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80" yWindow="-15" windowWidth="10140" windowHeight="7980"/>
  </bookViews>
  <sheets>
    <sheet name="Instructions" sheetId="28" r:id="rId1"/>
    <sheet name="Assumptions" sheetId="14" r:id="rId2"/>
    <sheet name="DashBoard 1" sheetId="15" r:id="rId3"/>
    <sheet name="Labor Dashboard" sheetId="17" r:id="rId4"/>
    <sheet name="Budget Dashboard" sheetId="19" r:id="rId5"/>
    <sheet name="Budget Dashboard 2" sheetId="30" r:id="rId6"/>
    <sheet name="Budget Pre Fil" sheetId="18" r:id="rId7"/>
    <sheet name="Training-Outreach-Equipment" sheetId="7" r:id="rId8"/>
    <sheet name="Permit Activity Projection" sheetId="1" r:id="rId9"/>
    <sheet name="Local Revenue from Permits" sheetId="2" r:id="rId10"/>
    <sheet name="Time Per Permit" sheetId="3" r:id="rId11"/>
    <sheet name="Permit Inven and Time" sheetId="13" r:id="rId12"/>
    <sheet name="Annual Labor Costs" sheetId="5" r:id="rId13"/>
    <sheet name="Annual Labor Time" sheetId="4" r:id="rId14"/>
    <sheet name="Annual SWP Administration Time" sheetId="9" r:id="rId15"/>
    <sheet name="Annual SWP Engineering Time" sheetId="10" r:id="rId16"/>
    <sheet name="Annual Support Time" sheetId="11" r:id="rId17"/>
    <sheet name="Annual Category 4 Time" sheetId="12" r:id="rId18"/>
    <sheet name="Budget No Prefil" sheetId="6" r:id="rId19"/>
  </sheets>
  <definedNames>
    <definedName name="_xlnm.Print_Area" localSheetId="17">'Annual Category 4 Time'!$A$1:$O$31</definedName>
    <definedName name="_xlnm.Print_Area" localSheetId="13">'Annual Labor Time'!$A$1:$O$31</definedName>
    <definedName name="_xlnm.Print_Area" localSheetId="16">'Annual Support Time'!$A$1:$O$31</definedName>
    <definedName name="_xlnm.Print_Area" localSheetId="15">'Annual SWP Engineering Time'!$A$1:$O$31</definedName>
    <definedName name="_xlnm.Print_Area" localSheetId="4">'Budget Dashboard'!$A$1:$AH$47</definedName>
    <definedName name="_xlnm.Print_Area" localSheetId="18">'Budget No Prefil'!$A$1:$O$61</definedName>
    <definedName name="_xlnm.Print_Area" localSheetId="2">'DashBoard 1'!$A$1:$AB$27</definedName>
    <definedName name="_xlnm.Print_Area" localSheetId="3">'Labor Dashboard'!$A$1:$AJ$73</definedName>
    <definedName name="_xlnm.Print_Area" localSheetId="9">'Local Revenue from Permits'!$A$1:$Q$38</definedName>
    <definedName name="_xlnm.Print_Area" localSheetId="8">'Permit Activity Projection'!$B$1:$R$38</definedName>
    <definedName name="_xlnm.Print_Area" localSheetId="11">'Permit Inven and Time'!$A$1:$O$47</definedName>
    <definedName name="_xlnm.Print_Area" localSheetId="10">'Time Per Permit'!$A$1:$T$42</definedName>
    <definedName name="_xlnm.Print_Area" localSheetId="7">'Training-Outreach-Equipment'!$A$1:$N$18</definedName>
  </definedNames>
  <calcPr calcId="145621" concurrentCalc="0"/>
</workbook>
</file>

<file path=xl/calcChain.xml><?xml version="1.0" encoding="utf-8"?>
<calcChain xmlns="http://schemas.openxmlformats.org/spreadsheetml/2006/main">
  <c r="B31" i="11" l="1"/>
  <c r="B30" i="11"/>
  <c r="B29" i="11"/>
  <c r="B28" i="11"/>
  <c r="B27" i="11"/>
  <c r="B26" i="11"/>
  <c r="B20" i="11"/>
  <c r="B21" i="11"/>
  <c r="B22" i="11"/>
  <c r="B23" i="11"/>
  <c r="B24" i="11"/>
  <c r="B19" i="11"/>
  <c r="B13" i="11"/>
  <c r="B14" i="11"/>
  <c r="B15" i="11"/>
  <c r="B16" i="11"/>
  <c r="B17" i="11"/>
  <c r="B12" i="11"/>
  <c r="E33" i="18"/>
  <c r="F33" i="18"/>
  <c r="G33" i="18"/>
  <c r="H33" i="18"/>
  <c r="I33" i="18"/>
  <c r="J33" i="18"/>
  <c r="K33" i="18"/>
  <c r="L33" i="18"/>
  <c r="M33" i="18"/>
  <c r="N33" i="18"/>
  <c r="O33" i="18"/>
  <c r="D33" i="18"/>
  <c r="E34" i="18"/>
  <c r="F34" i="18"/>
  <c r="G34" i="18"/>
  <c r="H34" i="18"/>
  <c r="I34" i="18"/>
  <c r="J34" i="18"/>
  <c r="K34" i="18"/>
  <c r="L34" i="18"/>
  <c r="M34" i="18"/>
  <c r="N34" i="18"/>
  <c r="O34" i="18"/>
  <c r="D35" i="18"/>
  <c r="E35" i="18"/>
  <c r="F35" i="18"/>
  <c r="G35" i="18"/>
  <c r="H35" i="18"/>
  <c r="I35" i="18"/>
  <c r="J35" i="18"/>
  <c r="K35" i="18"/>
  <c r="L35" i="18"/>
  <c r="M35" i="18"/>
  <c r="N35" i="18"/>
  <c r="O35" i="18"/>
  <c r="D32" i="18"/>
  <c r="E32" i="18"/>
  <c r="F32" i="18"/>
  <c r="G32" i="18"/>
  <c r="H32" i="18"/>
  <c r="I32" i="18"/>
  <c r="J32" i="18"/>
  <c r="K32" i="18"/>
  <c r="L32" i="18"/>
  <c r="M32" i="18"/>
  <c r="N32" i="18"/>
  <c r="O32" i="18"/>
  <c r="D21" i="7"/>
  <c r="D23" i="7"/>
  <c r="E23" i="7"/>
  <c r="F23" i="7"/>
  <c r="G23" i="7"/>
  <c r="H23" i="7"/>
  <c r="I23" i="7"/>
  <c r="J23" i="7"/>
  <c r="K23" i="7"/>
  <c r="L23" i="7"/>
  <c r="M23" i="7"/>
  <c r="N23" i="7"/>
  <c r="D24" i="7"/>
  <c r="E24" i="7"/>
  <c r="F24" i="7"/>
  <c r="J24" i="7"/>
  <c r="K24" i="7"/>
  <c r="L24" i="7"/>
  <c r="M24" i="7"/>
  <c r="N24" i="7"/>
  <c r="D27" i="7"/>
  <c r="E27" i="7"/>
  <c r="F27" i="7"/>
  <c r="G27" i="7"/>
  <c r="H27" i="7"/>
  <c r="I27" i="7"/>
  <c r="J27" i="7"/>
  <c r="K27" i="7"/>
  <c r="L27" i="7"/>
  <c r="M27" i="7"/>
  <c r="N27" i="7"/>
  <c r="D28" i="7"/>
  <c r="E28" i="7"/>
  <c r="F28" i="7"/>
  <c r="G28" i="7"/>
  <c r="H28" i="7"/>
  <c r="I28" i="7"/>
  <c r="J28" i="7"/>
  <c r="K28" i="7"/>
  <c r="L28" i="7"/>
  <c r="M28" i="7"/>
  <c r="N28" i="7"/>
  <c r="C23" i="7"/>
  <c r="D25" i="7"/>
  <c r="E25" i="7"/>
  <c r="F25" i="7"/>
  <c r="G25" i="7"/>
  <c r="H25" i="7"/>
  <c r="I25" i="7"/>
  <c r="J25" i="7"/>
  <c r="K25" i="7"/>
  <c r="L25" i="7"/>
  <c r="M25" i="7"/>
  <c r="N25" i="7"/>
  <c r="C26" i="7"/>
  <c r="D26" i="7"/>
  <c r="E26" i="7"/>
  <c r="F26" i="7"/>
  <c r="G26" i="7"/>
  <c r="H26" i="7"/>
  <c r="I26" i="7"/>
  <c r="J26" i="7"/>
  <c r="K26" i="7"/>
  <c r="L26" i="7"/>
  <c r="M26" i="7"/>
  <c r="N26" i="7"/>
  <c r="C27" i="7"/>
  <c r="C28" i="7"/>
  <c r="D14" i="7"/>
  <c r="E14" i="7"/>
  <c r="F14" i="7"/>
  <c r="G14" i="7"/>
  <c r="H14" i="7"/>
  <c r="I14" i="7"/>
  <c r="J14" i="7"/>
  <c r="K14" i="7"/>
  <c r="L14" i="7"/>
  <c r="M14" i="7"/>
  <c r="N14" i="7"/>
  <c r="D15" i="7"/>
  <c r="E15" i="7"/>
  <c r="F15" i="7"/>
  <c r="G15" i="7"/>
  <c r="H15" i="7"/>
  <c r="I15" i="7"/>
  <c r="J15" i="7"/>
  <c r="K15" i="7"/>
  <c r="L15" i="7"/>
  <c r="M15" i="7"/>
  <c r="N15" i="7"/>
  <c r="D16" i="7"/>
  <c r="E16" i="7"/>
  <c r="F16" i="7"/>
  <c r="G16" i="7"/>
  <c r="H16" i="7"/>
  <c r="I16" i="7"/>
  <c r="J16" i="7"/>
  <c r="K16" i="7"/>
  <c r="L16" i="7"/>
  <c r="M16" i="7"/>
  <c r="N16" i="7"/>
  <c r="C16" i="7"/>
  <c r="C15" i="7"/>
  <c r="C14" i="7"/>
  <c r="D5" i="7"/>
  <c r="E5" i="7"/>
  <c r="F5" i="7"/>
  <c r="G5" i="7"/>
  <c r="H5" i="7"/>
  <c r="I5" i="7"/>
  <c r="J5" i="7"/>
  <c r="K5" i="7"/>
  <c r="L5" i="7"/>
  <c r="M5" i="7"/>
  <c r="N5" i="7"/>
  <c r="D6" i="7"/>
  <c r="E6" i="7"/>
  <c r="F6" i="7"/>
  <c r="G6" i="7"/>
  <c r="H6" i="7"/>
  <c r="I6" i="7"/>
  <c r="J6" i="7"/>
  <c r="K6" i="7"/>
  <c r="L6" i="7"/>
  <c r="M6" i="7"/>
  <c r="N6" i="7"/>
  <c r="D7" i="7"/>
  <c r="E7" i="7"/>
  <c r="F7" i="7"/>
  <c r="G7" i="7"/>
  <c r="H7" i="7"/>
  <c r="I7" i="7"/>
  <c r="J7" i="7"/>
  <c r="K7" i="7"/>
  <c r="L7" i="7"/>
  <c r="M7" i="7"/>
  <c r="N7" i="7"/>
  <c r="D8" i="7"/>
  <c r="E8" i="7"/>
  <c r="F8" i="7"/>
  <c r="G8" i="7"/>
  <c r="H8" i="7"/>
  <c r="I8" i="7"/>
  <c r="J8" i="7"/>
  <c r="K8" i="7"/>
  <c r="L8" i="7"/>
  <c r="M8" i="7"/>
  <c r="N8" i="7"/>
  <c r="D9" i="7"/>
  <c r="E9" i="7"/>
  <c r="F9" i="7"/>
  <c r="G9" i="7"/>
  <c r="H9" i="7"/>
  <c r="I9" i="7"/>
  <c r="J9" i="7"/>
  <c r="K9" i="7"/>
  <c r="L9" i="7"/>
  <c r="M9" i="7"/>
  <c r="N9" i="7"/>
  <c r="C8" i="7"/>
  <c r="C7" i="7"/>
  <c r="C6" i="7"/>
  <c r="C9" i="7"/>
  <c r="C5" i="7"/>
  <c r="C25" i="18"/>
  <c r="B30" i="7"/>
  <c r="C24" i="18"/>
  <c r="C30" i="7"/>
  <c r="D24" i="18"/>
  <c r="D22" i="7"/>
  <c r="E22" i="7"/>
  <c r="F22" i="7"/>
  <c r="G22" i="7"/>
  <c r="H22" i="7"/>
  <c r="I22" i="7"/>
  <c r="J22" i="7"/>
  <c r="K22" i="7"/>
  <c r="L22" i="7"/>
  <c r="M22" i="7"/>
  <c r="N22" i="7"/>
  <c r="E21" i="7"/>
  <c r="L20" i="3"/>
  <c r="K20" i="3"/>
  <c r="B7" i="3"/>
  <c r="B8" i="3"/>
  <c r="B9" i="3"/>
  <c r="B6" i="3"/>
  <c r="D30" i="7"/>
  <c r="E24" i="18"/>
  <c r="E30" i="7"/>
  <c r="F24" i="18"/>
  <c r="F21" i="7"/>
  <c r="C24" i="3"/>
  <c r="C25" i="3"/>
  <c r="C26" i="3"/>
  <c r="C27" i="3"/>
  <c r="C28" i="3"/>
  <c r="C23" i="3"/>
  <c r="B26" i="14"/>
  <c r="O37" i="18"/>
  <c r="N37" i="18"/>
  <c r="M37" i="18"/>
  <c r="L37" i="18"/>
  <c r="K37" i="18"/>
  <c r="J37" i="18"/>
  <c r="I37" i="18"/>
  <c r="H37" i="18"/>
  <c r="G37" i="18"/>
  <c r="F37" i="18"/>
  <c r="E37" i="18"/>
  <c r="D37" i="18"/>
  <c r="C37" i="18"/>
  <c r="A6" i="18"/>
  <c r="A6" i="6"/>
  <c r="B14" i="5"/>
  <c r="B13" i="5"/>
  <c r="W29" i="3"/>
  <c r="X29" i="3"/>
  <c r="Y29" i="3"/>
  <c r="Z29" i="3"/>
  <c r="AA29" i="3"/>
  <c r="W36" i="3"/>
  <c r="X36" i="3"/>
  <c r="Y36" i="3"/>
  <c r="Z36" i="3"/>
  <c r="AA36" i="3"/>
  <c r="G21" i="7"/>
  <c r="F30" i="7"/>
  <c r="G24" i="18"/>
  <c r="A9" i="5"/>
  <c r="A8" i="5"/>
  <c r="A7" i="5"/>
  <c r="A6" i="5"/>
  <c r="A5" i="5"/>
  <c r="A4" i="5"/>
  <c r="B7" i="13"/>
  <c r="B6" i="13"/>
  <c r="A9" i="3"/>
  <c r="N23" i="3"/>
  <c r="P23" i="3"/>
  <c r="W23" i="3"/>
  <c r="A10" i="3"/>
  <c r="A11" i="3"/>
  <c r="J23" i="3"/>
  <c r="A12" i="3"/>
  <c r="A13" i="3"/>
  <c r="A5" i="3"/>
  <c r="A6" i="3"/>
  <c r="A7" i="3"/>
  <c r="A8" i="3"/>
  <c r="A4" i="3"/>
  <c r="B8" i="2"/>
  <c r="F16" i="1"/>
  <c r="F17" i="1"/>
  <c r="F18" i="1"/>
  <c r="F15" i="1"/>
  <c r="F14" i="1"/>
  <c r="F13" i="1"/>
  <c r="F4" i="1"/>
  <c r="F3" i="1"/>
  <c r="F2" i="1"/>
  <c r="F25" i="14"/>
  <c r="A10" i="5"/>
  <c r="H21" i="7"/>
  <c r="G30" i="7"/>
  <c r="H24" i="18"/>
  <c r="J25" i="3"/>
  <c r="L25" i="3"/>
  <c r="L23" i="3"/>
  <c r="J24" i="3"/>
  <c r="F24" i="3"/>
  <c r="N24" i="3"/>
  <c r="P24" i="3"/>
  <c r="W24" i="3"/>
  <c r="N25" i="3"/>
  <c r="P25" i="3"/>
  <c r="W25" i="3"/>
  <c r="F23" i="3"/>
  <c r="G23" i="3"/>
  <c r="K23" i="3"/>
  <c r="M23" i="3"/>
  <c r="D42" i="6"/>
  <c r="E42" i="6"/>
  <c r="F42" i="6"/>
  <c r="G42" i="6"/>
  <c r="H42" i="6"/>
  <c r="I42" i="6"/>
  <c r="J42" i="6"/>
  <c r="K42" i="6"/>
  <c r="L42" i="6"/>
  <c r="M42" i="6"/>
  <c r="N42" i="6"/>
  <c r="O42" i="6"/>
  <c r="C42" i="6"/>
  <c r="D21" i="6"/>
  <c r="E21" i="6"/>
  <c r="F21" i="6"/>
  <c r="G21" i="6"/>
  <c r="H21" i="6"/>
  <c r="I21" i="6"/>
  <c r="J21" i="6"/>
  <c r="K21" i="6"/>
  <c r="L21" i="6"/>
  <c r="M21" i="6"/>
  <c r="N21" i="6"/>
  <c r="O21" i="6"/>
  <c r="C21" i="6"/>
  <c r="C18" i="7"/>
  <c r="D26" i="18"/>
  <c r="D18" i="7"/>
  <c r="E26" i="18"/>
  <c r="E18" i="7"/>
  <c r="F26" i="18"/>
  <c r="F18" i="7"/>
  <c r="G26" i="18"/>
  <c r="G18" i="7"/>
  <c r="H26" i="18"/>
  <c r="H18" i="7"/>
  <c r="I26" i="18"/>
  <c r="I18" i="7"/>
  <c r="J26" i="18"/>
  <c r="J18" i="7"/>
  <c r="K26" i="18"/>
  <c r="K18" i="7"/>
  <c r="L26" i="18"/>
  <c r="L18" i="7"/>
  <c r="M26" i="18"/>
  <c r="M18" i="7"/>
  <c r="N26" i="18"/>
  <c r="N18" i="7"/>
  <c r="O26" i="18"/>
  <c r="C11" i="7"/>
  <c r="D25" i="18"/>
  <c r="D28" i="18"/>
  <c r="D11" i="7"/>
  <c r="E25" i="18"/>
  <c r="E28" i="18"/>
  <c r="E11" i="7"/>
  <c r="F25" i="18"/>
  <c r="F28" i="18"/>
  <c r="F11" i="7"/>
  <c r="G25" i="18"/>
  <c r="G28" i="18"/>
  <c r="G11" i="7"/>
  <c r="H25" i="18"/>
  <c r="H11" i="7"/>
  <c r="I25" i="18"/>
  <c r="I11" i="7"/>
  <c r="J25" i="18"/>
  <c r="J11" i="7"/>
  <c r="K25" i="18"/>
  <c r="K11" i="7"/>
  <c r="L25" i="18"/>
  <c r="L11" i="7"/>
  <c r="M25" i="18"/>
  <c r="M11" i="7"/>
  <c r="N25" i="18"/>
  <c r="N11" i="7"/>
  <c r="O25" i="18"/>
  <c r="H28" i="18"/>
  <c r="H30" i="7"/>
  <c r="I24" i="18"/>
  <c r="I28" i="18"/>
  <c r="I21" i="7"/>
  <c r="J31" i="6"/>
  <c r="M31" i="6"/>
  <c r="I31" i="6"/>
  <c r="E31" i="6"/>
  <c r="M29" i="6"/>
  <c r="I29" i="6"/>
  <c r="E29" i="6"/>
  <c r="L31" i="6"/>
  <c r="H31" i="6"/>
  <c r="D31" i="6"/>
  <c r="L29" i="6"/>
  <c r="H29" i="6"/>
  <c r="D29" i="6"/>
  <c r="O31" i="6"/>
  <c r="K31" i="6"/>
  <c r="G31" i="6"/>
  <c r="O29" i="6"/>
  <c r="K29" i="6"/>
  <c r="G29" i="6"/>
  <c r="N31" i="6"/>
  <c r="F31" i="6"/>
  <c r="N29" i="6"/>
  <c r="J29" i="6"/>
  <c r="F29" i="6"/>
  <c r="F25" i="3"/>
  <c r="G25" i="3"/>
  <c r="K25" i="3"/>
  <c r="M25" i="3"/>
  <c r="K24" i="3"/>
  <c r="M24" i="3"/>
  <c r="L24" i="3"/>
  <c r="I23" i="3"/>
  <c r="S23" i="3"/>
  <c r="Z23" i="3"/>
  <c r="H23" i="3"/>
  <c r="R23" i="3"/>
  <c r="Y23" i="3"/>
  <c r="I25" i="3"/>
  <c r="H24" i="3"/>
  <c r="G24" i="3"/>
  <c r="I24" i="3"/>
  <c r="C45" i="13"/>
  <c r="C47" i="13"/>
  <c r="D44" i="13"/>
  <c r="C41" i="13"/>
  <c r="C43" i="13"/>
  <c r="D40" i="13"/>
  <c r="C37" i="13"/>
  <c r="C39" i="13"/>
  <c r="D36" i="13"/>
  <c r="C33" i="13"/>
  <c r="N34" i="13"/>
  <c r="C29" i="13"/>
  <c r="C31" i="13"/>
  <c r="D28" i="13"/>
  <c r="C25" i="13"/>
  <c r="N26" i="13"/>
  <c r="C21" i="13"/>
  <c r="N22" i="13"/>
  <c r="G13" i="1"/>
  <c r="G14" i="1"/>
  <c r="G15" i="1"/>
  <c r="G16" i="1"/>
  <c r="G17" i="1"/>
  <c r="G18" i="1"/>
  <c r="G19" i="1"/>
  <c r="G12" i="1"/>
  <c r="D50" i="5"/>
  <c r="E50" i="5"/>
  <c r="F50" i="5"/>
  <c r="G50" i="5"/>
  <c r="H50" i="5"/>
  <c r="I50" i="5"/>
  <c r="J50" i="5"/>
  <c r="K50" i="5"/>
  <c r="L50" i="5"/>
  <c r="M50" i="5"/>
  <c r="N50" i="5"/>
  <c r="O50" i="5"/>
  <c r="C50" i="5"/>
  <c r="I30" i="7"/>
  <c r="J24" i="18"/>
  <c r="J28" i="18"/>
  <c r="J21" i="7"/>
  <c r="J33" i="6"/>
  <c r="J46" i="6"/>
  <c r="N33" i="6"/>
  <c r="N46" i="6"/>
  <c r="K33" i="6"/>
  <c r="K46" i="6"/>
  <c r="H33" i="6"/>
  <c r="H46" i="6"/>
  <c r="I33" i="6"/>
  <c r="I46" i="6"/>
  <c r="F33" i="6"/>
  <c r="F46" i="6"/>
  <c r="G33" i="6"/>
  <c r="G46" i="6"/>
  <c r="O33" i="6"/>
  <c r="O46" i="6"/>
  <c r="D33" i="6"/>
  <c r="D46" i="6"/>
  <c r="L33" i="6"/>
  <c r="L46" i="6"/>
  <c r="E33" i="6"/>
  <c r="E46" i="6"/>
  <c r="M33" i="6"/>
  <c r="M46" i="6"/>
  <c r="S25" i="3"/>
  <c r="Z25" i="3"/>
  <c r="H25" i="3"/>
  <c r="R25" i="3"/>
  <c r="Y25" i="3"/>
  <c r="S24" i="3"/>
  <c r="Z24" i="3"/>
  <c r="R24" i="3"/>
  <c r="Y24" i="3"/>
  <c r="H12" i="1"/>
  <c r="E21" i="13"/>
  <c r="D45" i="13"/>
  <c r="O46" i="13"/>
  <c r="H18" i="1"/>
  <c r="E45" i="13"/>
  <c r="D33" i="13"/>
  <c r="O34" i="13"/>
  <c r="D41" i="13"/>
  <c r="O42" i="13"/>
  <c r="H17" i="1"/>
  <c r="D21" i="13"/>
  <c r="O22" i="13"/>
  <c r="H15" i="1"/>
  <c r="I15" i="1"/>
  <c r="H16" i="1"/>
  <c r="D37" i="13"/>
  <c r="O38" i="13"/>
  <c r="H14" i="1"/>
  <c r="D25" i="13"/>
  <c r="O26" i="13"/>
  <c r="H13" i="1"/>
  <c r="D29" i="13"/>
  <c r="O30" i="13"/>
  <c r="H19" i="1"/>
  <c r="C35" i="13"/>
  <c r="D32" i="13"/>
  <c r="N30" i="13"/>
  <c r="D47" i="13"/>
  <c r="N46" i="13"/>
  <c r="N42" i="13"/>
  <c r="N38" i="13"/>
  <c r="C27" i="13"/>
  <c r="D24" i="13"/>
  <c r="C23" i="13"/>
  <c r="D20" i="13"/>
  <c r="D22" i="3"/>
  <c r="E22" i="3"/>
  <c r="J22" i="3"/>
  <c r="D23" i="3"/>
  <c r="E23" i="3"/>
  <c r="Q23" i="3"/>
  <c r="D24" i="3"/>
  <c r="E24" i="3"/>
  <c r="D25" i="3"/>
  <c r="E25" i="3"/>
  <c r="D26" i="3"/>
  <c r="E26" i="3"/>
  <c r="J26" i="3"/>
  <c r="D27" i="3"/>
  <c r="E27" i="3"/>
  <c r="J27" i="3"/>
  <c r="D28" i="3"/>
  <c r="E28" i="3"/>
  <c r="J28" i="3"/>
  <c r="D30" i="3"/>
  <c r="E30" i="3"/>
  <c r="J30" i="3"/>
  <c r="D31" i="3"/>
  <c r="E31" i="3"/>
  <c r="J31" i="3"/>
  <c r="D32" i="3"/>
  <c r="E32" i="3"/>
  <c r="J32" i="3"/>
  <c r="D33" i="3"/>
  <c r="E33" i="3"/>
  <c r="J33" i="3"/>
  <c r="D34" i="3"/>
  <c r="E34" i="3"/>
  <c r="J34" i="3"/>
  <c r="D35" i="3"/>
  <c r="E35" i="3"/>
  <c r="J35" i="3"/>
  <c r="D37" i="3"/>
  <c r="E37" i="3"/>
  <c r="J37" i="3"/>
  <c r="D38" i="3"/>
  <c r="E38" i="3"/>
  <c r="J38" i="3"/>
  <c r="D39" i="3"/>
  <c r="E39" i="3"/>
  <c r="J39" i="3"/>
  <c r="D40" i="3"/>
  <c r="E40" i="3"/>
  <c r="J40" i="3"/>
  <c r="F40" i="3"/>
  <c r="D41" i="3"/>
  <c r="E41" i="3"/>
  <c r="J41" i="3"/>
  <c r="D42" i="3"/>
  <c r="E42" i="3"/>
  <c r="J42" i="3"/>
  <c r="F42" i="3"/>
  <c r="K21" i="7"/>
  <c r="J30" i="7"/>
  <c r="K24" i="18"/>
  <c r="K28" i="18"/>
  <c r="M22" i="3"/>
  <c r="W22" i="3"/>
  <c r="Q25" i="3"/>
  <c r="Q24" i="3"/>
  <c r="E33" i="13"/>
  <c r="I18" i="1"/>
  <c r="J18" i="1"/>
  <c r="H42" i="3"/>
  <c r="G42" i="3"/>
  <c r="F41" i="3"/>
  <c r="G40" i="3"/>
  <c r="H40" i="3"/>
  <c r="K39" i="3"/>
  <c r="F39" i="3"/>
  <c r="K38" i="3"/>
  <c r="F38" i="3"/>
  <c r="K37" i="3"/>
  <c r="F37" i="3"/>
  <c r="K35" i="3"/>
  <c r="F35" i="3"/>
  <c r="K34" i="3"/>
  <c r="F34" i="3"/>
  <c r="K33" i="3"/>
  <c r="F33" i="3"/>
  <c r="K32" i="3"/>
  <c r="F32" i="3"/>
  <c r="K31" i="3"/>
  <c r="F31" i="3"/>
  <c r="K30" i="3"/>
  <c r="F30" i="3"/>
  <c r="K28" i="3"/>
  <c r="F28" i="3"/>
  <c r="K27" i="3"/>
  <c r="F27" i="3"/>
  <c r="M26" i="3"/>
  <c r="F26" i="3"/>
  <c r="I12" i="1"/>
  <c r="D35" i="13"/>
  <c r="E32" i="13"/>
  <c r="E35" i="13"/>
  <c r="F32" i="13"/>
  <c r="E41" i="13"/>
  <c r="I17" i="1"/>
  <c r="F41" i="13"/>
  <c r="D23" i="13"/>
  <c r="E20" i="13"/>
  <c r="E23" i="13"/>
  <c r="F20" i="13"/>
  <c r="D43" i="13"/>
  <c r="E40" i="13"/>
  <c r="M42" i="3"/>
  <c r="L42" i="3"/>
  <c r="K41" i="3"/>
  <c r="D27" i="13"/>
  <c r="E24" i="13"/>
  <c r="D39" i="13"/>
  <c r="E36" i="13"/>
  <c r="E29" i="13"/>
  <c r="I14" i="1"/>
  <c r="I19" i="1"/>
  <c r="I16" i="1"/>
  <c r="E37" i="13"/>
  <c r="I13" i="1"/>
  <c r="E25" i="13"/>
  <c r="J15" i="1"/>
  <c r="F33" i="13"/>
  <c r="D31" i="13"/>
  <c r="E28" i="13"/>
  <c r="E44" i="13"/>
  <c r="E47" i="13"/>
  <c r="C10" i="13"/>
  <c r="C12" i="13"/>
  <c r="C15" i="13"/>
  <c r="I40" i="3"/>
  <c r="K42" i="3"/>
  <c r="Q42" i="3"/>
  <c r="M41" i="3"/>
  <c r="L40" i="3"/>
  <c r="M39" i="3"/>
  <c r="M38" i="3"/>
  <c r="M37" i="3"/>
  <c r="M35" i="3"/>
  <c r="M34" i="3"/>
  <c r="M33" i="3"/>
  <c r="M32" i="3"/>
  <c r="M31" i="3"/>
  <c r="M30" i="3"/>
  <c r="M28" i="3"/>
  <c r="M27" i="3"/>
  <c r="M40" i="3"/>
  <c r="L41" i="3"/>
  <c r="K40" i="3"/>
  <c r="L39" i="3"/>
  <c r="L38" i="3"/>
  <c r="L37" i="3"/>
  <c r="L35" i="3"/>
  <c r="L34" i="3"/>
  <c r="L33" i="3"/>
  <c r="L32" i="3"/>
  <c r="L31" i="3"/>
  <c r="L30" i="3"/>
  <c r="L28" i="3"/>
  <c r="L27" i="3"/>
  <c r="I42" i="3"/>
  <c r="B19" i="4"/>
  <c r="L26" i="3"/>
  <c r="K26" i="3"/>
  <c r="L22" i="3"/>
  <c r="K22" i="3"/>
  <c r="F22" i="3"/>
  <c r="C8" i="2"/>
  <c r="B33" i="2"/>
  <c r="C33" i="2"/>
  <c r="B34" i="2"/>
  <c r="C34" i="2"/>
  <c r="B35" i="2"/>
  <c r="C35" i="2"/>
  <c r="B36" i="2"/>
  <c r="C36" i="2"/>
  <c r="B37" i="2"/>
  <c r="C37" i="2"/>
  <c r="B32" i="2"/>
  <c r="C32" i="2"/>
  <c r="B26" i="2"/>
  <c r="C26" i="2"/>
  <c r="B27" i="2"/>
  <c r="C27" i="2"/>
  <c r="B28" i="2"/>
  <c r="C28" i="2"/>
  <c r="B29" i="2"/>
  <c r="C29" i="2"/>
  <c r="B25" i="2"/>
  <c r="C25" i="2"/>
  <c r="B16" i="2"/>
  <c r="C16" i="2"/>
  <c r="B17" i="2"/>
  <c r="C17" i="2"/>
  <c r="H17" i="2"/>
  <c r="B18" i="2"/>
  <c r="C18" i="2"/>
  <c r="B19" i="2"/>
  <c r="C19" i="2"/>
  <c r="B20" i="2"/>
  <c r="C20" i="2"/>
  <c r="B15" i="2"/>
  <c r="C15" i="2"/>
  <c r="G15" i="2"/>
  <c r="C21" i="2"/>
  <c r="G21" i="2"/>
  <c r="C24" i="2"/>
  <c r="C38" i="2"/>
  <c r="C14" i="2"/>
  <c r="B12" i="2"/>
  <c r="C12" i="2"/>
  <c r="B11" i="2"/>
  <c r="C11" i="2"/>
  <c r="B10" i="2"/>
  <c r="C10" i="2"/>
  <c r="E11" i="1"/>
  <c r="E32" i="1"/>
  <c r="E38" i="1"/>
  <c r="D34" i="1"/>
  <c r="E34" i="1"/>
  <c r="D35" i="1"/>
  <c r="E35" i="1"/>
  <c r="D36" i="1"/>
  <c r="E36" i="1"/>
  <c r="D37" i="1"/>
  <c r="E37" i="1"/>
  <c r="D33" i="1"/>
  <c r="E33" i="1"/>
  <c r="E21" i="1"/>
  <c r="E22" i="1"/>
  <c r="E23" i="1"/>
  <c r="E29" i="1"/>
  <c r="D25" i="1"/>
  <c r="E25" i="1"/>
  <c r="D26" i="1"/>
  <c r="E26" i="1"/>
  <c r="D27" i="1"/>
  <c r="E27" i="1"/>
  <c r="D28" i="1"/>
  <c r="E28" i="1"/>
  <c r="D24" i="1"/>
  <c r="E24" i="1"/>
  <c r="D14" i="1"/>
  <c r="E14" i="1"/>
  <c r="D15" i="1"/>
  <c r="E15" i="1"/>
  <c r="D16" i="1"/>
  <c r="E16" i="1"/>
  <c r="D17" i="1"/>
  <c r="E17" i="1"/>
  <c r="D18" i="1"/>
  <c r="E18" i="1"/>
  <c r="D13" i="1"/>
  <c r="E13" i="1"/>
  <c r="E12" i="1"/>
  <c r="E19" i="1"/>
  <c r="D9" i="1"/>
  <c r="E9" i="1"/>
  <c r="D10" i="1"/>
  <c r="E10" i="1"/>
  <c r="D8" i="1"/>
  <c r="E8" i="1"/>
  <c r="L21" i="7"/>
  <c r="K30" i="7"/>
  <c r="L24" i="18"/>
  <c r="L28" i="18"/>
  <c r="B31" i="9"/>
  <c r="L31" i="9"/>
  <c r="X42" i="3"/>
  <c r="T23" i="3"/>
  <c r="X23" i="3"/>
  <c r="T25" i="3"/>
  <c r="X25" i="3"/>
  <c r="T24" i="3"/>
  <c r="X24" i="3"/>
  <c r="R40" i="3"/>
  <c r="Y40" i="3"/>
  <c r="J17" i="1"/>
  <c r="I19" i="2"/>
  <c r="F45" i="13"/>
  <c r="H19" i="2"/>
  <c r="E43" i="13"/>
  <c r="F40" i="13"/>
  <c r="S40" i="3"/>
  <c r="Z40" i="3"/>
  <c r="G41" i="3"/>
  <c r="Q41" i="3"/>
  <c r="H41" i="3"/>
  <c r="R41" i="3"/>
  <c r="I41" i="3"/>
  <c r="S41" i="3"/>
  <c r="Z41" i="3"/>
  <c r="G39" i="3"/>
  <c r="Q39" i="3"/>
  <c r="H39" i="3"/>
  <c r="R39" i="3"/>
  <c r="Y39" i="3"/>
  <c r="H38" i="3"/>
  <c r="R38" i="3"/>
  <c r="Y38" i="3"/>
  <c r="G38" i="3"/>
  <c r="Q38" i="3"/>
  <c r="G37" i="3"/>
  <c r="Q37" i="3"/>
  <c r="H37" i="3"/>
  <c r="R37" i="3"/>
  <c r="Y37" i="3"/>
  <c r="G35" i="3"/>
  <c r="Q35" i="3"/>
  <c r="H35" i="3"/>
  <c r="G34" i="3"/>
  <c r="Q34" i="3"/>
  <c r="H34" i="3"/>
  <c r="R34" i="3"/>
  <c r="Y34" i="3"/>
  <c r="H33" i="3"/>
  <c r="R33" i="3"/>
  <c r="Y33" i="3"/>
  <c r="G33" i="3"/>
  <c r="Q33" i="3"/>
  <c r="G32" i="3"/>
  <c r="Q32" i="3"/>
  <c r="H32" i="3"/>
  <c r="R32" i="3"/>
  <c r="Y32" i="3"/>
  <c r="G31" i="3"/>
  <c r="Q31" i="3"/>
  <c r="H31" i="3"/>
  <c r="R31" i="3"/>
  <c r="Y31" i="3"/>
  <c r="G30" i="3"/>
  <c r="Q30" i="3"/>
  <c r="H30" i="3"/>
  <c r="R30" i="3"/>
  <c r="Y30" i="3"/>
  <c r="H28" i="3"/>
  <c r="R28" i="3"/>
  <c r="Y28" i="3"/>
  <c r="G28" i="3"/>
  <c r="Q28" i="3"/>
  <c r="G27" i="3"/>
  <c r="Q27" i="3"/>
  <c r="H27" i="3"/>
  <c r="R27" i="3"/>
  <c r="Y27" i="3"/>
  <c r="G26" i="3"/>
  <c r="Q26" i="3"/>
  <c r="H26" i="3"/>
  <c r="R26" i="3"/>
  <c r="Y26" i="3"/>
  <c r="F19" i="4"/>
  <c r="J19" i="4"/>
  <c r="N19" i="4"/>
  <c r="G19" i="4"/>
  <c r="K19" i="4"/>
  <c r="O19" i="4"/>
  <c r="D19" i="4"/>
  <c r="H19" i="4"/>
  <c r="L19" i="4"/>
  <c r="E19" i="4"/>
  <c r="I19" i="4"/>
  <c r="M19" i="4"/>
  <c r="C19" i="4"/>
  <c r="R42" i="3"/>
  <c r="H31" i="9"/>
  <c r="G31" i="9"/>
  <c r="E31" i="9"/>
  <c r="J12" i="1"/>
  <c r="F21" i="13"/>
  <c r="F23" i="13"/>
  <c r="G20" i="13"/>
  <c r="F35" i="13"/>
  <c r="G32" i="13"/>
  <c r="E27" i="13"/>
  <c r="F24" i="13"/>
  <c r="F43" i="13"/>
  <c r="G40" i="13"/>
  <c r="E39" i="13"/>
  <c r="F36" i="13"/>
  <c r="S42" i="3"/>
  <c r="Z42" i="3"/>
  <c r="Q40" i="3"/>
  <c r="I22" i="3"/>
  <c r="S22" i="3"/>
  <c r="Y22" i="3"/>
  <c r="G22" i="3"/>
  <c r="Q22" i="3"/>
  <c r="F25" i="2"/>
  <c r="J25" i="2"/>
  <c r="N25" i="2"/>
  <c r="G25" i="2"/>
  <c r="K25" i="2"/>
  <c r="O25" i="2"/>
  <c r="L25" i="2"/>
  <c r="M25" i="2"/>
  <c r="E25" i="2"/>
  <c r="H25" i="2"/>
  <c r="P25" i="2"/>
  <c r="I25" i="2"/>
  <c r="Q25" i="2"/>
  <c r="F35" i="2"/>
  <c r="J35" i="2"/>
  <c r="N35" i="2"/>
  <c r="G35" i="2"/>
  <c r="K35" i="2"/>
  <c r="O35" i="2"/>
  <c r="L35" i="2"/>
  <c r="M35" i="2"/>
  <c r="H35" i="2"/>
  <c r="P35" i="2"/>
  <c r="Q35" i="2"/>
  <c r="E35" i="2"/>
  <c r="I35" i="2"/>
  <c r="E18" i="2"/>
  <c r="F18" i="2"/>
  <c r="F32" i="2"/>
  <c r="J32" i="2"/>
  <c r="N32" i="2"/>
  <c r="G32" i="2"/>
  <c r="K32" i="2"/>
  <c r="O32" i="2"/>
  <c r="H32" i="2"/>
  <c r="P32" i="2"/>
  <c r="I32" i="2"/>
  <c r="Q32" i="2"/>
  <c r="E32" i="2"/>
  <c r="L32" i="2"/>
  <c r="M32" i="2"/>
  <c r="F38" i="2"/>
  <c r="J38" i="2"/>
  <c r="N38" i="2"/>
  <c r="E38" i="2"/>
  <c r="G38" i="2"/>
  <c r="K38" i="2"/>
  <c r="O38" i="2"/>
  <c r="H38" i="2"/>
  <c r="P38" i="2"/>
  <c r="I38" i="2"/>
  <c r="Q38" i="2"/>
  <c r="L38" i="2"/>
  <c r="M38" i="2"/>
  <c r="F20" i="2"/>
  <c r="E20" i="2"/>
  <c r="G20" i="2"/>
  <c r="E16" i="2"/>
  <c r="F16" i="2"/>
  <c r="F27" i="2"/>
  <c r="J27" i="2"/>
  <c r="N27" i="2"/>
  <c r="G27" i="2"/>
  <c r="K27" i="2"/>
  <c r="O27" i="2"/>
  <c r="L27" i="2"/>
  <c r="M27" i="2"/>
  <c r="H27" i="2"/>
  <c r="P27" i="2"/>
  <c r="I27" i="2"/>
  <c r="Q27" i="2"/>
  <c r="E27" i="2"/>
  <c r="F36" i="2"/>
  <c r="J36" i="2"/>
  <c r="N36" i="2"/>
  <c r="G36" i="2"/>
  <c r="K36" i="2"/>
  <c r="O36" i="2"/>
  <c r="H36" i="2"/>
  <c r="P36" i="2"/>
  <c r="I36" i="2"/>
  <c r="Q36" i="2"/>
  <c r="L36" i="2"/>
  <c r="E36" i="2"/>
  <c r="M36" i="2"/>
  <c r="G16" i="2"/>
  <c r="F24" i="2"/>
  <c r="J24" i="2"/>
  <c r="N24" i="2"/>
  <c r="E24" i="2"/>
  <c r="G24" i="2"/>
  <c r="K24" i="2"/>
  <c r="O24" i="2"/>
  <c r="H24" i="2"/>
  <c r="P24" i="2"/>
  <c r="I24" i="2"/>
  <c r="Q24" i="2"/>
  <c r="L24" i="2"/>
  <c r="M24" i="2"/>
  <c r="E19" i="2"/>
  <c r="F19" i="2"/>
  <c r="F26" i="2"/>
  <c r="J26" i="2"/>
  <c r="N26" i="2"/>
  <c r="G26" i="2"/>
  <c r="K26" i="2"/>
  <c r="O26" i="2"/>
  <c r="H26" i="2"/>
  <c r="P26" i="2"/>
  <c r="E26" i="2"/>
  <c r="I26" i="2"/>
  <c r="Q26" i="2"/>
  <c r="L26" i="2"/>
  <c r="M26" i="2"/>
  <c r="E21" i="2"/>
  <c r="F21" i="2"/>
  <c r="F29" i="2"/>
  <c r="J29" i="2"/>
  <c r="N29" i="2"/>
  <c r="G29" i="2"/>
  <c r="K29" i="2"/>
  <c r="O29" i="2"/>
  <c r="L29" i="2"/>
  <c r="M29" i="2"/>
  <c r="H29" i="2"/>
  <c r="P29" i="2"/>
  <c r="E29" i="2"/>
  <c r="I29" i="2"/>
  <c r="Q29" i="2"/>
  <c r="F34" i="2"/>
  <c r="J34" i="2"/>
  <c r="N34" i="2"/>
  <c r="E34" i="2"/>
  <c r="G34" i="2"/>
  <c r="K34" i="2"/>
  <c r="O34" i="2"/>
  <c r="H34" i="2"/>
  <c r="P34" i="2"/>
  <c r="I34" i="2"/>
  <c r="Q34" i="2"/>
  <c r="L34" i="2"/>
  <c r="M34" i="2"/>
  <c r="G18" i="2"/>
  <c r="E14" i="2"/>
  <c r="H14" i="2"/>
  <c r="F14" i="2"/>
  <c r="G14" i="2"/>
  <c r="E15" i="2"/>
  <c r="F15" i="2"/>
  <c r="E17" i="2"/>
  <c r="G17" i="2"/>
  <c r="F17" i="2"/>
  <c r="F28" i="2"/>
  <c r="J28" i="2"/>
  <c r="N28" i="2"/>
  <c r="E28" i="2"/>
  <c r="G28" i="2"/>
  <c r="K28" i="2"/>
  <c r="O28" i="2"/>
  <c r="H28" i="2"/>
  <c r="P28" i="2"/>
  <c r="I28" i="2"/>
  <c r="Q28" i="2"/>
  <c r="L28" i="2"/>
  <c r="M28" i="2"/>
  <c r="F37" i="2"/>
  <c r="J37" i="2"/>
  <c r="N37" i="2"/>
  <c r="G37" i="2"/>
  <c r="K37" i="2"/>
  <c r="O37" i="2"/>
  <c r="E37" i="2"/>
  <c r="L37" i="2"/>
  <c r="M37" i="2"/>
  <c r="H37" i="2"/>
  <c r="P37" i="2"/>
  <c r="I37" i="2"/>
  <c r="Q37" i="2"/>
  <c r="F33" i="2"/>
  <c r="J33" i="2"/>
  <c r="N33" i="2"/>
  <c r="G33" i="2"/>
  <c r="K33" i="2"/>
  <c r="O33" i="2"/>
  <c r="L33" i="2"/>
  <c r="E33" i="2"/>
  <c r="M33" i="2"/>
  <c r="H33" i="2"/>
  <c r="P33" i="2"/>
  <c r="I33" i="2"/>
  <c r="Q33" i="2"/>
  <c r="H20" i="2"/>
  <c r="G19" i="2"/>
  <c r="C13" i="13"/>
  <c r="C39" i="5"/>
  <c r="E31" i="13"/>
  <c r="F28" i="13"/>
  <c r="K15" i="1"/>
  <c r="J11" i="2"/>
  <c r="I17" i="2"/>
  <c r="G33" i="13"/>
  <c r="J19" i="1"/>
  <c r="H21" i="2"/>
  <c r="J14" i="1"/>
  <c r="I10" i="2"/>
  <c r="H16" i="2"/>
  <c r="F29" i="13"/>
  <c r="D10" i="13"/>
  <c r="J13" i="1"/>
  <c r="F25" i="13"/>
  <c r="H15" i="2"/>
  <c r="K18" i="1"/>
  <c r="I20" i="2"/>
  <c r="G45" i="13"/>
  <c r="J16" i="1"/>
  <c r="F37" i="13"/>
  <c r="H18" i="2"/>
  <c r="G10" i="2"/>
  <c r="H10" i="2"/>
  <c r="E10" i="2"/>
  <c r="F10" i="2"/>
  <c r="G11" i="2"/>
  <c r="E11" i="2"/>
  <c r="H11" i="2"/>
  <c r="I11" i="2"/>
  <c r="F11" i="2"/>
  <c r="G12" i="2"/>
  <c r="H12" i="2"/>
  <c r="F12" i="2"/>
  <c r="E12" i="2"/>
  <c r="F44" i="13"/>
  <c r="I30" i="3"/>
  <c r="S30" i="3"/>
  <c r="Z30" i="3"/>
  <c r="I34" i="3"/>
  <c r="S34" i="3"/>
  <c r="Z34" i="3"/>
  <c r="I28" i="3"/>
  <c r="S28" i="3"/>
  <c r="Z28" i="3"/>
  <c r="I31" i="3"/>
  <c r="S31" i="3"/>
  <c r="Z31" i="3"/>
  <c r="I33" i="3"/>
  <c r="S33" i="3"/>
  <c r="Z33" i="3"/>
  <c r="I35" i="3"/>
  <c r="S35" i="3"/>
  <c r="Z35" i="3"/>
  <c r="R35" i="3"/>
  <c r="Y35" i="3"/>
  <c r="I38" i="3"/>
  <c r="S38" i="3"/>
  <c r="Z38" i="3"/>
  <c r="I27" i="3"/>
  <c r="S27" i="3"/>
  <c r="Z27" i="3"/>
  <c r="I32" i="3"/>
  <c r="S32" i="3"/>
  <c r="Z32" i="3"/>
  <c r="I37" i="3"/>
  <c r="S37" i="3"/>
  <c r="Z37" i="3"/>
  <c r="I39" i="3"/>
  <c r="S39" i="3"/>
  <c r="Z39" i="3"/>
  <c r="B13" i="9"/>
  <c r="I26" i="3"/>
  <c r="S26" i="3"/>
  <c r="Z26" i="3"/>
  <c r="B14" i="9"/>
  <c r="B12" i="9"/>
  <c r="F12" i="9"/>
  <c r="H22" i="3"/>
  <c r="R22" i="3"/>
  <c r="B11" i="7"/>
  <c r="B18" i="7"/>
  <c r="C26" i="18"/>
  <c r="C28" i="18"/>
  <c r="L30" i="7"/>
  <c r="M24" i="18"/>
  <c r="M28" i="18"/>
  <c r="M21" i="7"/>
  <c r="M31" i="9"/>
  <c r="D31" i="9"/>
  <c r="K17" i="1"/>
  <c r="J31" i="9"/>
  <c r="H29" i="11"/>
  <c r="I31" i="9"/>
  <c r="F31" i="9"/>
  <c r="B29" i="10"/>
  <c r="D29" i="10"/>
  <c r="O31" i="9"/>
  <c r="C31" i="9"/>
  <c r="C31" i="6"/>
  <c r="C29" i="6"/>
  <c r="K31" i="9"/>
  <c r="N31" i="9"/>
  <c r="C40" i="5"/>
  <c r="C17" i="18"/>
  <c r="C38" i="5"/>
  <c r="C43" i="5"/>
  <c r="C16" i="13"/>
  <c r="B30" i="9"/>
  <c r="F30" i="9"/>
  <c r="X41" i="3"/>
  <c r="U24" i="3"/>
  <c r="AA24" i="3"/>
  <c r="U23" i="3"/>
  <c r="AA23" i="3"/>
  <c r="B16" i="9"/>
  <c r="E16" i="9"/>
  <c r="X27" i="3"/>
  <c r="B19" i="9"/>
  <c r="D19" i="9"/>
  <c r="X30" i="3"/>
  <c r="B21" i="9"/>
  <c r="L21" i="9"/>
  <c r="X32" i="3"/>
  <c r="B23" i="9"/>
  <c r="H23" i="9"/>
  <c r="X34" i="3"/>
  <c r="B26" i="9"/>
  <c r="F26" i="9"/>
  <c r="X37" i="3"/>
  <c r="B28" i="9"/>
  <c r="F28" i="9"/>
  <c r="X39" i="3"/>
  <c r="B17" i="9"/>
  <c r="G17" i="9"/>
  <c r="X28" i="3"/>
  <c r="B22" i="9"/>
  <c r="H22" i="9"/>
  <c r="X33" i="3"/>
  <c r="B27" i="9"/>
  <c r="L27" i="9"/>
  <c r="X38" i="3"/>
  <c r="U25" i="3"/>
  <c r="AA25" i="3"/>
  <c r="B31" i="10"/>
  <c r="C31" i="10"/>
  <c r="Y42" i="3"/>
  <c r="B29" i="9"/>
  <c r="H29" i="9"/>
  <c r="X40" i="3"/>
  <c r="B15" i="9"/>
  <c r="D15" i="9"/>
  <c r="X26" i="3"/>
  <c r="B20" i="9"/>
  <c r="E20" i="9"/>
  <c r="X31" i="3"/>
  <c r="B24" i="9"/>
  <c r="H24" i="9"/>
  <c r="X35" i="3"/>
  <c r="F30" i="11"/>
  <c r="Y41" i="3"/>
  <c r="G41" i="13"/>
  <c r="G43" i="13"/>
  <c r="H40" i="13"/>
  <c r="D31" i="11"/>
  <c r="F47" i="13"/>
  <c r="G44" i="13"/>
  <c r="G47" i="13"/>
  <c r="F39" i="13"/>
  <c r="G36" i="13"/>
  <c r="D29" i="11"/>
  <c r="J29" i="10"/>
  <c r="M29" i="10"/>
  <c r="O29" i="10"/>
  <c r="C14" i="9"/>
  <c r="D14" i="9"/>
  <c r="F14" i="9"/>
  <c r="E14" i="9"/>
  <c r="C13" i="9"/>
  <c r="D13" i="9"/>
  <c r="E13" i="9"/>
  <c r="C12" i="9"/>
  <c r="D12" i="9"/>
  <c r="E12" i="9"/>
  <c r="F13" i="9"/>
  <c r="G14" i="9"/>
  <c r="K12" i="1"/>
  <c r="G21" i="13"/>
  <c r="G23" i="13"/>
  <c r="H20" i="13"/>
  <c r="I14" i="2"/>
  <c r="G12" i="9"/>
  <c r="H14" i="9"/>
  <c r="I12" i="2"/>
  <c r="F27" i="13"/>
  <c r="G24" i="13"/>
  <c r="G13" i="9"/>
  <c r="G35" i="13"/>
  <c r="H32" i="13"/>
  <c r="B30" i="10"/>
  <c r="B26" i="10"/>
  <c r="B28" i="10"/>
  <c r="B27" i="10"/>
  <c r="B20" i="10"/>
  <c r="B17" i="10"/>
  <c r="B23" i="10"/>
  <c r="H14" i="11"/>
  <c r="B14" i="10"/>
  <c r="G12" i="11"/>
  <c r="B12" i="10"/>
  <c r="G12" i="10"/>
  <c r="B22" i="10"/>
  <c r="B13" i="10"/>
  <c r="G13" i="10"/>
  <c r="B11" i="11"/>
  <c r="B11" i="10"/>
  <c r="G11" i="10"/>
  <c r="B15" i="10"/>
  <c r="G15" i="10"/>
  <c r="G15" i="11"/>
  <c r="H16" i="11"/>
  <c r="B16" i="10"/>
  <c r="B21" i="10"/>
  <c r="B24" i="10"/>
  <c r="B19" i="10"/>
  <c r="E10" i="13"/>
  <c r="E13" i="13"/>
  <c r="K13" i="1"/>
  <c r="I15" i="2"/>
  <c r="G25" i="13"/>
  <c r="D12" i="13"/>
  <c r="D13" i="13"/>
  <c r="K14" i="1"/>
  <c r="I16" i="2"/>
  <c r="G29" i="13"/>
  <c r="J20" i="2"/>
  <c r="H45" i="13"/>
  <c r="L18" i="1"/>
  <c r="K16" i="1"/>
  <c r="I18" i="2"/>
  <c r="G37" i="13"/>
  <c r="K19" i="1"/>
  <c r="I21" i="2"/>
  <c r="L15" i="1"/>
  <c r="H33" i="13"/>
  <c r="J17" i="2"/>
  <c r="L17" i="1"/>
  <c r="J19" i="2"/>
  <c r="H41" i="13"/>
  <c r="F31" i="13"/>
  <c r="G28" i="13"/>
  <c r="B11" i="9"/>
  <c r="Q8" i="2"/>
  <c r="Q2" i="2"/>
  <c r="F8" i="2"/>
  <c r="F2" i="2"/>
  <c r="G8" i="2"/>
  <c r="G2" i="2"/>
  <c r="H8" i="2"/>
  <c r="H2" i="2"/>
  <c r="I8" i="2"/>
  <c r="I2" i="2"/>
  <c r="J8" i="2"/>
  <c r="J2" i="2"/>
  <c r="K8" i="2"/>
  <c r="K2" i="2"/>
  <c r="L8" i="2"/>
  <c r="L2" i="2"/>
  <c r="M8" i="2"/>
  <c r="M2" i="2"/>
  <c r="N8" i="2"/>
  <c r="N2" i="2"/>
  <c r="O8" i="2"/>
  <c r="O2" i="2"/>
  <c r="P8" i="2"/>
  <c r="P2" i="2"/>
  <c r="E8" i="2"/>
  <c r="E2" i="2"/>
  <c r="M30" i="7"/>
  <c r="N24" i="18"/>
  <c r="N28" i="18"/>
  <c r="N21" i="7"/>
  <c r="N30" i="7"/>
  <c r="O24" i="18"/>
  <c r="O28" i="18"/>
  <c r="I30" i="11"/>
  <c r="M28" i="9"/>
  <c r="G21" i="9"/>
  <c r="K29" i="11"/>
  <c r="C29" i="9"/>
  <c r="C20" i="9"/>
  <c r="O29" i="11"/>
  <c r="C23" i="9"/>
  <c r="E19" i="9"/>
  <c r="J29" i="11"/>
  <c r="E29" i="9"/>
  <c r="H28" i="9"/>
  <c r="G22" i="9"/>
  <c r="H20" i="9"/>
  <c r="L30" i="11"/>
  <c r="C29" i="11"/>
  <c r="D29" i="9"/>
  <c r="D23" i="9"/>
  <c r="K19" i="9"/>
  <c r="N30" i="9"/>
  <c r="M29" i="11"/>
  <c r="L29" i="11"/>
  <c r="O29" i="9"/>
  <c r="I28" i="9"/>
  <c r="O23" i="9"/>
  <c r="F19" i="9"/>
  <c r="L22" i="9"/>
  <c r="D30" i="9"/>
  <c r="E30" i="11"/>
  <c r="G29" i="11"/>
  <c r="I29" i="11"/>
  <c r="F29" i="11"/>
  <c r="F29" i="9"/>
  <c r="J28" i="9"/>
  <c r="J23" i="9"/>
  <c r="M22" i="9"/>
  <c r="G30" i="9"/>
  <c r="M20" i="9"/>
  <c r="K30" i="11"/>
  <c r="H30" i="11"/>
  <c r="E29" i="11"/>
  <c r="N29" i="11"/>
  <c r="M29" i="9"/>
  <c r="G29" i="9"/>
  <c r="L29" i="9"/>
  <c r="G28" i="9"/>
  <c r="L28" i="9"/>
  <c r="G23" i="9"/>
  <c r="L23" i="9"/>
  <c r="G19" i="9"/>
  <c r="H19" i="9"/>
  <c r="N22" i="9"/>
  <c r="I30" i="9"/>
  <c r="H30" i="9"/>
  <c r="F20" i="9"/>
  <c r="K29" i="9"/>
  <c r="J29" i="9"/>
  <c r="G27" i="9"/>
  <c r="K28" i="9"/>
  <c r="I23" i="9"/>
  <c r="K23" i="9"/>
  <c r="G26" i="9"/>
  <c r="O19" i="9"/>
  <c r="M19" i="9"/>
  <c r="I22" i="9"/>
  <c r="D22" i="9"/>
  <c r="K30" i="9"/>
  <c r="G20" i="9"/>
  <c r="L20" i="9"/>
  <c r="H17" i="9"/>
  <c r="J27" i="9"/>
  <c r="M26" i="9"/>
  <c r="F21" i="9"/>
  <c r="E17" i="9"/>
  <c r="D27" i="9"/>
  <c r="M24" i="9"/>
  <c r="L26" i="9"/>
  <c r="D21" i="9"/>
  <c r="I31" i="11"/>
  <c r="M27" i="9"/>
  <c r="J24" i="9"/>
  <c r="H26" i="9"/>
  <c r="D16" i="9"/>
  <c r="E29" i="10"/>
  <c r="L29" i="10"/>
  <c r="G15" i="9"/>
  <c r="E27" i="9"/>
  <c r="F27" i="9"/>
  <c r="D24" i="9"/>
  <c r="K26" i="9"/>
  <c r="M21" i="9"/>
  <c r="I21" i="9"/>
  <c r="C16" i="9"/>
  <c r="C15" i="9"/>
  <c r="N29" i="10"/>
  <c r="K29" i="10"/>
  <c r="H29" i="10"/>
  <c r="G31" i="10"/>
  <c r="N30" i="11"/>
  <c r="G29" i="10"/>
  <c r="L31" i="11"/>
  <c r="H16" i="9"/>
  <c r="F17" i="9"/>
  <c r="I27" i="9"/>
  <c r="H27" i="9"/>
  <c r="C26" i="9"/>
  <c r="J26" i="9"/>
  <c r="K21" i="9"/>
  <c r="E21" i="9"/>
  <c r="F29" i="10"/>
  <c r="I29" i="10"/>
  <c r="C29" i="10"/>
  <c r="I29" i="9"/>
  <c r="N29" i="9"/>
  <c r="C17" i="9"/>
  <c r="O27" i="9"/>
  <c r="C27" i="9"/>
  <c r="O28" i="9"/>
  <c r="N28" i="9"/>
  <c r="D28" i="9"/>
  <c r="E23" i="9"/>
  <c r="F23" i="9"/>
  <c r="O24" i="9"/>
  <c r="O26" i="9"/>
  <c r="N26" i="9"/>
  <c r="D26" i="9"/>
  <c r="G16" i="9"/>
  <c r="J19" i="9"/>
  <c r="L19" i="9"/>
  <c r="E22" i="9"/>
  <c r="F22" i="9"/>
  <c r="C21" i="9"/>
  <c r="N21" i="9"/>
  <c r="H21" i="9"/>
  <c r="C30" i="9"/>
  <c r="J30" i="9"/>
  <c r="O20" i="9"/>
  <c r="N20" i="9"/>
  <c r="I20" i="9"/>
  <c r="D20" i="9"/>
  <c r="K22" i="9"/>
  <c r="C22" i="9"/>
  <c r="M30" i="9"/>
  <c r="L30" i="9"/>
  <c r="K20" i="9"/>
  <c r="J20" i="9"/>
  <c r="C33" i="6"/>
  <c r="C46" i="6"/>
  <c r="G30" i="11"/>
  <c r="O30" i="11"/>
  <c r="J30" i="11"/>
  <c r="D30" i="11"/>
  <c r="N31" i="11"/>
  <c r="M30" i="11"/>
  <c r="C30" i="11"/>
  <c r="J31" i="10"/>
  <c r="L31" i="10"/>
  <c r="C44" i="5"/>
  <c r="C18" i="18"/>
  <c r="C42" i="5"/>
  <c r="D43" i="5"/>
  <c r="D16" i="13"/>
  <c r="D39" i="5"/>
  <c r="D15" i="13"/>
  <c r="E43" i="5"/>
  <c r="E16" i="13"/>
  <c r="E24" i="9"/>
  <c r="G24" i="9"/>
  <c r="F24" i="9"/>
  <c r="F15" i="9"/>
  <c r="K31" i="10"/>
  <c r="E31" i="10"/>
  <c r="H31" i="10"/>
  <c r="D17" i="9"/>
  <c r="K27" i="9"/>
  <c r="N27" i="9"/>
  <c r="C28" i="9"/>
  <c r="E28" i="9"/>
  <c r="F16" i="9"/>
  <c r="M23" i="9"/>
  <c r="N23" i="9"/>
  <c r="K24" i="9"/>
  <c r="C24" i="9"/>
  <c r="L24" i="9"/>
  <c r="I26" i="9"/>
  <c r="E26" i="9"/>
  <c r="C19" i="9"/>
  <c r="N19" i="9"/>
  <c r="I19" i="9"/>
  <c r="O22" i="9"/>
  <c r="J22" i="9"/>
  <c r="O21" i="9"/>
  <c r="J21" i="9"/>
  <c r="O30" i="9"/>
  <c r="E30" i="9"/>
  <c r="E15" i="9"/>
  <c r="G31" i="11"/>
  <c r="N31" i="10"/>
  <c r="F31" i="10"/>
  <c r="I31" i="10"/>
  <c r="D31" i="10"/>
  <c r="I24" i="9"/>
  <c r="N24" i="9"/>
  <c r="M31" i="10"/>
  <c r="O31" i="10"/>
  <c r="O31" i="11"/>
  <c r="C31" i="11"/>
  <c r="G27" i="13"/>
  <c r="H24" i="13"/>
  <c r="M31" i="11"/>
  <c r="J31" i="11"/>
  <c r="H31" i="11"/>
  <c r="K31" i="11"/>
  <c r="E31" i="11"/>
  <c r="F31" i="11"/>
  <c r="G39" i="13"/>
  <c r="H36" i="13"/>
  <c r="D21" i="10"/>
  <c r="H21" i="10"/>
  <c r="L21" i="10"/>
  <c r="J21" i="10"/>
  <c r="F21" i="10"/>
  <c r="K21" i="10"/>
  <c r="G21" i="10"/>
  <c r="M21" i="10"/>
  <c r="I21" i="10"/>
  <c r="N21" i="10"/>
  <c r="E21" i="10"/>
  <c r="O21" i="10"/>
  <c r="C21" i="10"/>
  <c r="C13" i="11"/>
  <c r="D13" i="11"/>
  <c r="E13" i="11"/>
  <c r="F13" i="11"/>
  <c r="D23" i="10"/>
  <c r="H23" i="10"/>
  <c r="L23" i="10"/>
  <c r="K23" i="10"/>
  <c r="G23" i="10"/>
  <c r="I23" i="10"/>
  <c r="N23" i="10"/>
  <c r="E23" i="10"/>
  <c r="J23" i="10"/>
  <c r="O23" i="10"/>
  <c r="F23" i="10"/>
  <c r="C23" i="10"/>
  <c r="M23" i="10"/>
  <c r="D28" i="11"/>
  <c r="H28" i="11"/>
  <c r="L28" i="11"/>
  <c r="F28" i="11"/>
  <c r="J28" i="11"/>
  <c r="N28" i="11"/>
  <c r="E28" i="11"/>
  <c r="M28" i="11"/>
  <c r="G28" i="11"/>
  <c r="C28" i="11"/>
  <c r="I28" i="11"/>
  <c r="K28" i="11"/>
  <c r="O28" i="11"/>
  <c r="C16" i="10"/>
  <c r="D16" i="10"/>
  <c r="E16" i="10"/>
  <c r="G16" i="10"/>
  <c r="F16" i="10"/>
  <c r="D22" i="10"/>
  <c r="H22" i="10"/>
  <c r="L22" i="10"/>
  <c r="C22" i="10"/>
  <c r="G22" i="10"/>
  <c r="I22" i="10"/>
  <c r="E22" i="10"/>
  <c r="J22" i="10"/>
  <c r="O22" i="10"/>
  <c r="F22" i="10"/>
  <c r="K22" i="10"/>
  <c r="M22" i="10"/>
  <c r="N22" i="10"/>
  <c r="C14" i="10"/>
  <c r="D14" i="10"/>
  <c r="F14" i="10"/>
  <c r="E14" i="10"/>
  <c r="G14" i="10"/>
  <c r="C17" i="11"/>
  <c r="D17" i="11"/>
  <c r="F17" i="11"/>
  <c r="E17" i="11"/>
  <c r="G17" i="11"/>
  <c r="D26" i="10"/>
  <c r="H26" i="10"/>
  <c r="L26" i="10"/>
  <c r="E26" i="10"/>
  <c r="O26" i="10"/>
  <c r="F26" i="10"/>
  <c r="K26" i="10"/>
  <c r="C26" i="10"/>
  <c r="G26" i="10"/>
  <c r="M26" i="10"/>
  <c r="I26" i="10"/>
  <c r="N26" i="10"/>
  <c r="J26" i="10"/>
  <c r="G13" i="11"/>
  <c r="D24" i="11"/>
  <c r="H24" i="11"/>
  <c r="L24" i="11"/>
  <c r="F24" i="11"/>
  <c r="J24" i="11"/>
  <c r="N24" i="11"/>
  <c r="C24" i="11"/>
  <c r="I24" i="11"/>
  <c r="K24" i="11"/>
  <c r="E24" i="11"/>
  <c r="M24" i="11"/>
  <c r="G24" i="11"/>
  <c r="O24" i="11"/>
  <c r="C16" i="11"/>
  <c r="D16" i="11"/>
  <c r="E16" i="11"/>
  <c r="G16" i="11"/>
  <c r="F16" i="11"/>
  <c r="D22" i="11"/>
  <c r="H22" i="11"/>
  <c r="L22" i="11"/>
  <c r="C22" i="11"/>
  <c r="F22" i="11"/>
  <c r="J22" i="11"/>
  <c r="N22" i="11"/>
  <c r="I22" i="11"/>
  <c r="E22" i="11"/>
  <c r="M22" i="11"/>
  <c r="G22" i="11"/>
  <c r="O22" i="11"/>
  <c r="K22" i="11"/>
  <c r="C14" i="11"/>
  <c r="D14" i="11"/>
  <c r="F14" i="11"/>
  <c r="E14" i="11"/>
  <c r="G14" i="11"/>
  <c r="C17" i="10"/>
  <c r="D17" i="10"/>
  <c r="E17" i="10"/>
  <c r="F17" i="10"/>
  <c r="G17" i="10"/>
  <c r="D27" i="10"/>
  <c r="H27" i="10"/>
  <c r="L27" i="10"/>
  <c r="C27" i="10"/>
  <c r="G27" i="10"/>
  <c r="N27" i="10"/>
  <c r="E27" i="10"/>
  <c r="J27" i="10"/>
  <c r="O27" i="10"/>
  <c r="F27" i="10"/>
  <c r="K27" i="10"/>
  <c r="M27" i="10"/>
  <c r="I27" i="10"/>
  <c r="D26" i="11"/>
  <c r="H26" i="11"/>
  <c r="L26" i="11"/>
  <c r="F26" i="11"/>
  <c r="J26" i="11"/>
  <c r="N26" i="11"/>
  <c r="E26" i="11"/>
  <c r="M26" i="11"/>
  <c r="O26" i="11"/>
  <c r="I26" i="11"/>
  <c r="C26" i="11"/>
  <c r="K26" i="11"/>
  <c r="G26" i="11"/>
  <c r="D19" i="11"/>
  <c r="H19" i="11"/>
  <c r="L19" i="11"/>
  <c r="F19" i="11"/>
  <c r="J19" i="11"/>
  <c r="N19" i="11"/>
  <c r="G19" i="11"/>
  <c r="K19" i="11"/>
  <c r="O19" i="11"/>
  <c r="E19" i="11"/>
  <c r="M19" i="11"/>
  <c r="I19" i="11"/>
  <c r="C19" i="11"/>
  <c r="D21" i="11"/>
  <c r="H21" i="11"/>
  <c r="L21" i="11"/>
  <c r="F21" i="11"/>
  <c r="J21" i="11"/>
  <c r="N21" i="11"/>
  <c r="E21" i="11"/>
  <c r="M21" i="11"/>
  <c r="O21" i="11"/>
  <c r="I21" i="11"/>
  <c r="K21" i="11"/>
  <c r="C21" i="11"/>
  <c r="G21" i="11"/>
  <c r="C15" i="11"/>
  <c r="D15" i="11"/>
  <c r="E15" i="11"/>
  <c r="F15" i="11"/>
  <c r="C13" i="10"/>
  <c r="D13" i="10"/>
  <c r="E13" i="10"/>
  <c r="F13" i="10"/>
  <c r="C12" i="10"/>
  <c r="D12" i="10"/>
  <c r="E12" i="10"/>
  <c r="F12" i="10"/>
  <c r="D23" i="11"/>
  <c r="H23" i="11"/>
  <c r="L23" i="11"/>
  <c r="F23" i="11"/>
  <c r="J23" i="11"/>
  <c r="N23" i="11"/>
  <c r="E23" i="11"/>
  <c r="M23" i="11"/>
  <c r="G23" i="11"/>
  <c r="I23" i="11"/>
  <c r="K23" i="11"/>
  <c r="C23" i="11"/>
  <c r="O23" i="11"/>
  <c r="F20" i="10"/>
  <c r="J20" i="10"/>
  <c r="N20" i="10"/>
  <c r="D20" i="10"/>
  <c r="H20" i="10"/>
  <c r="L20" i="10"/>
  <c r="G20" i="10"/>
  <c r="I20" i="10"/>
  <c r="K20" i="10"/>
  <c r="C20" i="10"/>
  <c r="E20" i="10"/>
  <c r="M20" i="10"/>
  <c r="O20" i="10"/>
  <c r="D28" i="10"/>
  <c r="H28" i="10"/>
  <c r="L28" i="10"/>
  <c r="K28" i="10"/>
  <c r="M28" i="10"/>
  <c r="C28" i="10"/>
  <c r="I28" i="10"/>
  <c r="N28" i="10"/>
  <c r="E28" i="10"/>
  <c r="J28" i="10"/>
  <c r="O28" i="10"/>
  <c r="F28" i="10"/>
  <c r="G28" i="10"/>
  <c r="D30" i="10"/>
  <c r="H30" i="10"/>
  <c r="L30" i="10"/>
  <c r="N30" i="10"/>
  <c r="J30" i="10"/>
  <c r="F30" i="10"/>
  <c r="K30" i="10"/>
  <c r="G30" i="10"/>
  <c r="M30" i="10"/>
  <c r="C30" i="10"/>
  <c r="I30" i="10"/>
  <c r="E30" i="10"/>
  <c r="O30" i="10"/>
  <c r="H14" i="10"/>
  <c r="H17" i="10"/>
  <c r="H16" i="10"/>
  <c r="F19" i="10"/>
  <c r="J19" i="10"/>
  <c r="N19" i="10"/>
  <c r="D19" i="10"/>
  <c r="H19" i="10"/>
  <c r="L19" i="10"/>
  <c r="E19" i="10"/>
  <c r="G19" i="10"/>
  <c r="O19" i="10"/>
  <c r="I19" i="10"/>
  <c r="C19" i="10"/>
  <c r="K19" i="10"/>
  <c r="M19" i="10"/>
  <c r="C15" i="10"/>
  <c r="D15" i="10"/>
  <c r="E15" i="10"/>
  <c r="F15" i="10"/>
  <c r="C12" i="11"/>
  <c r="D12" i="11"/>
  <c r="E12" i="11"/>
  <c r="F12" i="11"/>
  <c r="D20" i="11"/>
  <c r="H20" i="11"/>
  <c r="L20" i="11"/>
  <c r="F20" i="11"/>
  <c r="J20" i="11"/>
  <c r="N20" i="11"/>
  <c r="C20" i="11"/>
  <c r="G20" i="11"/>
  <c r="I20" i="11"/>
  <c r="K20" i="11"/>
  <c r="M20" i="11"/>
  <c r="E20" i="11"/>
  <c r="O20" i="11"/>
  <c r="D24" i="10"/>
  <c r="H24" i="10"/>
  <c r="L24" i="10"/>
  <c r="O24" i="10"/>
  <c r="F24" i="10"/>
  <c r="G24" i="10"/>
  <c r="M24" i="10"/>
  <c r="I24" i="10"/>
  <c r="N24" i="10"/>
  <c r="C24" i="10"/>
  <c r="E24" i="10"/>
  <c r="J24" i="10"/>
  <c r="K24" i="10"/>
  <c r="D27" i="11"/>
  <c r="H27" i="11"/>
  <c r="L27" i="11"/>
  <c r="C27" i="11"/>
  <c r="F27" i="11"/>
  <c r="J27" i="11"/>
  <c r="N27" i="11"/>
  <c r="I27" i="11"/>
  <c r="E27" i="11"/>
  <c r="M27" i="11"/>
  <c r="G27" i="11"/>
  <c r="O27" i="11"/>
  <c r="K27" i="11"/>
  <c r="H17" i="11"/>
  <c r="C11" i="11"/>
  <c r="D11" i="11"/>
  <c r="E11" i="11"/>
  <c r="F11" i="11"/>
  <c r="C11" i="9"/>
  <c r="D11" i="9"/>
  <c r="E11" i="9"/>
  <c r="F11" i="9"/>
  <c r="G11" i="9"/>
  <c r="C11" i="10"/>
  <c r="D11" i="10"/>
  <c r="E11" i="10"/>
  <c r="F11" i="10"/>
  <c r="G11" i="11"/>
  <c r="L12" i="1"/>
  <c r="H11" i="10"/>
  <c r="H11" i="9"/>
  <c r="H11" i="11"/>
  <c r="H21" i="13"/>
  <c r="H23" i="13"/>
  <c r="I20" i="13"/>
  <c r="J14" i="2"/>
  <c r="H12" i="10"/>
  <c r="H12" i="9"/>
  <c r="H12" i="11"/>
  <c r="I16" i="9"/>
  <c r="I16" i="11"/>
  <c r="I16" i="10"/>
  <c r="I17" i="9"/>
  <c r="I17" i="11"/>
  <c r="I17" i="10"/>
  <c r="I14" i="9"/>
  <c r="I14" i="11"/>
  <c r="I14" i="10"/>
  <c r="H15" i="10"/>
  <c r="H15" i="11"/>
  <c r="H15" i="9"/>
  <c r="H35" i="13"/>
  <c r="I32" i="13"/>
  <c r="H13" i="10"/>
  <c r="H13" i="11"/>
  <c r="H13" i="9"/>
  <c r="E12" i="13"/>
  <c r="H43" i="13"/>
  <c r="I40" i="13"/>
  <c r="G31" i="13"/>
  <c r="H28" i="13"/>
  <c r="M15" i="1"/>
  <c r="K17" i="2"/>
  <c r="I33" i="13"/>
  <c r="K11" i="2"/>
  <c r="L14" i="1"/>
  <c r="J16" i="2"/>
  <c r="H29" i="13"/>
  <c r="J10" i="2"/>
  <c r="M17" i="1"/>
  <c r="K19" i="2"/>
  <c r="I41" i="13"/>
  <c r="J18" i="2"/>
  <c r="H37" i="13"/>
  <c r="L16" i="1"/>
  <c r="J12" i="2"/>
  <c r="L13" i="1"/>
  <c r="J15" i="2"/>
  <c r="H25" i="13"/>
  <c r="L19" i="1"/>
  <c r="J21" i="2"/>
  <c r="M18" i="1"/>
  <c r="K20" i="2"/>
  <c r="I45" i="13"/>
  <c r="F10" i="13"/>
  <c r="H44" i="13"/>
  <c r="H47" i="13"/>
  <c r="N22" i="3"/>
  <c r="N28" i="3"/>
  <c r="P28" i="3"/>
  <c r="W28" i="3"/>
  <c r="N33" i="3"/>
  <c r="P33" i="3"/>
  <c r="W33" i="3"/>
  <c r="N38" i="3"/>
  <c r="P38" i="3"/>
  <c r="W38" i="3"/>
  <c r="N41" i="3"/>
  <c r="P41" i="3"/>
  <c r="W41" i="3"/>
  <c r="N42" i="3"/>
  <c r="P42" i="3"/>
  <c r="W42" i="3"/>
  <c r="N30" i="3"/>
  <c r="P30" i="3"/>
  <c r="W30" i="3"/>
  <c r="N34" i="3"/>
  <c r="P34" i="3"/>
  <c r="W34" i="3"/>
  <c r="N39" i="3"/>
  <c r="P39" i="3"/>
  <c r="W39" i="3"/>
  <c r="N26" i="3"/>
  <c r="P26" i="3"/>
  <c r="W26" i="3"/>
  <c r="N31" i="3"/>
  <c r="P31" i="3"/>
  <c r="W31" i="3"/>
  <c r="N35" i="3"/>
  <c r="P35" i="3"/>
  <c r="W35" i="3"/>
  <c r="N27" i="3"/>
  <c r="P27" i="3"/>
  <c r="W27" i="3"/>
  <c r="N32" i="3"/>
  <c r="P32" i="3"/>
  <c r="W32" i="3"/>
  <c r="N37" i="3"/>
  <c r="P37" i="3"/>
  <c r="W37" i="3"/>
  <c r="N40" i="3"/>
  <c r="P40" i="3"/>
  <c r="W40" i="3"/>
  <c r="H4" i="2"/>
  <c r="E4" i="2"/>
  <c r="F4" i="2"/>
  <c r="I4" i="2"/>
  <c r="G4" i="2"/>
  <c r="N6" i="2"/>
  <c r="J6" i="2"/>
  <c r="N5" i="2"/>
  <c r="J5" i="2"/>
  <c r="E5" i="2"/>
  <c r="Q6" i="2"/>
  <c r="M6" i="2"/>
  <c r="Q5" i="2"/>
  <c r="I5" i="2"/>
  <c r="P6" i="2"/>
  <c r="L6" i="2"/>
  <c r="H6" i="2"/>
  <c r="P5" i="2"/>
  <c r="L5" i="2"/>
  <c r="H5" i="2"/>
  <c r="F6" i="2"/>
  <c r="F5" i="2"/>
  <c r="I6" i="2"/>
  <c r="M5" i="2"/>
  <c r="O6" i="2"/>
  <c r="K6" i="2"/>
  <c r="G6" i="2"/>
  <c r="O5" i="2"/>
  <c r="K5" i="2"/>
  <c r="G5" i="2"/>
  <c r="E6" i="2"/>
  <c r="K7" i="9"/>
  <c r="F7" i="9"/>
  <c r="H6" i="9"/>
  <c r="G7" i="9"/>
  <c r="K6" i="9"/>
  <c r="H7" i="9"/>
  <c r="L7" i="9"/>
  <c r="E5" i="9"/>
  <c r="G6" i="9"/>
  <c r="L6" i="9"/>
  <c r="M6" i="9"/>
  <c r="N7" i="9"/>
  <c r="M7" i="9"/>
  <c r="F6" i="9"/>
  <c r="J7" i="9"/>
  <c r="E6" i="9"/>
  <c r="I7" i="9"/>
  <c r="D6" i="9"/>
  <c r="E7" i="9"/>
  <c r="N6" i="9"/>
  <c r="C7" i="9"/>
  <c r="C6" i="9"/>
  <c r="J6" i="9"/>
  <c r="D7" i="9"/>
  <c r="G5" i="9"/>
  <c r="C5" i="9"/>
  <c r="I6" i="9"/>
  <c r="O7" i="9"/>
  <c r="O6" i="9"/>
  <c r="D44" i="5"/>
  <c r="D18" i="18"/>
  <c r="D42" i="5"/>
  <c r="D40" i="5"/>
  <c r="D17" i="18"/>
  <c r="D38" i="5"/>
  <c r="E44" i="5"/>
  <c r="E18" i="18"/>
  <c r="E42" i="5"/>
  <c r="E39" i="5"/>
  <c r="E15" i="13"/>
  <c r="F5" i="9"/>
  <c r="F3" i="9"/>
  <c r="P22" i="3"/>
  <c r="B11" i="12"/>
  <c r="X22" i="3"/>
  <c r="H27" i="13"/>
  <c r="I24" i="13"/>
  <c r="H39" i="13"/>
  <c r="I36" i="13"/>
  <c r="I35" i="13"/>
  <c r="J32" i="13"/>
  <c r="M12" i="1"/>
  <c r="I11" i="11"/>
  <c r="I11" i="9"/>
  <c r="I11" i="10"/>
  <c r="I21" i="13"/>
  <c r="I23" i="13"/>
  <c r="J20" i="13"/>
  <c r="K14" i="2"/>
  <c r="H5" i="9"/>
  <c r="I15" i="9"/>
  <c r="I15" i="11"/>
  <c r="I15" i="10"/>
  <c r="J17" i="10"/>
  <c r="J17" i="11"/>
  <c r="J17" i="9"/>
  <c r="J16" i="10"/>
  <c r="J16" i="11"/>
  <c r="J16" i="9"/>
  <c r="I13" i="9"/>
  <c r="I13" i="11"/>
  <c r="I13" i="10"/>
  <c r="J14" i="10"/>
  <c r="J14" i="9"/>
  <c r="J14" i="11"/>
  <c r="I12" i="9"/>
  <c r="I12" i="11"/>
  <c r="I12" i="10"/>
  <c r="G10" i="13"/>
  <c r="G13" i="13"/>
  <c r="I43" i="13"/>
  <c r="J40" i="13"/>
  <c r="H31" i="13"/>
  <c r="I28" i="13"/>
  <c r="C7" i="11"/>
  <c r="I7" i="11"/>
  <c r="L7" i="11"/>
  <c r="C7" i="10"/>
  <c r="E7" i="10"/>
  <c r="G7" i="11"/>
  <c r="K7" i="11"/>
  <c r="J7" i="11"/>
  <c r="E6" i="10"/>
  <c r="H5" i="10"/>
  <c r="C5" i="10"/>
  <c r="H5" i="11"/>
  <c r="O7" i="11"/>
  <c r="K7" i="10"/>
  <c r="F7" i="10"/>
  <c r="T27" i="3"/>
  <c r="B16" i="12"/>
  <c r="B14" i="12"/>
  <c r="T33" i="3"/>
  <c r="AA33" i="3"/>
  <c r="B22" i="12"/>
  <c r="T40" i="3"/>
  <c r="AA40" i="3"/>
  <c r="B29" i="12"/>
  <c r="B13" i="4"/>
  <c r="I13" i="4"/>
  <c r="B13" i="12"/>
  <c r="T39" i="3"/>
  <c r="AA39" i="3"/>
  <c r="B28" i="12"/>
  <c r="T42" i="3"/>
  <c r="B31" i="12"/>
  <c r="T28" i="3"/>
  <c r="B17" i="12"/>
  <c r="H7" i="11"/>
  <c r="D7" i="10"/>
  <c r="N7" i="10"/>
  <c r="C5" i="11"/>
  <c r="O6" i="10"/>
  <c r="H6" i="10"/>
  <c r="G6" i="10"/>
  <c r="I6" i="10"/>
  <c r="D5" i="10"/>
  <c r="E6" i="11"/>
  <c r="K6" i="11"/>
  <c r="H6" i="11"/>
  <c r="T37" i="3"/>
  <c r="B26" i="12"/>
  <c r="T35" i="3"/>
  <c r="AA35" i="3"/>
  <c r="B24" i="12"/>
  <c r="T34" i="3"/>
  <c r="B23" i="12"/>
  <c r="T41" i="3"/>
  <c r="B30" i="12"/>
  <c r="B12" i="12"/>
  <c r="D7" i="11"/>
  <c r="F7" i="11"/>
  <c r="G7" i="10"/>
  <c r="H7" i="10"/>
  <c r="M7" i="10"/>
  <c r="G5" i="11"/>
  <c r="F5" i="11"/>
  <c r="M6" i="10"/>
  <c r="C6" i="10"/>
  <c r="K6" i="10"/>
  <c r="F5" i="10"/>
  <c r="J6" i="11"/>
  <c r="F6" i="11"/>
  <c r="G6" i="11"/>
  <c r="O6" i="11"/>
  <c r="T32" i="3"/>
  <c r="B21" i="12"/>
  <c r="T31" i="3"/>
  <c r="B20" i="12"/>
  <c r="T30" i="3"/>
  <c r="B19" i="12"/>
  <c r="T38" i="3"/>
  <c r="AA38" i="3"/>
  <c r="B27" i="12"/>
  <c r="M7" i="11"/>
  <c r="E7" i="11"/>
  <c r="N7" i="11"/>
  <c r="L7" i="10"/>
  <c r="J7" i="10"/>
  <c r="I7" i="10"/>
  <c r="D5" i="11"/>
  <c r="F6" i="10"/>
  <c r="L6" i="10"/>
  <c r="J6" i="10"/>
  <c r="G5" i="10"/>
  <c r="E5" i="10"/>
  <c r="M6" i="11"/>
  <c r="C6" i="11"/>
  <c r="D6" i="11"/>
  <c r="T26" i="3"/>
  <c r="B15" i="12"/>
  <c r="I15" i="12"/>
  <c r="O7" i="10"/>
  <c r="E5" i="11"/>
  <c r="D6" i="10"/>
  <c r="N6" i="10"/>
  <c r="I6" i="11"/>
  <c r="L6" i="11"/>
  <c r="N6" i="11"/>
  <c r="J4" i="2"/>
  <c r="J3" i="2"/>
  <c r="M13" i="1"/>
  <c r="K15" i="2"/>
  <c r="I25" i="13"/>
  <c r="L19" i="2"/>
  <c r="J41" i="13"/>
  <c r="N17" i="1"/>
  <c r="L20" i="2"/>
  <c r="J45" i="13"/>
  <c r="N18" i="1"/>
  <c r="F12" i="13"/>
  <c r="F13" i="13"/>
  <c r="M14" i="1"/>
  <c r="K16" i="2"/>
  <c r="I29" i="13"/>
  <c r="K10" i="2"/>
  <c r="J33" i="13"/>
  <c r="L17" i="2"/>
  <c r="N15" i="1"/>
  <c r="L11" i="2"/>
  <c r="M19" i="1"/>
  <c r="K21" i="2"/>
  <c r="M16" i="1"/>
  <c r="K18" i="2"/>
  <c r="I37" i="13"/>
  <c r="K12" i="2"/>
  <c r="I44" i="13"/>
  <c r="I47" i="13"/>
  <c r="D5" i="9"/>
  <c r="E3" i="2"/>
  <c r="H3" i="2"/>
  <c r="F3" i="2"/>
  <c r="G3" i="2"/>
  <c r="I3" i="2"/>
  <c r="B27" i="4"/>
  <c r="B12" i="4"/>
  <c r="B14" i="4"/>
  <c r="G3" i="9"/>
  <c r="G2" i="9"/>
  <c r="H3" i="9"/>
  <c r="H18" i="5"/>
  <c r="H17" i="5"/>
  <c r="T22" i="3"/>
  <c r="Z22" i="3"/>
  <c r="C3" i="9"/>
  <c r="C2" i="9"/>
  <c r="D3" i="9"/>
  <c r="D18" i="5"/>
  <c r="E3" i="9"/>
  <c r="E2" i="9"/>
  <c r="AA22" i="3"/>
  <c r="F18" i="5"/>
  <c r="F17" i="5"/>
  <c r="F2" i="9"/>
  <c r="G5" i="6"/>
  <c r="G6" i="6"/>
  <c r="G59" i="6"/>
  <c r="G5" i="18"/>
  <c r="C5" i="6"/>
  <c r="C6" i="6"/>
  <c r="C59" i="6"/>
  <c r="D60" i="6"/>
  <c r="C5" i="18"/>
  <c r="D5" i="6"/>
  <c r="D6" i="6"/>
  <c r="D59" i="6"/>
  <c r="D5" i="18"/>
  <c r="F5" i="6"/>
  <c r="F6" i="6"/>
  <c r="F59" i="6"/>
  <c r="F5" i="18"/>
  <c r="H5" i="6"/>
  <c r="H6" i="6"/>
  <c r="H59" i="6"/>
  <c r="H5" i="18"/>
  <c r="E5" i="6"/>
  <c r="E6" i="6"/>
  <c r="E59" i="6"/>
  <c r="E5" i="18"/>
  <c r="E40" i="5"/>
  <c r="E17" i="18"/>
  <c r="E38" i="5"/>
  <c r="F43" i="5"/>
  <c r="F16" i="13"/>
  <c r="F39" i="5"/>
  <c r="F15" i="13"/>
  <c r="G43" i="5"/>
  <c r="G16" i="13"/>
  <c r="U31" i="3"/>
  <c r="AA31" i="3"/>
  <c r="U41" i="3"/>
  <c r="AA41" i="3"/>
  <c r="U28" i="3"/>
  <c r="AA28" i="3"/>
  <c r="U26" i="3"/>
  <c r="AA26" i="3"/>
  <c r="U27" i="3"/>
  <c r="AA27" i="3"/>
  <c r="U30" i="3"/>
  <c r="AA30" i="3"/>
  <c r="U32" i="3"/>
  <c r="AA32" i="3"/>
  <c r="U34" i="3"/>
  <c r="AA34" i="3"/>
  <c r="U37" i="3"/>
  <c r="AA37" i="3"/>
  <c r="U42" i="3"/>
  <c r="AA42" i="3"/>
  <c r="I27" i="13"/>
  <c r="J24" i="13"/>
  <c r="I39" i="13"/>
  <c r="J36" i="13"/>
  <c r="J35" i="13"/>
  <c r="K32" i="13"/>
  <c r="B23" i="4"/>
  <c r="N23" i="4"/>
  <c r="U33" i="3"/>
  <c r="B29" i="4"/>
  <c r="J29" i="4"/>
  <c r="U38" i="3"/>
  <c r="B26" i="4"/>
  <c r="F26" i="4"/>
  <c r="U35" i="3"/>
  <c r="B30" i="4"/>
  <c r="F30" i="4"/>
  <c r="U39" i="3"/>
  <c r="B31" i="4"/>
  <c r="D31" i="4"/>
  <c r="U40" i="3"/>
  <c r="F27" i="4"/>
  <c r="J27" i="4"/>
  <c r="N27" i="4"/>
  <c r="G27" i="4"/>
  <c r="K27" i="4"/>
  <c r="O27" i="4"/>
  <c r="M27" i="4"/>
  <c r="D27" i="4"/>
  <c r="H27" i="4"/>
  <c r="L27" i="4"/>
  <c r="C27" i="4"/>
  <c r="E27" i="4"/>
  <c r="I27" i="4"/>
  <c r="C12" i="12"/>
  <c r="D12" i="12"/>
  <c r="E12" i="12"/>
  <c r="F12" i="12"/>
  <c r="G12" i="12"/>
  <c r="H12" i="12"/>
  <c r="F23" i="12"/>
  <c r="J23" i="12"/>
  <c r="N23" i="12"/>
  <c r="G23" i="12"/>
  <c r="K23" i="12"/>
  <c r="O23" i="12"/>
  <c r="C23" i="12"/>
  <c r="D23" i="12"/>
  <c r="H23" i="12"/>
  <c r="L23" i="12"/>
  <c r="E23" i="12"/>
  <c r="I23" i="12"/>
  <c r="M23" i="12"/>
  <c r="F26" i="12"/>
  <c r="J26" i="12"/>
  <c r="N26" i="12"/>
  <c r="G26" i="12"/>
  <c r="K26" i="12"/>
  <c r="O26" i="12"/>
  <c r="D26" i="12"/>
  <c r="H26" i="12"/>
  <c r="L26" i="12"/>
  <c r="I26" i="12"/>
  <c r="M26" i="12"/>
  <c r="C26" i="12"/>
  <c r="E26" i="12"/>
  <c r="F31" i="12"/>
  <c r="G31" i="12"/>
  <c r="K31" i="12"/>
  <c r="O31" i="12"/>
  <c r="D31" i="12"/>
  <c r="H31" i="12"/>
  <c r="L31" i="12"/>
  <c r="C31" i="12"/>
  <c r="J31" i="12"/>
  <c r="M31" i="12"/>
  <c r="E31" i="12"/>
  <c r="N31" i="12"/>
  <c r="I31" i="12"/>
  <c r="C13" i="12"/>
  <c r="D13" i="12"/>
  <c r="E13" i="12"/>
  <c r="F13" i="12"/>
  <c r="G13" i="12"/>
  <c r="H13" i="12"/>
  <c r="F22" i="12"/>
  <c r="J22" i="12"/>
  <c r="N22" i="12"/>
  <c r="G22" i="12"/>
  <c r="K22" i="12"/>
  <c r="O22" i="12"/>
  <c r="D22" i="12"/>
  <c r="H22" i="12"/>
  <c r="L22" i="12"/>
  <c r="C22" i="12"/>
  <c r="M22" i="12"/>
  <c r="E22" i="12"/>
  <c r="I22" i="12"/>
  <c r="C16" i="12"/>
  <c r="D16" i="12"/>
  <c r="E16" i="12"/>
  <c r="G16" i="12"/>
  <c r="F16" i="12"/>
  <c r="H16" i="12"/>
  <c r="I16" i="12"/>
  <c r="I12" i="12"/>
  <c r="F27" i="12"/>
  <c r="J27" i="12"/>
  <c r="N27" i="12"/>
  <c r="G27" i="12"/>
  <c r="K27" i="12"/>
  <c r="O27" i="12"/>
  <c r="D27" i="12"/>
  <c r="H27" i="12"/>
  <c r="L27" i="12"/>
  <c r="C27" i="12"/>
  <c r="M27" i="12"/>
  <c r="E27" i="12"/>
  <c r="I27" i="12"/>
  <c r="F20" i="12"/>
  <c r="J20" i="12"/>
  <c r="N20" i="12"/>
  <c r="G20" i="12"/>
  <c r="K20" i="12"/>
  <c r="O20" i="12"/>
  <c r="D20" i="12"/>
  <c r="H20" i="12"/>
  <c r="L20" i="12"/>
  <c r="E20" i="12"/>
  <c r="C20" i="12"/>
  <c r="I20" i="12"/>
  <c r="M20" i="12"/>
  <c r="I13" i="12"/>
  <c r="C15" i="12"/>
  <c r="D15" i="12"/>
  <c r="E15" i="12"/>
  <c r="F15" i="12"/>
  <c r="G15" i="12"/>
  <c r="H15" i="12"/>
  <c r="F30" i="12"/>
  <c r="J30" i="12"/>
  <c r="N30" i="12"/>
  <c r="G30" i="12"/>
  <c r="K30" i="12"/>
  <c r="O30" i="12"/>
  <c r="D30" i="12"/>
  <c r="H30" i="12"/>
  <c r="L30" i="12"/>
  <c r="I30" i="12"/>
  <c r="M30" i="12"/>
  <c r="E30" i="12"/>
  <c r="C30" i="12"/>
  <c r="F24" i="12"/>
  <c r="J24" i="12"/>
  <c r="N24" i="12"/>
  <c r="G24" i="12"/>
  <c r="K24" i="12"/>
  <c r="O24" i="12"/>
  <c r="D24" i="12"/>
  <c r="H24" i="12"/>
  <c r="L24" i="12"/>
  <c r="E24" i="12"/>
  <c r="I24" i="12"/>
  <c r="M24" i="12"/>
  <c r="C24" i="12"/>
  <c r="C17" i="12"/>
  <c r="D17" i="12"/>
  <c r="F17" i="12"/>
  <c r="E17" i="12"/>
  <c r="G17" i="12"/>
  <c r="H17" i="12"/>
  <c r="I17" i="12"/>
  <c r="F28" i="12"/>
  <c r="J28" i="12"/>
  <c r="N28" i="12"/>
  <c r="G28" i="12"/>
  <c r="K28" i="12"/>
  <c r="O28" i="12"/>
  <c r="C28" i="12"/>
  <c r="D28" i="12"/>
  <c r="H28" i="12"/>
  <c r="L28" i="12"/>
  <c r="E28" i="12"/>
  <c r="I28" i="12"/>
  <c r="M28" i="12"/>
  <c r="F29" i="12"/>
  <c r="J29" i="12"/>
  <c r="N29" i="12"/>
  <c r="G29" i="12"/>
  <c r="K29" i="12"/>
  <c r="O29" i="12"/>
  <c r="D29" i="12"/>
  <c r="H29" i="12"/>
  <c r="L29" i="12"/>
  <c r="E29" i="12"/>
  <c r="C29" i="12"/>
  <c r="I29" i="12"/>
  <c r="M29" i="12"/>
  <c r="C14" i="12"/>
  <c r="D14" i="12"/>
  <c r="F14" i="12"/>
  <c r="E14" i="12"/>
  <c r="G14" i="12"/>
  <c r="H14" i="12"/>
  <c r="I14" i="12"/>
  <c r="F19" i="12"/>
  <c r="J19" i="12"/>
  <c r="N19" i="12"/>
  <c r="G19" i="12"/>
  <c r="K19" i="12"/>
  <c r="O19" i="12"/>
  <c r="C19" i="12"/>
  <c r="D19" i="12"/>
  <c r="H19" i="12"/>
  <c r="L19" i="12"/>
  <c r="E19" i="12"/>
  <c r="I19" i="12"/>
  <c r="M19" i="12"/>
  <c r="F21" i="12"/>
  <c r="J21" i="12"/>
  <c r="N21" i="12"/>
  <c r="G21" i="12"/>
  <c r="K21" i="12"/>
  <c r="O21" i="12"/>
  <c r="D21" i="12"/>
  <c r="H21" i="12"/>
  <c r="L21" i="12"/>
  <c r="I21" i="12"/>
  <c r="M21" i="12"/>
  <c r="E21" i="12"/>
  <c r="C21" i="12"/>
  <c r="J14" i="12"/>
  <c r="J16" i="12"/>
  <c r="J17" i="12"/>
  <c r="C14" i="4"/>
  <c r="D14" i="4"/>
  <c r="F14" i="4"/>
  <c r="E14" i="4"/>
  <c r="G14" i="4"/>
  <c r="H14" i="4"/>
  <c r="I14" i="4"/>
  <c r="C12" i="4"/>
  <c r="D12" i="4"/>
  <c r="E12" i="4"/>
  <c r="F12" i="4"/>
  <c r="G12" i="4"/>
  <c r="H12" i="4"/>
  <c r="C13" i="4"/>
  <c r="D13" i="4"/>
  <c r="E13" i="4"/>
  <c r="F13" i="4"/>
  <c r="G13" i="4"/>
  <c r="H13" i="4"/>
  <c r="I12" i="4"/>
  <c r="J14" i="4"/>
  <c r="C11" i="12"/>
  <c r="D11" i="12"/>
  <c r="E11" i="12"/>
  <c r="F11" i="12"/>
  <c r="G11" i="12"/>
  <c r="H11" i="12"/>
  <c r="I11" i="12"/>
  <c r="G12" i="13"/>
  <c r="I5" i="10"/>
  <c r="I3" i="10"/>
  <c r="J11" i="12"/>
  <c r="J11" i="9"/>
  <c r="J11" i="10"/>
  <c r="J11" i="11"/>
  <c r="J21" i="13"/>
  <c r="J23" i="13"/>
  <c r="K20" i="13"/>
  <c r="N12" i="1"/>
  <c r="L14" i="2"/>
  <c r="I5" i="11"/>
  <c r="I3" i="11"/>
  <c r="J15" i="12"/>
  <c r="J15" i="10"/>
  <c r="J15" i="11"/>
  <c r="J15" i="9"/>
  <c r="K16" i="11"/>
  <c r="K16" i="9"/>
  <c r="K16" i="12"/>
  <c r="K16" i="10"/>
  <c r="K17" i="11"/>
  <c r="K17" i="9"/>
  <c r="K17" i="10"/>
  <c r="K17" i="12"/>
  <c r="J12" i="12"/>
  <c r="J12" i="10"/>
  <c r="J12" i="11"/>
  <c r="J12" i="4"/>
  <c r="J12" i="9"/>
  <c r="J13" i="12"/>
  <c r="J13" i="10"/>
  <c r="J13" i="4"/>
  <c r="J13" i="11"/>
  <c r="J13" i="9"/>
  <c r="I5" i="9"/>
  <c r="I3" i="9"/>
  <c r="K14" i="11"/>
  <c r="K14" i="9"/>
  <c r="K14" i="12"/>
  <c r="K14" i="10"/>
  <c r="K14" i="4"/>
  <c r="H10" i="13"/>
  <c r="H12" i="13"/>
  <c r="I31" i="13"/>
  <c r="J28" i="13"/>
  <c r="J43" i="13"/>
  <c r="K40" i="13"/>
  <c r="E3" i="11"/>
  <c r="G3" i="10"/>
  <c r="C3" i="10"/>
  <c r="E3" i="10"/>
  <c r="H3" i="11"/>
  <c r="C3" i="11"/>
  <c r="H3" i="10"/>
  <c r="G3" i="11"/>
  <c r="D3" i="11"/>
  <c r="F3" i="10"/>
  <c r="F3" i="11"/>
  <c r="D3" i="10"/>
  <c r="O15" i="1"/>
  <c r="M17" i="2"/>
  <c r="K33" i="13"/>
  <c r="M11" i="2"/>
  <c r="L21" i="2"/>
  <c r="N19" i="1"/>
  <c r="L16" i="2"/>
  <c r="J29" i="13"/>
  <c r="N14" i="1"/>
  <c r="L10" i="2"/>
  <c r="O17" i="1"/>
  <c r="M19" i="2"/>
  <c r="K41" i="13"/>
  <c r="N16" i="1"/>
  <c r="J37" i="13"/>
  <c r="L18" i="2"/>
  <c r="L12" i="2"/>
  <c r="K4" i="2"/>
  <c r="K3" i="2"/>
  <c r="O18" i="1"/>
  <c r="M20" i="2"/>
  <c r="K45" i="13"/>
  <c r="J25" i="13"/>
  <c r="L15" i="2"/>
  <c r="N13" i="1"/>
  <c r="J44" i="13"/>
  <c r="J47" i="13"/>
  <c r="B15" i="4"/>
  <c r="B22" i="4"/>
  <c r="B28" i="4"/>
  <c r="B21" i="4"/>
  <c r="B16" i="4"/>
  <c r="K16" i="4"/>
  <c r="B20" i="4"/>
  <c r="B17" i="4"/>
  <c r="K17" i="4"/>
  <c r="B24" i="4"/>
  <c r="G18" i="5"/>
  <c r="G19" i="5"/>
  <c r="G13" i="18"/>
  <c r="H2" i="9"/>
  <c r="E18" i="5"/>
  <c r="E17" i="5"/>
  <c r="C18" i="5"/>
  <c r="C17" i="5"/>
  <c r="F19" i="5"/>
  <c r="F13" i="18"/>
  <c r="B11" i="4"/>
  <c r="C11" i="4"/>
  <c r="E19" i="5"/>
  <c r="E13" i="18"/>
  <c r="D2" i="9"/>
  <c r="D19" i="5"/>
  <c r="D13" i="18"/>
  <c r="D17" i="5"/>
  <c r="H19" i="5"/>
  <c r="H13" i="18"/>
  <c r="G17" i="5"/>
  <c r="I5" i="6"/>
  <c r="I6" i="6"/>
  <c r="I59" i="6"/>
  <c r="I5" i="18"/>
  <c r="F22" i="5"/>
  <c r="F23" i="5"/>
  <c r="F14" i="18"/>
  <c r="F2" i="10"/>
  <c r="C26" i="5"/>
  <c r="C27" i="5"/>
  <c r="C15" i="18"/>
  <c r="C2" i="11"/>
  <c r="G22" i="5"/>
  <c r="G23" i="5"/>
  <c r="G14" i="18"/>
  <c r="G2" i="10"/>
  <c r="I18" i="5"/>
  <c r="I19" i="5"/>
  <c r="I13" i="18"/>
  <c r="I2" i="9"/>
  <c r="D22" i="5"/>
  <c r="D21" i="5"/>
  <c r="D2" i="10"/>
  <c r="G26" i="5"/>
  <c r="G27" i="5"/>
  <c r="G15" i="18"/>
  <c r="G2" i="11"/>
  <c r="E22" i="5"/>
  <c r="E21" i="5"/>
  <c r="E2" i="10"/>
  <c r="E6" i="18"/>
  <c r="E54" i="18"/>
  <c r="F6" i="18"/>
  <c r="F54" i="18"/>
  <c r="G6" i="18"/>
  <c r="G54" i="18"/>
  <c r="F26" i="5"/>
  <c r="F27" i="5"/>
  <c r="F15" i="18"/>
  <c r="F2" i="11"/>
  <c r="H22" i="5"/>
  <c r="H23" i="5"/>
  <c r="H14" i="18"/>
  <c r="H2" i="10"/>
  <c r="C22" i="5"/>
  <c r="C21" i="5"/>
  <c r="C2" i="10"/>
  <c r="I26" i="5"/>
  <c r="I27" i="5"/>
  <c r="I15" i="18"/>
  <c r="I2" i="11"/>
  <c r="I22" i="5"/>
  <c r="I21" i="5"/>
  <c r="I2" i="10"/>
  <c r="H6" i="18"/>
  <c r="H54" i="18"/>
  <c r="D6" i="18"/>
  <c r="D54" i="18"/>
  <c r="C6" i="18"/>
  <c r="C54" i="18"/>
  <c r="D26" i="5"/>
  <c r="D27" i="5"/>
  <c r="D15" i="18"/>
  <c r="D2" i="11"/>
  <c r="H26" i="5"/>
  <c r="H27" i="5"/>
  <c r="H15" i="18"/>
  <c r="H2" i="11"/>
  <c r="E26" i="5"/>
  <c r="E27" i="5"/>
  <c r="E15" i="18"/>
  <c r="E2" i="11"/>
  <c r="E60" i="6"/>
  <c r="F60" i="6"/>
  <c r="G60" i="6"/>
  <c r="H60" i="6"/>
  <c r="I60" i="6"/>
  <c r="G44" i="5"/>
  <c r="G18" i="18"/>
  <c r="G42" i="5"/>
  <c r="F44" i="5"/>
  <c r="F18" i="18"/>
  <c r="F42" i="5"/>
  <c r="F40" i="5"/>
  <c r="F17" i="18"/>
  <c r="F38" i="5"/>
  <c r="H39" i="5"/>
  <c r="H15" i="13"/>
  <c r="G39" i="5"/>
  <c r="G15" i="13"/>
  <c r="J39" i="13"/>
  <c r="K36" i="13"/>
  <c r="F31" i="4"/>
  <c r="J27" i="13"/>
  <c r="K24" i="13"/>
  <c r="D23" i="4"/>
  <c r="I31" i="4"/>
  <c r="M26" i="4"/>
  <c r="C23" i="4"/>
  <c r="M31" i="4"/>
  <c r="L26" i="4"/>
  <c r="L23" i="4"/>
  <c r="N31" i="4"/>
  <c r="O23" i="4"/>
  <c r="J23" i="4"/>
  <c r="C31" i="4"/>
  <c r="I26" i="4"/>
  <c r="D26" i="4"/>
  <c r="M23" i="4"/>
  <c r="O31" i="4"/>
  <c r="H31" i="4"/>
  <c r="O26" i="4"/>
  <c r="J26" i="4"/>
  <c r="G30" i="4"/>
  <c r="N30" i="4"/>
  <c r="K23" i="4"/>
  <c r="G23" i="4"/>
  <c r="H23" i="4"/>
  <c r="F23" i="4"/>
  <c r="G31" i="4"/>
  <c r="L31" i="4"/>
  <c r="J31" i="4"/>
  <c r="D30" i="4"/>
  <c r="C26" i="4"/>
  <c r="E26" i="4"/>
  <c r="N26" i="4"/>
  <c r="I23" i="4"/>
  <c r="E23" i="4"/>
  <c r="K31" i="4"/>
  <c r="E31" i="4"/>
  <c r="O30" i="4"/>
  <c r="K26" i="4"/>
  <c r="G26" i="4"/>
  <c r="H26" i="4"/>
  <c r="F29" i="4"/>
  <c r="K35" i="13"/>
  <c r="L32" i="13"/>
  <c r="K43" i="13"/>
  <c r="L40" i="13"/>
  <c r="E30" i="4"/>
  <c r="M29" i="4"/>
  <c r="I30" i="4"/>
  <c r="E29" i="4"/>
  <c r="G29" i="4"/>
  <c r="D29" i="4"/>
  <c r="K29" i="4"/>
  <c r="C29" i="4"/>
  <c r="C30" i="4"/>
  <c r="L30" i="4"/>
  <c r="J30" i="4"/>
  <c r="I29" i="4"/>
  <c r="L29" i="4"/>
  <c r="N29" i="4"/>
  <c r="K30" i="4"/>
  <c r="M30" i="4"/>
  <c r="H30" i="4"/>
  <c r="O29" i="4"/>
  <c r="H29" i="4"/>
  <c r="F24" i="4"/>
  <c r="J24" i="4"/>
  <c r="N24" i="4"/>
  <c r="C24" i="4"/>
  <c r="D24" i="4"/>
  <c r="H24" i="4"/>
  <c r="L24" i="4"/>
  <c r="I24" i="4"/>
  <c r="K24" i="4"/>
  <c r="E24" i="4"/>
  <c r="M24" i="4"/>
  <c r="G24" i="4"/>
  <c r="O24" i="4"/>
  <c r="C15" i="4"/>
  <c r="D15" i="4"/>
  <c r="E15" i="4"/>
  <c r="F15" i="4"/>
  <c r="G15" i="4"/>
  <c r="H15" i="4"/>
  <c r="I15" i="4"/>
  <c r="C17" i="4"/>
  <c r="D17" i="4"/>
  <c r="F17" i="4"/>
  <c r="E17" i="4"/>
  <c r="G17" i="4"/>
  <c r="H17" i="4"/>
  <c r="I17" i="4"/>
  <c r="J17" i="4"/>
  <c r="F21" i="4"/>
  <c r="J21" i="4"/>
  <c r="N21" i="4"/>
  <c r="D21" i="4"/>
  <c r="H21" i="4"/>
  <c r="L21" i="4"/>
  <c r="E21" i="4"/>
  <c r="M21" i="4"/>
  <c r="G21" i="4"/>
  <c r="O21" i="4"/>
  <c r="I21" i="4"/>
  <c r="K21" i="4"/>
  <c r="C21" i="4"/>
  <c r="F20" i="4"/>
  <c r="J20" i="4"/>
  <c r="N20" i="4"/>
  <c r="C20" i="4"/>
  <c r="D20" i="4"/>
  <c r="H20" i="4"/>
  <c r="L20" i="4"/>
  <c r="I20" i="4"/>
  <c r="K20" i="4"/>
  <c r="E20" i="4"/>
  <c r="M20" i="4"/>
  <c r="G20" i="4"/>
  <c r="O20" i="4"/>
  <c r="F28" i="4"/>
  <c r="J28" i="4"/>
  <c r="N28" i="4"/>
  <c r="D28" i="4"/>
  <c r="H28" i="4"/>
  <c r="L28" i="4"/>
  <c r="I28" i="4"/>
  <c r="K28" i="4"/>
  <c r="E28" i="4"/>
  <c r="M28" i="4"/>
  <c r="G28" i="4"/>
  <c r="O28" i="4"/>
  <c r="C28" i="4"/>
  <c r="J15" i="4"/>
  <c r="C16" i="4"/>
  <c r="D16" i="4"/>
  <c r="E16" i="4"/>
  <c r="G16" i="4"/>
  <c r="F16" i="4"/>
  <c r="H16" i="4"/>
  <c r="I16" i="4"/>
  <c r="J16" i="4"/>
  <c r="F22" i="4"/>
  <c r="J22" i="4"/>
  <c r="N22" i="4"/>
  <c r="D22" i="4"/>
  <c r="H22" i="4"/>
  <c r="L22" i="4"/>
  <c r="C22" i="4"/>
  <c r="I22" i="4"/>
  <c r="K22" i="4"/>
  <c r="E22" i="4"/>
  <c r="M22" i="4"/>
  <c r="G22" i="4"/>
  <c r="O22" i="4"/>
  <c r="J5" i="9"/>
  <c r="J3" i="9"/>
  <c r="K11" i="11"/>
  <c r="K11" i="9"/>
  <c r="K11" i="10"/>
  <c r="K11" i="12"/>
  <c r="M14" i="2"/>
  <c r="O12" i="1"/>
  <c r="K21" i="13"/>
  <c r="K23" i="13"/>
  <c r="L20" i="13"/>
  <c r="J31" i="13"/>
  <c r="K28" i="13"/>
  <c r="J5" i="10"/>
  <c r="J3" i="10"/>
  <c r="H13" i="13"/>
  <c r="K15" i="11"/>
  <c r="K15" i="9"/>
  <c r="K15" i="10"/>
  <c r="K15" i="12"/>
  <c r="K15" i="4"/>
  <c r="L16" i="10"/>
  <c r="L16" i="12"/>
  <c r="L16" i="11"/>
  <c r="L16" i="9"/>
  <c r="L16" i="4"/>
  <c r="J5" i="11"/>
  <c r="J3" i="11"/>
  <c r="K12" i="11"/>
  <c r="K12" i="9"/>
  <c r="K12" i="4"/>
  <c r="K12" i="12"/>
  <c r="K12" i="10"/>
  <c r="L17" i="10"/>
  <c r="L17" i="12"/>
  <c r="L17" i="9"/>
  <c r="L17" i="11"/>
  <c r="L17" i="4"/>
  <c r="K13" i="11"/>
  <c r="K13" i="9"/>
  <c r="K13" i="4"/>
  <c r="K13" i="10"/>
  <c r="K13" i="12"/>
  <c r="L14" i="10"/>
  <c r="L14" i="12"/>
  <c r="L14" i="11"/>
  <c r="L14" i="9"/>
  <c r="L14" i="4"/>
  <c r="J5" i="12"/>
  <c r="H7" i="6"/>
  <c r="C7" i="6"/>
  <c r="C9" i="6"/>
  <c r="C48" i="6"/>
  <c r="C55" i="6"/>
  <c r="D7" i="6"/>
  <c r="C61" i="6"/>
  <c r="E7" i="6"/>
  <c r="G7" i="6"/>
  <c r="F7" i="6"/>
  <c r="I10" i="13"/>
  <c r="I12" i="13"/>
  <c r="C7" i="12"/>
  <c r="J7" i="12"/>
  <c r="O6" i="12"/>
  <c r="E7" i="12"/>
  <c r="N7" i="12"/>
  <c r="G7" i="12"/>
  <c r="M7" i="12"/>
  <c r="H5" i="12"/>
  <c r="D5" i="12"/>
  <c r="G6" i="12"/>
  <c r="I6" i="12"/>
  <c r="D6" i="12"/>
  <c r="K6" i="12"/>
  <c r="K7" i="12"/>
  <c r="I7" i="12"/>
  <c r="G5" i="12"/>
  <c r="C5" i="12"/>
  <c r="H6" i="12"/>
  <c r="N6" i="12"/>
  <c r="L7" i="12"/>
  <c r="H7" i="12"/>
  <c r="F5" i="12"/>
  <c r="J6" i="12"/>
  <c r="M6" i="12"/>
  <c r="D7" i="12"/>
  <c r="F7" i="12"/>
  <c r="O7" i="12"/>
  <c r="I5" i="12"/>
  <c r="E5" i="12"/>
  <c r="C6" i="12"/>
  <c r="F6" i="12"/>
  <c r="E6" i="12"/>
  <c r="L6" i="12"/>
  <c r="P18" i="1"/>
  <c r="N20" i="2"/>
  <c r="L45" i="13"/>
  <c r="L4" i="2"/>
  <c r="L3" i="2"/>
  <c r="O16" i="1"/>
  <c r="M18" i="2"/>
  <c r="K37" i="13"/>
  <c r="M12" i="2"/>
  <c r="O13" i="1"/>
  <c r="M15" i="2"/>
  <c r="K25" i="13"/>
  <c r="P17" i="1"/>
  <c r="N19" i="2"/>
  <c r="L41" i="13"/>
  <c r="P15" i="1"/>
  <c r="L33" i="13"/>
  <c r="N17" i="2"/>
  <c r="N11" i="2"/>
  <c r="O19" i="1"/>
  <c r="M21" i="2"/>
  <c r="O14" i="1"/>
  <c r="M16" i="2"/>
  <c r="K29" i="13"/>
  <c r="M10" i="2"/>
  <c r="K44" i="13"/>
  <c r="K47" i="13"/>
  <c r="K11" i="4"/>
  <c r="J11" i="4"/>
  <c r="J5" i="4"/>
  <c r="F11" i="4"/>
  <c r="I11" i="4"/>
  <c r="I5" i="4"/>
  <c r="E11" i="4"/>
  <c r="H11" i="4"/>
  <c r="H5" i="4"/>
  <c r="D11" i="4"/>
  <c r="D5" i="4"/>
  <c r="G11" i="4"/>
  <c r="G5" i="4"/>
  <c r="C19" i="5"/>
  <c r="C13" i="18"/>
  <c r="F7" i="18"/>
  <c r="D7" i="18"/>
  <c r="I23" i="5"/>
  <c r="I14" i="18"/>
  <c r="L35" i="13"/>
  <c r="M32" i="13"/>
  <c r="G25" i="5"/>
  <c r="C25" i="5"/>
  <c r="I17" i="5"/>
  <c r="C23" i="5"/>
  <c r="C14" i="18"/>
  <c r="E23" i="5"/>
  <c r="E14" i="18"/>
  <c r="H21" i="5"/>
  <c r="D23" i="5"/>
  <c r="D14" i="18"/>
  <c r="F21" i="5"/>
  <c r="E25" i="5"/>
  <c r="K27" i="13"/>
  <c r="L24" i="13"/>
  <c r="J18" i="5"/>
  <c r="J19" i="5"/>
  <c r="J13" i="18"/>
  <c r="J2" i="9"/>
  <c r="I25" i="5"/>
  <c r="H25" i="5"/>
  <c r="G21" i="5"/>
  <c r="C7" i="18"/>
  <c r="C9" i="18"/>
  <c r="H7" i="18"/>
  <c r="G7" i="18"/>
  <c r="E7" i="18"/>
  <c r="I6" i="18"/>
  <c r="I54" i="18"/>
  <c r="J5" i="6"/>
  <c r="J6" i="6"/>
  <c r="J59" i="6"/>
  <c r="J5" i="18"/>
  <c r="J26" i="5"/>
  <c r="J27" i="5"/>
  <c r="J15" i="18"/>
  <c r="J2" i="11"/>
  <c r="J22" i="5"/>
  <c r="J21" i="5"/>
  <c r="J2" i="10"/>
  <c r="F25" i="5"/>
  <c r="D25" i="5"/>
  <c r="D55" i="18"/>
  <c r="C56" i="18"/>
  <c r="J60" i="6"/>
  <c r="G40" i="5"/>
  <c r="G17" i="18"/>
  <c r="G38" i="5"/>
  <c r="H40" i="5"/>
  <c r="H17" i="18"/>
  <c r="H38" i="5"/>
  <c r="H43" i="5"/>
  <c r="H16" i="13"/>
  <c r="K39" i="13"/>
  <c r="L36" i="13"/>
  <c r="I39" i="5"/>
  <c r="I15" i="13"/>
  <c r="F7" i="4"/>
  <c r="J7" i="4"/>
  <c r="G7" i="4"/>
  <c r="I7" i="4"/>
  <c r="L43" i="13"/>
  <c r="M40" i="13"/>
  <c r="J10" i="13"/>
  <c r="J12" i="13"/>
  <c r="N7" i="4"/>
  <c r="E7" i="4"/>
  <c r="C7" i="4"/>
  <c r="L7" i="4"/>
  <c r="O7" i="4"/>
  <c r="D7" i="4"/>
  <c r="H7" i="4"/>
  <c r="M7" i="4"/>
  <c r="K7" i="4"/>
  <c r="K5" i="12"/>
  <c r="K3" i="12"/>
  <c r="L11" i="10"/>
  <c r="L11" i="11"/>
  <c r="L11" i="12"/>
  <c r="L11" i="9"/>
  <c r="L11" i="4"/>
  <c r="L21" i="13"/>
  <c r="L23" i="13"/>
  <c r="M20" i="13"/>
  <c r="P12" i="1"/>
  <c r="N14" i="2"/>
  <c r="K31" i="13"/>
  <c r="L28" i="13"/>
  <c r="L12" i="10"/>
  <c r="L12" i="12"/>
  <c r="L12" i="11"/>
  <c r="L12" i="4"/>
  <c r="L12" i="9"/>
  <c r="M14" i="9"/>
  <c r="M14" i="11"/>
  <c r="M14" i="4"/>
  <c r="M14" i="12"/>
  <c r="M14" i="10"/>
  <c r="K5" i="10"/>
  <c r="K3" i="10"/>
  <c r="K5" i="11"/>
  <c r="K3" i="11"/>
  <c r="L13" i="10"/>
  <c r="L13" i="12"/>
  <c r="L13" i="9"/>
  <c r="L13" i="11"/>
  <c r="L13" i="4"/>
  <c r="M16" i="9"/>
  <c r="M16" i="11"/>
  <c r="M16" i="4"/>
  <c r="M16" i="12"/>
  <c r="M16" i="10"/>
  <c r="I13" i="13"/>
  <c r="L15" i="10"/>
  <c r="L15" i="12"/>
  <c r="L15" i="9"/>
  <c r="L15" i="11"/>
  <c r="L15" i="4"/>
  <c r="M17" i="9"/>
  <c r="M17" i="11"/>
  <c r="M17" i="4"/>
  <c r="M17" i="12"/>
  <c r="M17" i="10"/>
  <c r="K5" i="9"/>
  <c r="K3" i="9"/>
  <c r="D61" i="6"/>
  <c r="D8" i="6"/>
  <c r="D9" i="6"/>
  <c r="D48" i="6"/>
  <c r="D55" i="6"/>
  <c r="I7" i="6"/>
  <c r="J3" i="12"/>
  <c r="I3" i="12"/>
  <c r="D6" i="4"/>
  <c r="E3" i="12"/>
  <c r="H3" i="12"/>
  <c r="C3" i="12"/>
  <c r="F3" i="12"/>
  <c r="G3" i="12"/>
  <c r="D3" i="12"/>
  <c r="P14" i="1"/>
  <c r="N16" i="2"/>
  <c r="L29" i="13"/>
  <c r="N10" i="2"/>
  <c r="P19" i="1"/>
  <c r="N21" i="2"/>
  <c r="M4" i="2"/>
  <c r="M3" i="2"/>
  <c r="Q15" i="1"/>
  <c r="O17" i="2"/>
  <c r="M33" i="13"/>
  <c r="O11" i="2"/>
  <c r="P13" i="1"/>
  <c r="N15" i="2"/>
  <c r="L25" i="13"/>
  <c r="P16" i="1"/>
  <c r="N18" i="2"/>
  <c r="L37" i="13"/>
  <c r="N12" i="2"/>
  <c r="Q18" i="1"/>
  <c r="O20" i="2"/>
  <c r="M45" i="13"/>
  <c r="Q17" i="1"/>
  <c r="O19" i="2"/>
  <c r="M41" i="13"/>
  <c r="L44" i="13"/>
  <c r="L47" i="13"/>
  <c r="K5" i="4"/>
  <c r="F6" i="4"/>
  <c r="E5" i="4"/>
  <c r="C6" i="4"/>
  <c r="H6" i="4"/>
  <c r="F5" i="4"/>
  <c r="K6" i="4"/>
  <c r="J6" i="4"/>
  <c r="N6" i="4"/>
  <c r="G6" i="4"/>
  <c r="E6" i="4"/>
  <c r="M6" i="4"/>
  <c r="I6" i="4"/>
  <c r="L6" i="4"/>
  <c r="O6" i="4"/>
  <c r="C5" i="4"/>
  <c r="K60" i="6"/>
  <c r="L27" i="13"/>
  <c r="M24" i="13"/>
  <c r="J23" i="5"/>
  <c r="J14" i="18"/>
  <c r="D56" i="18"/>
  <c r="M35" i="13"/>
  <c r="N32" i="13"/>
  <c r="J25" i="5"/>
  <c r="L39" i="13"/>
  <c r="M36" i="13"/>
  <c r="J17" i="5"/>
  <c r="K5" i="6"/>
  <c r="K6" i="6"/>
  <c r="K59" i="6"/>
  <c r="L60" i="6"/>
  <c r="K5" i="18"/>
  <c r="E30" i="5"/>
  <c r="E29" i="5"/>
  <c r="E2" i="12"/>
  <c r="F30" i="5"/>
  <c r="F31" i="5"/>
  <c r="F2" i="12"/>
  <c r="C30" i="5"/>
  <c r="C29" i="5"/>
  <c r="C2" i="12"/>
  <c r="I30" i="5"/>
  <c r="I31" i="5"/>
  <c r="I16" i="18"/>
  <c r="I2" i="12"/>
  <c r="K26" i="5"/>
  <c r="K27" i="5"/>
  <c r="K15" i="18"/>
  <c r="K2" i="11"/>
  <c r="E55" i="18"/>
  <c r="D8" i="18"/>
  <c r="D9" i="18"/>
  <c r="G30" i="5"/>
  <c r="G31" i="5"/>
  <c r="G2" i="12"/>
  <c r="K18" i="5"/>
  <c r="K17" i="5"/>
  <c r="K2" i="9"/>
  <c r="J6" i="18"/>
  <c r="J54" i="18"/>
  <c r="D30" i="5"/>
  <c r="D31" i="5"/>
  <c r="D2" i="12"/>
  <c r="H30" i="5"/>
  <c r="H31" i="5"/>
  <c r="H2" i="12"/>
  <c r="J30" i="5"/>
  <c r="J31" i="5"/>
  <c r="J16" i="18"/>
  <c r="J2" i="12"/>
  <c r="K22" i="5"/>
  <c r="K23" i="5"/>
  <c r="K14" i="18"/>
  <c r="K2" i="10"/>
  <c r="K30" i="5"/>
  <c r="K31" i="5"/>
  <c r="K16" i="18"/>
  <c r="K2" i="12"/>
  <c r="I7" i="18"/>
  <c r="I40" i="5"/>
  <c r="I17" i="18"/>
  <c r="I38" i="5"/>
  <c r="H44" i="5"/>
  <c r="H18" i="18"/>
  <c r="H42" i="5"/>
  <c r="M43" i="13"/>
  <c r="N40" i="13"/>
  <c r="J39" i="5"/>
  <c r="J15" i="13"/>
  <c r="I43" i="5"/>
  <c r="I16" i="13"/>
  <c r="J13" i="13"/>
  <c r="K10" i="13"/>
  <c r="K13" i="13"/>
  <c r="L31" i="13"/>
  <c r="M28" i="13"/>
  <c r="L5" i="4"/>
  <c r="L3" i="4"/>
  <c r="M11" i="9"/>
  <c r="M11" i="11"/>
  <c r="M11" i="12"/>
  <c r="M11" i="4"/>
  <c r="M11" i="10"/>
  <c r="O14" i="2"/>
  <c r="Q12" i="1"/>
  <c r="M21" i="13"/>
  <c r="M23" i="13"/>
  <c r="N20" i="13"/>
  <c r="M12" i="9"/>
  <c r="M12" i="11"/>
  <c r="M12" i="10"/>
  <c r="M12" i="12"/>
  <c r="M12" i="4"/>
  <c r="N17" i="12"/>
  <c r="N17" i="10"/>
  <c r="N17" i="11"/>
  <c r="N17" i="9"/>
  <c r="N17" i="4"/>
  <c r="M15" i="9"/>
  <c r="M15" i="11"/>
  <c r="M15" i="4"/>
  <c r="M15" i="10"/>
  <c r="M15" i="12"/>
  <c r="M13" i="9"/>
  <c r="M13" i="11"/>
  <c r="M13" i="4"/>
  <c r="M13" i="12"/>
  <c r="M13" i="10"/>
  <c r="L5" i="11"/>
  <c r="L3" i="11"/>
  <c r="N16" i="12"/>
  <c r="N16" i="10"/>
  <c r="N16" i="11"/>
  <c r="N16" i="9"/>
  <c r="N16" i="4"/>
  <c r="N14" i="12"/>
  <c r="N14" i="10"/>
  <c r="N14" i="11"/>
  <c r="N14" i="9"/>
  <c r="N14" i="4"/>
  <c r="L5" i="12"/>
  <c r="L3" i="12"/>
  <c r="L5" i="9"/>
  <c r="L3" i="9"/>
  <c r="L5" i="10"/>
  <c r="L3" i="10"/>
  <c r="D3" i="4"/>
  <c r="J7" i="6"/>
  <c r="E61" i="6"/>
  <c r="E8" i="6"/>
  <c r="E9" i="6"/>
  <c r="E48" i="6"/>
  <c r="E55" i="6"/>
  <c r="J3" i="4"/>
  <c r="E3" i="4"/>
  <c r="Q13" i="1"/>
  <c r="O15" i="2"/>
  <c r="M25" i="13"/>
  <c r="M27" i="13"/>
  <c r="N24" i="13"/>
  <c r="R15" i="1"/>
  <c r="N33" i="13"/>
  <c r="P17" i="2"/>
  <c r="P11" i="2"/>
  <c r="Q19" i="1"/>
  <c r="O21" i="2"/>
  <c r="Q14" i="1"/>
  <c r="O16" i="2"/>
  <c r="M29" i="13"/>
  <c r="O10" i="2"/>
  <c r="R17" i="1"/>
  <c r="P19" i="2"/>
  <c r="N41" i="13"/>
  <c r="R18" i="1"/>
  <c r="P20" i="2"/>
  <c r="N45" i="13"/>
  <c r="Q16" i="1"/>
  <c r="O18" i="2"/>
  <c r="M37" i="13"/>
  <c r="O12" i="2"/>
  <c r="N4" i="2"/>
  <c r="N3" i="2"/>
  <c r="M44" i="13"/>
  <c r="M47" i="13"/>
  <c r="H3" i="4"/>
  <c r="F3" i="4"/>
  <c r="I3" i="4"/>
  <c r="G3" i="4"/>
  <c r="K3" i="4"/>
  <c r="C3" i="4"/>
  <c r="E56" i="18"/>
  <c r="N35" i="13"/>
  <c r="O32" i="13"/>
  <c r="M39" i="13"/>
  <c r="N36" i="13"/>
  <c r="F29" i="5"/>
  <c r="I29" i="5"/>
  <c r="E31" i="5"/>
  <c r="E46" i="5"/>
  <c r="E52" i="5"/>
  <c r="J29" i="5"/>
  <c r="K29" i="5"/>
  <c r="D29" i="5"/>
  <c r="L10" i="13"/>
  <c r="L12" i="13"/>
  <c r="C31" i="5"/>
  <c r="C46" i="5"/>
  <c r="C52" i="5"/>
  <c r="K19" i="5"/>
  <c r="K13" i="18"/>
  <c r="G29" i="5"/>
  <c r="K7" i="6"/>
  <c r="K21" i="5"/>
  <c r="K34" i="5"/>
  <c r="K33" i="5"/>
  <c r="K2" i="4"/>
  <c r="H34" i="5"/>
  <c r="H33" i="5"/>
  <c r="H2" i="4"/>
  <c r="J34" i="5"/>
  <c r="J33" i="5"/>
  <c r="J2" i="4"/>
  <c r="L18" i="5"/>
  <c r="L19" i="5"/>
  <c r="L13" i="18"/>
  <c r="L2" i="9"/>
  <c r="L26" i="5"/>
  <c r="L27" i="5"/>
  <c r="L15" i="18"/>
  <c r="L2" i="11"/>
  <c r="G34" i="5"/>
  <c r="G33" i="5"/>
  <c r="G2" i="4"/>
  <c r="L30" i="5"/>
  <c r="L29" i="5"/>
  <c r="L2" i="12"/>
  <c r="L34" i="5"/>
  <c r="L33" i="5"/>
  <c r="L2" i="4"/>
  <c r="H29" i="5"/>
  <c r="I34" i="5"/>
  <c r="I33" i="5"/>
  <c r="I2" i="4"/>
  <c r="D34" i="5"/>
  <c r="D33" i="5"/>
  <c r="D2" i="4"/>
  <c r="K25" i="5"/>
  <c r="E8" i="18"/>
  <c r="E9" i="18"/>
  <c r="F55" i="18"/>
  <c r="K6" i="18"/>
  <c r="K54" i="18"/>
  <c r="C34" i="5"/>
  <c r="C33" i="5"/>
  <c r="C47" i="5"/>
  <c r="C14" i="5"/>
  <c r="C2" i="4"/>
  <c r="F34" i="5"/>
  <c r="F33" i="5"/>
  <c r="F2" i="4"/>
  <c r="L5" i="6"/>
  <c r="L6" i="6"/>
  <c r="L59" i="6"/>
  <c r="M60" i="6"/>
  <c r="L5" i="18"/>
  <c r="E34" i="5"/>
  <c r="E33" i="5"/>
  <c r="E47" i="5"/>
  <c r="E14" i="5"/>
  <c r="E2" i="4"/>
  <c r="L22" i="5"/>
  <c r="L23" i="5"/>
  <c r="L14" i="18"/>
  <c r="L2" i="10"/>
  <c r="J7" i="18"/>
  <c r="G46" i="5"/>
  <c r="G52" i="5"/>
  <c r="G16" i="18"/>
  <c r="G19" i="18"/>
  <c r="H46" i="5"/>
  <c r="H13" i="5"/>
  <c r="H16" i="18"/>
  <c r="H19" i="18"/>
  <c r="D46" i="5"/>
  <c r="D52" i="5"/>
  <c r="D16" i="18"/>
  <c r="D19" i="18"/>
  <c r="F46" i="5"/>
  <c r="F52" i="5"/>
  <c r="F16" i="18"/>
  <c r="F19" i="18"/>
  <c r="J40" i="5"/>
  <c r="J17" i="18"/>
  <c r="J38" i="5"/>
  <c r="I44" i="5"/>
  <c r="I42" i="5"/>
  <c r="J43" i="5"/>
  <c r="J16" i="13"/>
  <c r="N43" i="13"/>
  <c r="O40" i="13"/>
  <c r="K43" i="5"/>
  <c r="K16" i="13"/>
  <c r="K12" i="13"/>
  <c r="M31" i="13"/>
  <c r="N28" i="13"/>
  <c r="M5" i="12"/>
  <c r="M3" i="12"/>
  <c r="N11" i="12"/>
  <c r="N11" i="4"/>
  <c r="N11" i="10"/>
  <c r="N11" i="11"/>
  <c r="N11" i="9"/>
  <c r="P14" i="2"/>
  <c r="R12" i="1"/>
  <c r="N21" i="13"/>
  <c r="N23" i="13"/>
  <c r="O20" i="13"/>
  <c r="M5" i="11"/>
  <c r="M3" i="11"/>
  <c r="N15" i="12"/>
  <c r="N15" i="10"/>
  <c r="N15" i="9"/>
  <c r="N15" i="11"/>
  <c r="N15" i="4"/>
  <c r="O17" i="11"/>
  <c r="O17" i="9"/>
  <c r="O17" i="12"/>
  <c r="O17" i="10"/>
  <c r="O17" i="4"/>
  <c r="N13" i="12"/>
  <c r="N13" i="10"/>
  <c r="N13" i="11"/>
  <c r="N13" i="4"/>
  <c r="N13" i="9"/>
  <c r="M5" i="10"/>
  <c r="M3" i="10"/>
  <c r="N12" i="12"/>
  <c r="N12" i="10"/>
  <c r="N12" i="11"/>
  <c r="N12" i="4"/>
  <c r="N12" i="9"/>
  <c r="O16" i="11"/>
  <c r="O16" i="9"/>
  <c r="O16" i="10"/>
  <c r="O16" i="12"/>
  <c r="O16" i="4"/>
  <c r="O14" i="11"/>
  <c r="O14" i="9"/>
  <c r="O14" i="10"/>
  <c r="O14" i="12"/>
  <c r="O14" i="4"/>
  <c r="M5" i="4"/>
  <c r="M3" i="4"/>
  <c r="M5" i="9"/>
  <c r="M3" i="9"/>
  <c r="F61" i="6"/>
  <c r="F8" i="6"/>
  <c r="F9" i="6"/>
  <c r="F48" i="6"/>
  <c r="F55" i="6"/>
  <c r="Q19" i="2"/>
  <c r="O41" i="13"/>
  <c r="O4" i="2"/>
  <c r="O3" i="2"/>
  <c r="R13" i="1"/>
  <c r="N25" i="13"/>
  <c r="N27" i="13"/>
  <c r="O24" i="13"/>
  <c r="P15" i="2"/>
  <c r="R16" i="1"/>
  <c r="N37" i="13"/>
  <c r="P18" i="2"/>
  <c r="P12" i="2"/>
  <c r="Q20" i="2"/>
  <c r="O45" i="13"/>
  <c r="R19" i="1"/>
  <c r="Q21" i="2"/>
  <c r="P21" i="2"/>
  <c r="Q17" i="2"/>
  <c r="O33" i="13"/>
  <c r="Q11" i="2"/>
  <c r="R14" i="1"/>
  <c r="P16" i="2"/>
  <c r="N29" i="13"/>
  <c r="P10" i="2"/>
  <c r="N44" i="13"/>
  <c r="N47" i="13"/>
  <c r="L7" i="6"/>
  <c r="N39" i="13"/>
  <c r="O36" i="13"/>
  <c r="O35" i="13"/>
  <c r="F47" i="5"/>
  <c r="F14" i="5"/>
  <c r="I47" i="5"/>
  <c r="I14" i="5"/>
  <c r="D47" i="5"/>
  <c r="D14" i="5"/>
  <c r="E16" i="18"/>
  <c r="E19" i="18"/>
  <c r="E20" i="18"/>
  <c r="L31" i="5"/>
  <c r="L16" i="18"/>
  <c r="C16" i="18"/>
  <c r="C19" i="18"/>
  <c r="C20" i="18"/>
  <c r="G47" i="5"/>
  <c r="G14" i="5"/>
  <c r="L13" i="13"/>
  <c r="L16" i="13"/>
  <c r="L21" i="5"/>
  <c r="H47" i="5"/>
  <c r="H14" i="5"/>
  <c r="C13" i="5"/>
  <c r="L17" i="5"/>
  <c r="G13" i="5"/>
  <c r="H52" i="5"/>
  <c r="M30" i="5"/>
  <c r="M31" i="5"/>
  <c r="M16" i="18"/>
  <c r="M2" i="12"/>
  <c r="I46" i="5"/>
  <c r="I13" i="5"/>
  <c r="I18" i="18"/>
  <c r="I19" i="18"/>
  <c r="I41" i="18"/>
  <c r="L6" i="18"/>
  <c r="L54" i="18"/>
  <c r="F8" i="18"/>
  <c r="F9" i="18"/>
  <c r="F20" i="18"/>
  <c r="G55" i="18"/>
  <c r="F56" i="18"/>
  <c r="E13" i="5"/>
  <c r="M18" i="5"/>
  <c r="M19" i="5"/>
  <c r="M13" i="18"/>
  <c r="M2" i="9"/>
  <c r="L25" i="5"/>
  <c r="K7" i="18"/>
  <c r="M5" i="6"/>
  <c r="M6" i="6"/>
  <c r="M59" i="6"/>
  <c r="N60" i="6"/>
  <c r="M5" i="18"/>
  <c r="M34" i="5"/>
  <c r="M33" i="5"/>
  <c r="M2" i="4"/>
  <c r="M22" i="5"/>
  <c r="M23" i="5"/>
  <c r="M14" i="18"/>
  <c r="M2" i="10"/>
  <c r="M26" i="5"/>
  <c r="M27" i="5"/>
  <c r="M15" i="18"/>
  <c r="M2" i="11"/>
  <c r="G41" i="18"/>
  <c r="F13" i="5"/>
  <c r="D13" i="5"/>
  <c r="H41" i="18"/>
  <c r="F41" i="18"/>
  <c r="D20" i="18"/>
  <c r="D41" i="18"/>
  <c r="D43" i="18"/>
  <c r="D50" i="18"/>
  <c r="J44" i="5"/>
  <c r="J42" i="5"/>
  <c r="J47" i="5"/>
  <c r="J14" i="5"/>
  <c r="K44" i="5"/>
  <c r="K18" i="18"/>
  <c r="K42" i="5"/>
  <c r="L39" i="5"/>
  <c r="L15" i="13"/>
  <c r="O43" i="13"/>
  <c r="K39" i="5"/>
  <c r="K15" i="13"/>
  <c r="N31" i="13"/>
  <c r="O28" i="13"/>
  <c r="M10" i="13"/>
  <c r="M12" i="13"/>
  <c r="N5" i="4"/>
  <c r="N3" i="4"/>
  <c r="O11" i="11"/>
  <c r="O11" i="12"/>
  <c r="O11" i="9"/>
  <c r="O11" i="4"/>
  <c r="O11" i="10"/>
  <c r="Q14" i="2"/>
  <c r="O21" i="13"/>
  <c r="O23" i="13"/>
  <c r="N5" i="10"/>
  <c r="N3" i="10"/>
  <c r="N5" i="9"/>
  <c r="N3" i="9"/>
  <c r="O12" i="11"/>
  <c r="O12" i="9"/>
  <c r="O12" i="4"/>
  <c r="O12" i="10"/>
  <c r="O12" i="12"/>
  <c r="O15" i="11"/>
  <c r="O15" i="9"/>
  <c r="O15" i="12"/>
  <c r="O15" i="10"/>
  <c r="O15" i="4"/>
  <c r="N5" i="11"/>
  <c r="N3" i="11"/>
  <c r="O13" i="11"/>
  <c r="O13" i="9"/>
  <c r="O13" i="4"/>
  <c r="O13" i="12"/>
  <c r="O13" i="10"/>
  <c r="N5" i="12"/>
  <c r="N3" i="12"/>
  <c r="G61" i="6"/>
  <c r="G8" i="6"/>
  <c r="G9" i="6"/>
  <c r="G48" i="6"/>
  <c r="G55" i="6"/>
  <c r="Q18" i="2"/>
  <c r="O37" i="13"/>
  <c r="O39" i="13"/>
  <c r="Q12" i="2"/>
  <c r="Q15" i="2"/>
  <c r="O25" i="13"/>
  <c r="O27" i="13"/>
  <c r="Q16" i="2"/>
  <c r="O29" i="13"/>
  <c r="Q10" i="2"/>
  <c r="P4" i="2"/>
  <c r="P3" i="2"/>
  <c r="O44" i="13"/>
  <c r="O47" i="13"/>
  <c r="L43" i="5"/>
  <c r="L42" i="5"/>
  <c r="E41" i="18"/>
  <c r="E43" i="18"/>
  <c r="E50" i="18"/>
  <c r="M7" i="6"/>
  <c r="F43" i="18"/>
  <c r="F50" i="18"/>
  <c r="C41" i="18"/>
  <c r="C43" i="18"/>
  <c r="C50" i="18"/>
  <c r="I52" i="5"/>
  <c r="M29" i="5"/>
  <c r="L7" i="18"/>
  <c r="M25" i="5"/>
  <c r="M17" i="5"/>
  <c r="M21" i="5"/>
  <c r="M6" i="18"/>
  <c r="M54" i="18"/>
  <c r="H55" i="18"/>
  <c r="G8" i="18"/>
  <c r="G9" i="18"/>
  <c r="G20" i="18"/>
  <c r="N18" i="5"/>
  <c r="N19" i="5"/>
  <c r="N13" i="18"/>
  <c r="N2" i="9"/>
  <c r="N30" i="5"/>
  <c r="N31" i="5"/>
  <c r="N16" i="18"/>
  <c r="N2" i="12"/>
  <c r="N26" i="5"/>
  <c r="N27" i="5"/>
  <c r="N15" i="18"/>
  <c r="N2" i="11"/>
  <c r="N22" i="5"/>
  <c r="N23" i="5"/>
  <c r="N14" i="18"/>
  <c r="N2" i="10"/>
  <c r="N34" i="5"/>
  <c r="N33" i="5"/>
  <c r="N2" i="4"/>
  <c r="J46" i="5"/>
  <c r="J52" i="5"/>
  <c r="J18" i="18"/>
  <c r="J19" i="18"/>
  <c r="J41" i="18"/>
  <c r="N5" i="6"/>
  <c r="N6" i="6"/>
  <c r="N59" i="6"/>
  <c r="O60" i="6"/>
  <c r="N5" i="18"/>
  <c r="G56" i="18"/>
  <c r="H56" i="18"/>
  <c r="L40" i="5"/>
  <c r="L17" i="18"/>
  <c r="L38" i="5"/>
  <c r="K40" i="5"/>
  <c r="K38" i="5"/>
  <c r="K47" i="5"/>
  <c r="K14" i="5"/>
  <c r="M39" i="5"/>
  <c r="M15" i="13"/>
  <c r="M13" i="13"/>
  <c r="N10" i="13"/>
  <c r="N12" i="13"/>
  <c r="O31" i="13"/>
  <c r="O10" i="13"/>
  <c r="O13" i="13"/>
  <c r="O5" i="9"/>
  <c r="O3" i="9"/>
  <c r="O5" i="10"/>
  <c r="O3" i="10"/>
  <c r="O5" i="4"/>
  <c r="O3" i="4"/>
  <c r="O5" i="12"/>
  <c r="O3" i="12"/>
  <c r="O5" i="11"/>
  <c r="O3" i="11"/>
  <c r="H8" i="6"/>
  <c r="H9" i="6"/>
  <c r="H48" i="6"/>
  <c r="H55" i="6"/>
  <c r="H61" i="6"/>
  <c r="Q4" i="2"/>
  <c r="Q3" i="2"/>
  <c r="L44" i="5"/>
  <c r="L46" i="5"/>
  <c r="L13" i="5"/>
  <c r="L47" i="5"/>
  <c r="L14" i="5"/>
  <c r="N29" i="5"/>
  <c r="M7" i="18"/>
  <c r="N21" i="5"/>
  <c r="J13" i="5"/>
  <c r="N25" i="5"/>
  <c r="N17" i="5"/>
  <c r="O34" i="5"/>
  <c r="O33" i="5"/>
  <c r="O2" i="4"/>
  <c r="O22" i="5"/>
  <c r="O23" i="5"/>
  <c r="O14" i="18"/>
  <c r="O2" i="10"/>
  <c r="O5" i="6"/>
  <c r="O6" i="6"/>
  <c r="O59" i="6"/>
  <c r="O5" i="18"/>
  <c r="O26" i="5"/>
  <c r="O27" i="5"/>
  <c r="O15" i="18"/>
  <c r="O2" i="11"/>
  <c r="O18" i="5"/>
  <c r="O17" i="5"/>
  <c r="O2" i="9"/>
  <c r="K46" i="5"/>
  <c r="K13" i="5"/>
  <c r="K17" i="18"/>
  <c r="K19" i="18"/>
  <c r="K41" i="18"/>
  <c r="N6" i="18"/>
  <c r="N54" i="18"/>
  <c r="G43" i="18"/>
  <c r="G50" i="18"/>
  <c r="O30" i="5"/>
  <c r="O29" i="5"/>
  <c r="O2" i="12"/>
  <c r="H8" i="18"/>
  <c r="H9" i="18"/>
  <c r="I55" i="18"/>
  <c r="I56" i="18"/>
  <c r="M40" i="5"/>
  <c r="M17" i="18"/>
  <c r="M38" i="5"/>
  <c r="O43" i="5"/>
  <c r="O16" i="13"/>
  <c r="N39" i="5"/>
  <c r="N15" i="13"/>
  <c r="M43" i="5"/>
  <c r="M16" i="13"/>
  <c r="N13" i="13"/>
  <c r="I61" i="6"/>
  <c r="I8" i="6"/>
  <c r="I9" i="6"/>
  <c r="I48" i="6"/>
  <c r="I55" i="6"/>
  <c r="N7" i="6"/>
  <c r="O12" i="13"/>
  <c r="L18" i="18"/>
  <c r="L19" i="18"/>
  <c r="L41" i="18"/>
  <c r="O21" i="5"/>
  <c r="N7" i="18"/>
  <c r="K52" i="5"/>
  <c r="O31" i="5"/>
  <c r="O16" i="18"/>
  <c r="O25" i="5"/>
  <c r="O19" i="5"/>
  <c r="O13" i="18"/>
  <c r="L52" i="5"/>
  <c r="H20" i="18"/>
  <c r="H43" i="18"/>
  <c r="H50" i="18"/>
  <c r="O6" i="18"/>
  <c r="O54" i="18"/>
  <c r="I8" i="18"/>
  <c r="I9" i="18"/>
  <c r="J55" i="18"/>
  <c r="M44" i="5"/>
  <c r="M42" i="5"/>
  <c r="M47" i="5"/>
  <c r="M14" i="5"/>
  <c r="O44" i="5"/>
  <c r="O18" i="18"/>
  <c r="O42" i="5"/>
  <c r="N40" i="5"/>
  <c r="N17" i="18"/>
  <c r="N38" i="5"/>
  <c r="O39" i="5"/>
  <c r="O15" i="13"/>
  <c r="N43" i="5"/>
  <c r="N16" i="13"/>
  <c r="J8" i="6"/>
  <c r="J9" i="6"/>
  <c r="J48" i="6"/>
  <c r="J55" i="6"/>
  <c r="J61" i="6"/>
  <c r="O7" i="6"/>
  <c r="M46" i="5"/>
  <c r="M13" i="5"/>
  <c r="M18" i="18"/>
  <c r="M19" i="18"/>
  <c r="M41" i="18"/>
  <c r="O7" i="18"/>
  <c r="J8" i="18"/>
  <c r="J9" i="18"/>
  <c r="K55" i="18"/>
  <c r="J56" i="18"/>
  <c r="I20" i="18"/>
  <c r="I43" i="18"/>
  <c r="I50" i="18"/>
  <c r="N44" i="5"/>
  <c r="N42" i="5"/>
  <c r="N47" i="5"/>
  <c r="N14" i="5"/>
  <c r="O40" i="5"/>
  <c r="O38" i="5"/>
  <c r="O47" i="5"/>
  <c r="O14" i="5"/>
  <c r="K61" i="6"/>
  <c r="K8" i="6"/>
  <c r="K9" i="6"/>
  <c r="K48" i="6"/>
  <c r="K55" i="6"/>
  <c r="M52" i="5"/>
  <c r="K56" i="18"/>
  <c r="O46" i="5"/>
  <c r="O52" i="5"/>
  <c r="O17" i="18"/>
  <c r="O19" i="18"/>
  <c r="O41" i="18"/>
  <c r="L55" i="18"/>
  <c r="K8" i="18"/>
  <c r="K9" i="18"/>
  <c r="N46" i="5"/>
  <c r="N13" i="5"/>
  <c r="N18" i="18"/>
  <c r="N19" i="18"/>
  <c r="N41" i="18"/>
  <c r="J20" i="18"/>
  <c r="J43" i="18"/>
  <c r="J50" i="18"/>
  <c r="L8" i="6"/>
  <c r="L9" i="6"/>
  <c r="L48" i="6"/>
  <c r="L55" i="6"/>
  <c r="L61" i="6"/>
  <c r="N52" i="5"/>
  <c r="O13" i="5"/>
  <c r="L8" i="18"/>
  <c r="L9" i="18"/>
  <c r="M55" i="18"/>
  <c r="L56" i="18"/>
  <c r="K20" i="18"/>
  <c r="K43" i="18"/>
  <c r="K50" i="18"/>
  <c r="M61" i="6"/>
  <c r="M8" i="6"/>
  <c r="M9" i="6"/>
  <c r="M48" i="6"/>
  <c r="M55" i="6"/>
  <c r="M56" i="18"/>
  <c r="M8" i="18"/>
  <c r="M9" i="18"/>
  <c r="N55" i="18"/>
  <c r="L20" i="18"/>
  <c r="L43" i="18"/>
  <c r="L50" i="18"/>
  <c r="N8" i="6"/>
  <c r="N9" i="6"/>
  <c r="N48" i="6"/>
  <c r="N55" i="6"/>
  <c r="O8" i="6"/>
  <c r="O9" i="6"/>
  <c r="O48" i="6"/>
  <c r="O55" i="6"/>
  <c r="N61" i="6"/>
  <c r="N56" i="18"/>
  <c r="M20" i="18"/>
  <c r="M43" i="18"/>
  <c r="M50" i="18"/>
  <c r="N8" i="18"/>
  <c r="N9" i="18"/>
  <c r="O55" i="18"/>
  <c r="O8" i="18"/>
  <c r="O9" i="18"/>
  <c r="O61" i="6"/>
  <c r="N20" i="18"/>
  <c r="N43" i="18"/>
  <c r="N50" i="18"/>
  <c r="O56" i="18"/>
  <c r="O20" i="18"/>
  <c r="O43" i="18"/>
  <c r="O50" i="18"/>
</calcChain>
</file>

<file path=xl/sharedStrings.xml><?xml version="1.0" encoding="utf-8"?>
<sst xmlns="http://schemas.openxmlformats.org/spreadsheetml/2006/main" count="517" uniqueCount="265">
  <si>
    <t>Permit Type</t>
  </si>
  <si>
    <t>Number of Estimated Permits Per Year</t>
  </si>
  <si>
    <t>Potential Issues</t>
  </si>
  <si>
    <t>No - Issues</t>
  </si>
  <si>
    <t>Weeks - potential issues</t>
  </si>
  <si>
    <t>Weeks - no issues</t>
  </si>
  <si>
    <t>Total Minutes</t>
  </si>
  <si>
    <t>Est. Length of Project in Weeks</t>
  </si>
  <si>
    <t>E&amp;S Inspector Hourly Rate Year 1</t>
  </si>
  <si>
    <t>Labor Rate Inflation</t>
  </si>
  <si>
    <t>Labor Inflation Rate</t>
  </si>
  <si>
    <t>Time Per Permit</t>
  </si>
  <si>
    <t>Estimate of Revenues from Fees</t>
  </si>
  <si>
    <t>Position One Salary</t>
  </si>
  <si>
    <t>Position One Overhead</t>
  </si>
  <si>
    <t>Equipment</t>
  </si>
  <si>
    <t>Computer and Software</t>
  </si>
  <si>
    <t>Third Party Costs</t>
  </si>
  <si>
    <t>Position Two Salary</t>
  </si>
  <si>
    <t>Position Two Overhead</t>
  </si>
  <si>
    <t>Additional Positions</t>
  </si>
  <si>
    <t>Additional Overhead</t>
  </si>
  <si>
    <t>Engineering</t>
  </si>
  <si>
    <t>Legal</t>
  </si>
  <si>
    <t>Personnel</t>
  </si>
  <si>
    <t>Office Equipment and Supplies</t>
  </si>
  <si>
    <t>REVENUE</t>
  </si>
  <si>
    <t>Net Fee Collection Current Year</t>
  </si>
  <si>
    <t>EXPENSES</t>
  </si>
  <si>
    <t>Net Current Year Revenue from Permit Fees</t>
  </si>
  <si>
    <t>Fee Collected in Prior Years transferred to current year for monitoring activities</t>
  </si>
  <si>
    <t>Fee collected attributable to future year monitoring</t>
  </si>
  <si>
    <t>Amount Transferred to Current Year</t>
  </si>
  <si>
    <t>Permit Fees attributable to future year monitoring transferred to reserve</t>
  </si>
  <si>
    <t>Total Personnel Expense</t>
  </si>
  <si>
    <t>Total Equipment and Capital Expense</t>
  </si>
  <si>
    <t>Equipment and Support Expense</t>
  </si>
  <si>
    <t>Training/Travel/Per Diem</t>
  </si>
  <si>
    <t>Vehicles and Gas</t>
  </si>
  <si>
    <t>Camera and GIS</t>
  </si>
  <si>
    <t>Meetings and Outreach Education</t>
  </si>
  <si>
    <t>Departmental and Interdepartmental Costs</t>
  </si>
  <si>
    <t>TOTAL EXPENSES</t>
  </si>
  <si>
    <t>NET</t>
  </si>
  <si>
    <t>Revenue from Other Sources if Net Negative</t>
  </si>
  <si>
    <t>RESERVE for Future Permit Monitoring Activity</t>
  </si>
  <si>
    <t>RESERVE BALANCE</t>
  </si>
  <si>
    <t>STAFFING BUDGET</t>
  </si>
  <si>
    <t>Jurisdictional Cost Sharing</t>
  </si>
  <si>
    <t>Expenses Unique to Jurisdiction and Miscellaneous Costs</t>
  </si>
  <si>
    <t>Jurisdictional Share of Permit Fee Revenue Collected</t>
  </si>
  <si>
    <t>Cost Per Meeting</t>
  </si>
  <si>
    <t>Travel Costs Per Meeting</t>
  </si>
  <si>
    <t>Total Outreach Costs</t>
  </si>
  <si>
    <t>Classes Required</t>
  </si>
  <si>
    <t>Cost Per Class</t>
  </si>
  <si>
    <t>Travel/Per Diem</t>
  </si>
  <si>
    <t>Training Costs</t>
  </si>
  <si>
    <r>
      <t xml:space="preserve">VSMP General / Stormwater Management - Small Construction Activity / Land Clearing (Areas within common plans of development or sale with land disturbance </t>
    </r>
    <r>
      <rPr>
        <b/>
        <i/>
        <sz val="11"/>
        <color theme="1"/>
        <rFont val="Calibri"/>
        <family val="2"/>
        <scheme val="minor"/>
      </rPr>
      <t>acreage less than 1 acre</t>
    </r>
  </si>
  <si>
    <r>
      <t xml:space="preserve">VSMP General / Stormwater Management - Small Construction Activity / Land Clearing (Areas within common plans of development or sale with land disturbance </t>
    </r>
    <r>
      <rPr>
        <b/>
        <i/>
        <sz val="11"/>
        <color theme="1"/>
        <rFont val="Calibri"/>
        <family val="2"/>
        <scheme val="minor"/>
      </rPr>
      <t>acreage equal to or greater than 1 acre and less than 5 acres</t>
    </r>
  </si>
  <si>
    <r>
      <t xml:space="preserve">VSMP General / Stormwater Management - Small Construction Activity / Land Clearing (Areas within common plans of development or sale with land disturbance </t>
    </r>
    <r>
      <rPr>
        <b/>
        <i/>
        <sz val="11"/>
        <color theme="1"/>
        <rFont val="Calibri"/>
        <family val="2"/>
        <scheme val="minor"/>
      </rPr>
      <t>acreage equal to or greater than 5 acre and less than 10 acres</t>
    </r>
  </si>
  <si>
    <r>
      <t xml:space="preserve">VSMP General / Stormwater Management - Small Construction Activity / Land Clearing (Areas within common plans of development or sale with land disturbance </t>
    </r>
    <r>
      <rPr>
        <b/>
        <i/>
        <sz val="11"/>
        <color theme="1"/>
        <rFont val="Calibri"/>
        <family val="2"/>
        <scheme val="minor"/>
      </rPr>
      <t>acreage equal to or greater than 10 acre and less than 50 acres</t>
    </r>
  </si>
  <si>
    <r>
      <t xml:space="preserve">VSMP General / Stormwater Management - Small Construction Activity / Land Clearing (Areas within common plans of development or sale with land disturbance </t>
    </r>
    <r>
      <rPr>
        <b/>
        <i/>
        <sz val="11"/>
        <color theme="1"/>
        <rFont val="Calibri"/>
        <family val="2"/>
        <scheme val="minor"/>
      </rPr>
      <t>acreage equal to or greater than 50 acre and less than 100 acres</t>
    </r>
  </si>
  <si>
    <r>
      <t xml:space="preserve">VSMP General / Stormwater Management - Small Construction Activity / Land Clearing (Areas within common plans of development or sale with land disturbance </t>
    </r>
    <r>
      <rPr>
        <b/>
        <i/>
        <sz val="11"/>
        <color theme="1"/>
        <rFont val="Calibri"/>
        <family val="2"/>
        <scheme val="minor"/>
      </rPr>
      <t>acreage equal to or greater than 100 acres.</t>
    </r>
  </si>
  <si>
    <t>DCR</t>
  </si>
  <si>
    <t>Locality</t>
  </si>
  <si>
    <t>4VAC50-60-825. Fees for the modification or transfer of individual permits or of registration statements for the General Permit for Discharges of Stormwater from Construction Activities.</t>
  </si>
  <si>
    <t>Individual Permit for Discharges of Stormwater From Construction Activities (This will be administered by the department)</t>
  </si>
  <si>
    <t>Individual Permit for Discharges of Stormwater From Construction Activities</t>
  </si>
  <si>
    <t>4VAC50-60-830. State permit maintenance fees.VSMP Authority Permit coverage maintenance fees shall be paid annually to the VSMP authority.  Fees shall apply until the state permit coverage is terminated, and shall only be effective when assessed by a VSMP authority</t>
  </si>
  <si>
    <t>Individual Permit for Discharges from Construction Activities</t>
  </si>
  <si>
    <t xml:space="preserve"> 4VAC50-60-820. Permits under the VSMP Construction General Permit</t>
  </si>
  <si>
    <r>
      <t xml:space="preserve">General / Stormwater Management - Phase I Land Clearing ("Large" Construction Activity - Sites or common plans of development </t>
    </r>
    <r>
      <rPr>
        <b/>
        <sz val="11"/>
        <color theme="1"/>
        <rFont val="Calibri"/>
        <family val="2"/>
        <scheme val="minor"/>
      </rPr>
      <t>equal to or greater than five acres)</t>
    </r>
  </si>
  <si>
    <r>
      <t xml:space="preserve">General / Stormwater Management - Phase II Land Clearing ("Small" Construction Activity - Sites or common plans of development </t>
    </r>
    <r>
      <rPr>
        <b/>
        <sz val="11"/>
        <color theme="1"/>
        <rFont val="Calibri"/>
        <family val="2"/>
        <scheme val="minor"/>
      </rPr>
      <t>equal to or greater than one acre and less than five acres)</t>
    </r>
  </si>
  <si>
    <t xml:space="preserve"> 4VAC50-60-820. Individual Permit of Coverage under the General Permit for Discharges of Stormwater from Construction Activities  (Fee valid until July 1, 2014)</t>
  </si>
  <si>
    <r>
      <t xml:space="preserve">General / Stormwater Management - Small Construction Activity/Land Clearing (Sites within designated areas of Chesapeake Bay Act localities with land disturbance acreage </t>
    </r>
    <r>
      <rPr>
        <b/>
        <sz val="11"/>
        <color theme="1"/>
        <rFont val="Calibri"/>
        <family val="2"/>
        <scheme val="minor"/>
      </rPr>
      <t xml:space="preserve">equal to or greater than 2,500 square feet and less than one acre) </t>
    </r>
  </si>
  <si>
    <r>
      <t xml:space="preserve">Chesapeake Bay Preservation Act Land-Disturbing Activity (not subject to General Permit coverage; sites within designated areas of Chesapeake Bay Act localities with land-disturbance acreage </t>
    </r>
    <r>
      <rPr>
        <b/>
        <sz val="11"/>
        <color theme="1"/>
        <rFont val="Calibri"/>
        <family val="2"/>
        <scheme val="minor"/>
      </rPr>
      <t>equal to or greater than 2,500 square feet and less than 1 acre)</t>
    </r>
  </si>
  <si>
    <r>
      <t xml:space="preserve">General / Stormwater Management – Small Construction Activity/Land Clearing (Areas within common plans of development or sale with land disturbance </t>
    </r>
    <r>
      <rPr>
        <b/>
        <sz val="11"/>
        <color theme="1"/>
        <rFont val="Calibri"/>
        <family val="2"/>
        <scheme val="minor"/>
      </rPr>
      <t>acreage less than one acre)</t>
    </r>
  </si>
  <si>
    <r>
      <t xml:space="preserve">General / Stormwater Management – Small Construction Activity/Land Clearing (Sites or areas within common plans of development or sale with land-disturbance acreage </t>
    </r>
    <r>
      <rPr>
        <b/>
        <sz val="11"/>
        <color theme="1"/>
        <rFont val="Calibri"/>
        <family val="2"/>
        <scheme val="minor"/>
      </rPr>
      <t>equal to or greater than one and less than five acres)</t>
    </r>
  </si>
  <si>
    <r>
      <t xml:space="preserve">General / Stormwater Management – Large Construction Activity/Land Clearing (Sites or areas within common plans of development or sale with land-disturbance acreage </t>
    </r>
    <r>
      <rPr>
        <b/>
        <sz val="11"/>
        <color theme="1"/>
        <rFont val="Calibri"/>
        <family val="2"/>
        <scheme val="minor"/>
      </rPr>
      <t>equal to or greater than five acres and less than 10 acres)</t>
    </r>
  </si>
  <si>
    <r>
      <t xml:space="preserve">General / Stormwater Management – Large Construction Activity/Land Clearing (Sites or areas within common plans of development or sale with land-disturbance acreage </t>
    </r>
    <r>
      <rPr>
        <b/>
        <sz val="11"/>
        <color theme="1"/>
        <rFont val="Calibri"/>
        <family val="2"/>
        <scheme val="minor"/>
      </rPr>
      <t>equal to or greater than 10 acres and less than 50 acres)</t>
    </r>
  </si>
  <si>
    <r>
      <t xml:space="preserve">General / Stormwater Management – Large Construction Activity/Land Clearing (Sites or areas within common plans of development or sale with land-disturbance acreage </t>
    </r>
    <r>
      <rPr>
        <b/>
        <sz val="11"/>
        <color theme="1"/>
        <rFont val="Calibri"/>
        <family val="2"/>
        <scheme val="minor"/>
      </rPr>
      <t>equal to or greater than 50 acres and less than 100 acres)</t>
    </r>
  </si>
  <si>
    <r>
      <t xml:space="preserve">General / Stormwater Management – Large Construction Activity/Land Clearing (Sites or areas within common plans of development or sale with land-disturbance acreage </t>
    </r>
    <r>
      <rPr>
        <b/>
        <sz val="11"/>
        <color theme="1"/>
        <rFont val="Calibri"/>
        <family val="2"/>
        <scheme val="minor"/>
      </rPr>
      <t>equal to or greater than 100 acres)</t>
    </r>
  </si>
  <si>
    <r>
      <t xml:space="preserve">General / Stormwater Management – Small Construction Activity/Land Clearing (Areas within common plans of development or sale with land-disturbance </t>
    </r>
    <r>
      <rPr>
        <b/>
        <sz val="11"/>
        <color theme="1"/>
        <rFont val="Calibri"/>
        <family val="2"/>
        <scheme val="minor"/>
      </rPr>
      <t>acreage less than one acre)</t>
    </r>
  </si>
  <si>
    <r>
      <t xml:space="preserve">General / Stormwater Management – Small Construction Activity/Land Clearing (Sites or areas within common plans of development or sale with land-disturbance </t>
    </r>
    <r>
      <rPr>
        <b/>
        <sz val="11"/>
        <color theme="1"/>
        <rFont val="Calibri"/>
        <family val="2"/>
        <scheme val="minor"/>
      </rPr>
      <t>equal to or greater than one acre and less than five acres)</t>
    </r>
  </si>
  <si>
    <r>
      <t xml:space="preserve">General / Stormwater Management – Large Construction Activity/Land Clearing (Sites or areas within common plans of development or sale with land-disturbance </t>
    </r>
    <r>
      <rPr>
        <b/>
        <sz val="11"/>
        <color theme="1"/>
        <rFont val="Calibri"/>
        <family val="2"/>
        <scheme val="minor"/>
      </rPr>
      <t>acreage equal to or greater than 50 acres and less than 100 acres)</t>
    </r>
  </si>
  <si>
    <r>
      <t xml:space="preserve">General / Stormwater Management – Large Construction Activity/Land Clearing (Sites or areas within common plans of development or sale with land-disturbance </t>
    </r>
    <r>
      <rPr>
        <b/>
        <sz val="11"/>
        <color theme="1"/>
        <rFont val="Calibri"/>
        <family val="2"/>
        <scheme val="minor"/>
      </rPr>
      <t>acreage equal to or greater 100 acres)</t>
    </r>
  </si>
  <si>
    <t>Total Local Revenue Per Year from SMP Permits</t>
  </si>
  <si>
    <t xml:space="preserve">Sub-Total Local 4VAC50-60-820 Annual Revenue </t>
  </si>
  <si>
    <t>Sub-Total Local 4VAC50-60-825 Annual Revenue</t>
  </si>
  <si>
    <t>Sub-Total Local 4VAC50-60-830 Annual Revenue</t>
  </si>
  <si>
    <t>Local Share</t>
  </si>
  <si>
    <t>Virginia Share</t>
  </si>
  <si>
    <t xml:space="preserve">4VAC50-60-830. VSMP Authority Permit coverage maintenance fees paid annually to the VSMP authority.  </t>
  </si>
  <si>
    <r>
      <t xml:space="preserve">General / Stormwater Management - Phase I Land Clearing ("Large" Construction Activity - Sites or common plans of development </t>
    </r>
    <r>
      <rPr>
        <b/>
        <sz val="10"/>
        <color theme="1"/>
        <rFont val="Calibri"/>
        <family val="2"/>
        <scheme val="minor"/>
      </rPr>
      <t>equal to or greater than five acres)</t>
    </r>
  </si>
  <si>
    <r>
      <t xml:space="preserve">General / Stormwater Management - Phase II Land Clearing ("Small" Construction Activity - Sites or common plans of development </t>
    </r>
    <r>
      <rPr>
        <b/>
        <sz val="10"/>
        <color theme="1"/>
        <rFont val="Calibri"/>
        <family val="2"/>
        <scheme val="minor"/>
      </rPr>
      <t>equal to or greater than one acre and less than five acres)</t>
    </r>
  </si>
  <si>
    <r>
      <t xml:space="preserve">General / Stormwater Management - Small Construction Activity/Land Clearing (Sites within designated areas of Chesapeake Bay Act localities with land disturbance acreage </t>
    </r>
    <r>
      <rPr>
        <b/>
        <sz val="10"/>
        <color theme="1"/>
        <rFont val="Calibri"/>
        <family val="2"/>
        <scheme val="minor"/>
      </rPr>
      <t xml:space="preserve">equal to or greater than 2,500 square feet and less than one acre) </t>
    </r>
  </si>
  <si>
    <r>
      <t xml:space="preserve">Chesapeake Bay Preservation Act Land-Disturbing Activity (not subject to General Permit coverage; sites within designated areas of Chesapeake Bay Act localities with land-disturbance acreage </t>
    </r>
    <r>
      <rPr>
        <b/>
        <sz val="10"/>
        <color theme="1"/>
        <rFont val="Calibri"/>
        <family val="2"/>
        <scheme val="minor"/>
      </rPr>
      <t>equal to or greater than 2,500 square feet and less than 1 acre)</t>
    </r>
  </si>
  <si>
    <r>
      <t xml:space="preserve">VSMP General / Stormwater Management - Small Construction Activity / Land Clearing (Areas within common plans of development or sale with land disturbance </t>
    </r>
    <r>
      <rPr>
        <b/>
        <i/>
        <sz val="10"/>
        <color theme="1"/>
        <rFont val="Calibri"/>
        <family val="2"/>
        <scheme val="minor"/>
      </rPr>
      <t>acreage less than 1 acre</t>
    </r>
  </si>
  <si>
    <r>
      <t xml:space="preserve">VSMP General / Stormwater Management - Small Construction Activity / Land Clearing (Areas within common plans of development or sale with land disturbance </t>
    </r>
    <r>
      <rPr>
        <b/>
        <i/>
        <sz val="10"/>
        <color theme="1"/>
        <rFont val="Calibri"/>
        <family val="2"/>
        <scheme val="minor"/>
      </rPr>
      <t>acreage equal to or greater than 1 acre and less than 5 acres</t>
    </r>
  </si>
  <si>
    <r>
      <t xml:space="preserve">VSMP General / Stormwater Management - Small Construction Activity / Land Clearing (Areas within common plans of development or sale with land disturbance </t>
    </r>
    <r>
      <rPr>
        <b/>
        <i/>
        <sz val="10"/>
        <color theme="1"/>
        <rFont val="Calibri"/>
        <family val="2"/>
        <scheme val="minor"/>
      </rPr>
      <t>acreage equal to or greater than 5 acre and less than 10 acres</t>
    </r>
  </si>
  <si>
    <r>
      <t xml:space="preserve">VSMP General / Stormwater Management - Small Construction Activity / Land Clearing (Areas within common plans of development or sale with land disturbance </t>
    </r>
    <r>
      <rPr>
        <b/>
        <i/>
        <sz val="10"/>
        <color theme="1"/>
        <rFont val="Calibri"/>
        <family val="2"/>
        <scheme val="minor"/>
      </rPr>
      <t>acreage equal to or greater than 10 acre and less than 50 acres</t>
    </r>
  </si>
  <si>
    <r>
      <t xml:space="preserve">VSMP General / Stormwater Management - Small Construction Activity / Land Clearing (Areas within common plans of development or sale with land disturbance </t>
    </r>
    <r>
      <rPr>
        <b/>
        <i/>
        <sz val="10"/>
        <color theme="1"/>
        <rFont val="Calibri"/>
        <family val="2"/>
        <scheme val="minor"/>
      </rPr>
      <t>acreage equal to or greater than 50 acre and less than 100 acres</t>
    </r>
  </si>
  <si>
    <r>
      <t xml:space="preserve">VSMP General / Stormwater Management - Small Construction Activity / Land Clearing (Areas within common plans of development or sale with land disturbance </t>
    </r>
    <r>
      <rPr>
        <b/>
        <i/>
        <sz val="10"/>
        <color theme="1"/>
        <rFont val="Calibri"/>
        <family val="2"/>
        <scheme val="minor"/>
      </rPr>
      <t>acreage equal to or greater than 100 acres.</t>
    </r>
  </si>
  <si>
    <r>
      <t xml:space="preserve">General / Stormwater Management – Small Construction Activity/Land Clearing (Areas within common plans of development or sale with land disturbance </t>
    </r>
    <r>
      <rPr>
        <b/>
        <sz val="10"/>
        <color theme="1"/>
        <rFont val="Calibri"/>
        <family val="2"/>
        <scheme val="minor"/>
      </rPr>
      <t>acreage less than one acre)</t>
    </r>
  </si>
  <si>
    <r>
      <t xml:space="preserve">General / Stormwater Management – Small Construction Activity/Land Clearing (Sites or areas within common plans of development or sale with land-disturbance acreage </t>
    </r>
    <r>
      <rPr>
        <b/>
        <sz val="10"/>
        <color theme="1"/>
        <rFont val="Calibri"/>
        <family val="2"/>
        <scheme val="minor"/>
      </rPr>
      <t>equal to or greater than one and less than five acres)</t>
    </r>
  </si>
  <si>
    <r>
      <t xml:space="preserve">General / Stormwater Management – Large Construction Activity/Land Clearing (Sites or areas within common plans of development or sale with land-disturbance acreage </t>
    </r>
    <r>
      <rPr>
        <b/>
        <sz val="10"/>
        <color theme="1"/>
        <rFont val="Calibri"/>
        <family val="2"/>
        <scheme val="minor"/>
      </rPr>
      <t>equal to or greater than five acres and less than 10 acres)</t>
    </r>
  </si>
  <si>
    <r>
      <t xml:space="preserve">General / Stormwater Management – Large Construction Activity/Land Clearing (Sites or areas within common plans of development or sale with land-disturbance acreage </t>
    </r>
    <r>
      <rPr>
        <b/>
        <sz val="10"/>
        <color theme="1"/>
        <rFont val="Calibri"/>
        <family val="2"/>
        <scheme val="minor"/>
      </rPr>
      <t>equal to or greater than 10 acres and less than 50 acres)</t>
    </r>
  </si>
  <si>
    <r>
      <t xml:space="preserve">General / Stormwater Management – Large Construction Activity/Land Clearing (Sites or areas within common plans of development or sale with land-disturbance acreage </t>
    </r>
    <r>
      <rPr>
        <b/>
        <sz val="10"/>
        <color theme="1"/>
        <rFont val="Calibri"/>
        <family val="2"/>
        <scheme val="minor"/>
      </rPr>
      <t>equal to or greater than 50 acres and less than 100 acres)</t>
    </r>
  </si>
  <si>
    <r>
      <t xml:space="preserve">General / Stormwater Management – Large Construction Activity/Land Clearing (Sites or areas within common plans of development or sale with land-disturbance acreage </t>
    </r>
    <r>
      <rPr>
        <b/>
        <sz val="10"/>
        <color theme="1"/>
        <rFont val="Calibri"/>
        <family val="2"/>
        <scheme val="minor"/>
      </rPr>
      <t>equal to or greater than 100 acres)</t>
    </r>
  </si>
  <si>
    <r>
      <t xml:space="preserve">General / Stormwater Management – Small Construction Activity/Land Clearing (Areas within common plans of development or sale with land-disturbance </t>
    </r>
    <r>
      <rPr>
        <b/>
        <sz val="10"/>
        <color theme="1"/>
        <rFont val="Calibri"/>
        <family val="2"/>
        <scheme val="minor"/>
      </rPr>
      <t>acreage less than one acre)</t>
    </r>
  </si>
  <si>
    <r>
      <t xml:space="preserve">General / Stormwater Management – Small Construction Activity/Land Clearing (Sites or areas within common plans of development or sale with land-disturbance </t>
    </r>
    <r>
      <rPr>
        <b/>
        <sz val="10"/>
        <color theme="1"/>
        <rFont val="Calibri"/>
        <family val="2"/>
        <scheme val="minor"/>
      </rPr>
      <t>equal to or greater than one acre and less than five acres)</t>
    </r>
  </si>
  <si>
    <r>
      <t xml:space="preserve">General / Stormwater Management – Large Construction Activity/Land Clearing (Sites or areas within common plans of development or sale with land-disturbance </t>
    </r>
    <r>
      <rPr>
        <b/>
        <sz val="10"/>
        <color theme="1"/>
        <rFont val="Calibri"/>
        <family val="2"/>
        <scheme val="minor"/>
      </rPr>
      <t>acreage equal to or greater than 50 acres and less than 100 acres)</t>
    </r>
  </si>
  <si>
    <r>
      <t xml:space="preserve">General / Stormwater Management – Large Construction Activity/Land Clearing (Sites or areas within common plans of development or sale with land-disturbance </t>
    </r>
    <r>
      <rPr>
        <b/>
        <sz val="10"/>
        <color theme="1"/>
        <rFont val="Calibri"/>
        <family val="2"/>
        <scheme val="minor"/>
      </rPr>
      <t>acreage equal to or greater 100 acres)</t>
    </r>
  </si>
  <si>
    <t>Number of Outreach Meetings</t>
  </si>
  <si>
    <t>Pre-Construction meeting time</t>
  </si>
  <si>
    <t xml:space="preserve">Administrative </t>
  </si>
  <si>
    <t>Time Per Week</t>
  </si>
  <si>
    <t>Time per Pre-Construction Meeting</t>
  </si>
  <si>
    <t>Clerical Hourly Labor Costs Year One (Includes Overhead)</t>
  </si>
  <si>
    <t>Total Annual Labor Costs</t>
  </si>
  <si>
    <t>Total Annual Clerical Labor Costs</t>
  </si>
  <si>
    <t xml:space="preserve">Support/Clerical Time </t>
  </si>
  <si>
    <t>Difference</t>
  </si>
  <si>
    <t>Recession in year 6 &amp; 7</t>
  </si>
  <si>
    <t>Growth Rate Year 8 - 11</t>
  </si>
  <si>
    <t>Beginning of Year</t>
  </si>
  <si>
    <t>New Permits</t>
  </si>
  <si>
    <t>Retired Permits</t>
  </si>
  <si>
    <t>End of Year</t>
  </si>
  <si>
    <t>Total Number of Permits in Monitoring Inventory</t>
  </si>
  <si>
    <t>Monitoring Hourly Labor Cost Year One (Includes Overhead)</t>
  </si>
  <si>
    <t>Monitoring Support Hourly Labor Cost Year One Includes Overhead</t>
  </si>
  <si>
    <t xml:space="preserve">Permit </t>
  </si>
  <si>
    <t>Monitoring</t>
  </si>
  <si>
    <t>Growth Rate over First 5 Years</t>
  </si>
  <si>
    <t>Total Fee</t>
  </si>
  <si>
    <t>Time to review and Issue Permit</t>
  </si>
  <si>
    <t>Assumptions</t>
  </si>
  <si>
    <t>Permit Inventory and Monitoring Time</t>
  </si>
  <si>
    <t>Annual Permit Activity Projections</t>
  </si>
  <si>
    <t>Determination of Time Per Permit</t>
  </si>
  <si>
    <t>ANNUAL LABOR COSTS</t>
  </si>
  <si>
    <t>OUTREACH</t>
  </si>
  <si>
    <t>TRAINING</t>
  </si>
  <si>
    <t>Source 1 (Additional Permit Fees)</t>
  </si>
  <si>
    <t>Source 2 (General Fund)</t>
  </si>
  <si>
    <t>Source 3 (Other)</t>
  </si>
  <si>
    <t>Check Item:  Total Personnel Expense In Staffing Budget</t>
  </si>
  <si>
    <t>Certifications Required</t>
  </si>
  <si>
    <t>TOTAL NET</t>
  </si>
  <si>
    <t>Initial Review Time per Permit</t>
  </si>
  <si>
    <t>Total Hours</t>
  </si>
  <si>
    <t>Total Administration Time (Min)</t>
  </si>
  <si>
    <t>Totals By Position By Permit</t>
  </si>
  <si>
    <t>Assumes 1 annual maintenance visit for 10 years for closed site</t>
  </si>
  <si>
    <t>State Share of Permit Fees</t>
  </si>
  <si>
    <t>less than 1 acre</t>
  </si>
  <si>
    <t>1 - 5 acre</t>
  </si>
  <si>
    <t>5 - 10 acre</t>
  </si>
  <si>
    <t>10 - 50 acre</t>
  </si>
  <si>
    <t>50 - 100 acre</t>
  </si>
  <si>
    <t>greater than 100 acre</t>
  </si>
  <si>
    <t>minutes</t>
  </si>
  <si>
    <t>Increase in time per week due to a permit with issues</t>
  </si>
  <si>
    <t>Percentage of Permits that will have issues</t>
  </si>
  <si>
    <t>Percentage of permits with no issues</t>
  </si>
  <si>
    <t>Hours</t>
  </si>
  <si>
    <t>Permit Application Growth Rates</t>
  </si>
  <si>
    <t xml:space="preserve"> Year 1 - 5</t>
  </si>
  <si>
    <t>Year 6 - 7</t>
  </si>
  <si>
    <t>Year 8 - 11</t>
  </si>
  <si>
    <t>Permit Activity Projection</t>
  </si>
  <si>
    <t>Local Revenue From Permits</t>
  </si>
  <si>
    <t>Staff Time Requirements Assumptions</t>
  </si>
  <si>
    <t>Staff Labor Costs Assumptions</t>
  </si>
  <si>
    <t>Increase in time per week due permits with issues</t>
  </si>
  <si>
    <t>Number of New Permits in Year One</t>
  </si>
  <si>
    <t xml:space="preserve"> Review Time per Permit</t>
  </si>
  <si>
    <t>Total Administration FTE</t>
  </si>
  <si>
    <t>Total FTE</t>
  </si>
  <si>
    <t>Professional Time Monitoring Per Year FTE</t>
  </si>
  <si>
    <t>Total Annual Clerical FTE</t>
  </si>
  <si>
    <t>Total Annual Permit Time FTE</t>
  </si>
  <si>
    <t>Clerical</t>
  </si>
  <si>
    <t>Total</t>
  </si>
  <si>
    <t>Total Annual Monitoring SWP FTE</t>
  </si>
  <si>
    <t>Total Annual Monitoring Clerical FTE</t>
  </si>
  <si>
    <t>Total Annual FTE</t>
  </si>
  <si>
    <t>Total Annual SWP Monitoring Labor Costs</t>
  </si>
  <si>
    <t>Total Annual Time FTE</t>
  </si>
  <si>
    <t>Budget</t>
  </si>
  <si>
    <t>% of Current Year Permit Fees held in Reserve for future Monitoring</t>
  </si>
  <si>
    <t>Estimated SWP Monitoring</t>
  </si>
  <si>
    <t>Estimated Clerical Monitoring</t>
  </si>
  <si>
    <t>Total Estimated Personnel Expense</t>
  </si>
  <si>
    <t>Labor</t>
  </si>
  <si>
    <t>Net (Permit Revenue Less Labor Costs Only)  [Before Other Costs such as Equipment, Engineering, Education, Etc. Etc.}</t>
  </si>
  <si>
    <t>STAFFING BUDGET - Comparison of Estimated Revenue Fees to Estimated Labor Costs</t>
  </si>
  <si>
    <t>Average # of Weeks Requiring Staff Activities for an Open Permit (Weeks)</t>
  </si>
  <si>
    <t>SWP Program Administration (Everything but below)</t>
  </si>
  <si>
    <t>SWP Engineering</t>
  </si>
  <si>
    <t>Category 4</t>
  </si>
  <si>
    <t>SWP Program Administration</t>
  </si>
  <si>
    <t>SWP Program Administration Time Per Week Per Permit with no issues</t>
  </si>
  <si>
    <t>SWP Engineering time per week per permit with no issues</t>
  </si>
  <si>
    <t>Clerical Time per week per permit with no issues</t>
  </si>
  <si>
    <t>Category 4 Time Per Week</t>
  </si>
  <si>
    <t>SWP Engineering Time</t>
  </si>
  <si>
    <t>Total SWP Program Administration Time (Min)</t>
  </si>
  <si>
    <t>Total SWP Engineering Time (Min)</t>
  </si>
  <si>
    <t>Total Clerical Time (Min)</t>
  </si>
  <si>
    <t>Total SWP Program Administration FTE</t>
  </si>
  <si>
    <t>Total SWP Engineering FTE</t>
  </si>
  <si>
    <t>Total Clerical FTE</t>
  </si>
  <si>
    <t>SWP Engineering Costs Year One (Includes Overhead)</t>
  </si>
  <si>
    <r>
      <t xml:space="preserve">Total Annual </t>
    </r>
    <r>
      <rPr>
        <b/>
        <sz val="11"/>
        <color theme="1"/>
        <rFont val="Calibri"/>
        <family val="2"/>
        <scheme val="minor"/>
      </rPr>
      <t>SWP Program Administration</t>
    </r>
    <r>
      <rPr>
        <sz val="11"/>
        <color theme="1"/>
        <rFont val="Calibri"/>
        <family val="2"/>
        <scheme val="minor"/>
      </rPr>
      <t xml:space="preserve"> FTE</t>
    </r>
  </si>
  <si>
    <t>Total Annual SWP Program Administration Labor Costs</t>
  </si>
  <si>
    <t>Total Annual SWP Engineering FTE</t>
  </si>
  <si>
    <t>Total Annual SWP Engineering Labor Costs</t>
  </si>
  <si>
    <t>Category 4 Labor Costs Year One (Includes Overhead)</t>
  </si>
  <si>
    <t>SWP Admin</t>
  </si>
  <si>
    <t>Total Category 4 FTE</t>
  </si>
  <si>
    <t>Total Category 4 Labor Costs</t>
  </si>
  <si>
    <t>Total Annual Clerical Time FTE</t>
  </si>
  <si>
    <t>Total Annual Category 4 Time FTE</t>
  </si>
  <si>
    <t>Total Category 4 Annual Time (Hrs)</t>
  </si>
  <si>
    <t>Professional Time per permits per Year for monitoring activates (Hrs)</t>
  </si>
  <si>
    <t>Support/Clerical Time per permit per Year for monitoring  (Hrs)</t>
  </si>
  <si>
    <t>Subtotal 4VAC50-60-820 Time (Hrs.)</t>
  </si>
  <si>
    <t>Subtotal 4VAC50-60-825 Time (Hrs.)</t>
  </si>
  <si>
    <t>Subtotal 4VAC50-60-830 Time (Hrs.)</t>
  </si>
  <si>
    <t>Total Support/Clerical Annual Time (Hrs.)</t>
  </si>
  <si>
    <t>Total SWP Engineering Time (Hrs.)</t>
  </si>
  <si>
    <t>Total SWP Administration Annual Time (Hrs.)</t>
  </si>
  <si>
    <t>Total Annual Time (Hrs.)</t>
  </si>
  <si>
    <t>Number of People Trained</t>
  </si>
  <si>
    <t>Total Annual SWP Program Administration Time (Hrs.)</t>
  </si>
  <si>
    <t>Total Annual SWP Engineering Time (Hrs.)</t>
  </si>
  <si>
    <t>Total Annual Clerical Time (Hrs.)</t>
  </si>
  <si>
    <t>Total Category 4 Time (Hrs.)</t>
  </si>
  <si>
    <t>Total Annual Permit Time (Hrs.)</t>
  </si>
  <si>
    <t>Total Annual Monitoring Time (Hrs.)</t>
  </si>
  <si>
    <t>Total Annual Monitoring Support Time (Hrs.)</t>
  </si>
  <si>
    <t>Total Annual Monitoring Support Labor Costs (Hrs.)</t>
  </si>
  <si>
    <t>SWP Program Administration Costs Year One (Includes Taxes, Benefits, etc.)</t>
  </si>
  <si>
    <t>Professional Time per permits per Year Monitoring Activities (Hrs.)</t>
  </si>
  <si>
    <t>Support/Clerical Time per permit per Year Monitoring  (Hrs.)</t>
  </si>
  <si>
    <t>Professional Time Monitoring Per Year (Hrs.)</t>
  </si>
  <si>
    <t>Support Time Monitoring Per Year (Hrs.)</t>
  </si>
  <si>
    <t>Support Time Monitoring Per Year FTE</t>
  </si>
  <si>
    <t>Total Third Party Costs</t>
  </si>
  <si>
    <t>Phone</t>
  </si>
  <si>
    <t>Camera</t>
  </si>
  <si>
    <t>GIS Software</t>
  </si>
  <si>
    <t>Other Software</t>
  </si>
  <si>
    <t>EQUIPMENT</t>
  </si>
  <si>
    <t xml:space="preserve">Total Equipment </t>
  </si>
  <si>
    <t>Computer</t>
  </si>
  <si>
    <t>Vehicle</t>
  </si>
  <si>
    <t>Gas</t>
  </si>
  <si>
    <t>Equipment (From Equipment Tab)</t>
  </si>
  <si>
    <t>Training (From Training Tab)</t>
  </si>
  <si>
    <t>Outreach (From Training Tab</t>
  </si>
  <si>
    <t>Total Equipment, Training, Outreach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</si>
</sst>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
    <numFmt numFmtId="165" formatCode="0.00_);[Red]\(0.00\)"/>
    <numFmt numFmtId="166" formatCode="0_);[Red]\(0\)"/>
    <numFmt numFmtId="167" formatCode="&quot;$&quot;#,##0.00"/>
    <numFmt numFmtId="168" formatCode="0.0000"/>
  </numFmts>
  <fonts count="21" x14ac:knownFonts="1">
    <font>
      <sz val="11"/>
      <color theme="1"/>
      <name val="Calibri"/>
      <family val="2"/>
      <scheme val="minor"/>
    </font>
    <font>
      <b/>
      <sz val="11"/>
      <color theme="1"/>
      <name val="Calibri"/>
      <family val="2"/>
      <scheme val="minor"/>
    </font>
    <font>
      <sz val="10"/>
      <name val="Arial"/>
    </font>
    <font>
      <sz val="10"/>
      <name val="Arial"/>
      <family val="2"/>
    </font>
    <font>
      <i/>
      <sz val="11"/>
      <color theme="1"/>
      <name val="Calibri"/>
      <family val="2"/>
      <scheme val="minor"/>
    </font>
    <font>
      <b/>
      <sz val="14"/>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8"/>
      <color theme="1"/>
      <name val="Calibri"/>
      <family val="2"/>
      <scheme val="minor"/>
    </font>
    <font>
      <b/>
      <sz val="8"/>
      <color theme="1"/>
      <name val="Calibri"/>
      <family val="2"/>
      <scheme val="minor"/>
    </font>
    <font>
      <b/>
      <u/>
      <sz val="8"/>
      <color theme="1"/>
      <name val="Calibri"/>
      <family val="2"/>
      <scheme val="minor"/>
    </font>
    <font>
      <b/>
      <u/>
      <sz val="10"/>
      <color theme="1"/>
      <name val="Calibri"/>
      <family val="2"/>
      <scheme val="minor"/>
    </font>
    <font>
      <b/>
      <u val="singleAccounting"/>
      <sz val="11"/>
      <color theme="1"/>
      <name val="Calibri"/>
      <family val="2"/>
      <scheme val="minor"/>
    </font>
    <font>
      <sz val="11"/>
      <color theme="1"/>
      <name val="Arial"/>
      <family val="2"/>
    </font>
    <font>
      <sz val="12"/>
      <color theme="1"/>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99CC"/>
        <bgColor indexed="64"/>
      </patternFill>
    </fill>
    <fill>
      <patternFill patternType="solid">
        <fgColor theme="8"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499984740745262"/>
        <bgColor indexed="64"/>
      </patternFill>
    </fill>
  </fills>
  <borders count="1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241">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right"/>
    </xf>
    <xf numFmtId="0" fontId="1" fillId="6" borderId="0" xfId="0" applyFont="1" applyFill="1"/>
    <xf numFmtId="1" fontId="0" fillId="0" borderId="0" xfId="0" applyNumberFormat="1"/>
    <xf numFmtId="1" fontId="0" fillId="0" borderId="0" xfId="0" applyNumberFormat="1" applyAlignment="1">
      <alignment horizontal="center"/>
    </xf>
    <xf numFmtId="0" fontId="6" fillId="0" borderId="0" xfId="0" applyFont="1" applyAlignment="1">
      <alignment horizontal="center"/>
    </xf>
    <xf numFmtId="0" fontId="6" fillId="5" borderId="0" xfId="0" applyFont="1" applyFill="1" applyAlignment="1">
      <alignment horizontal="center"/>
    </xf>
    <xf numFmtId="0" fontId="6" fillId="7" borderId="0" xfId="0" applyFont="1" applyFill="1" applyAlignment="1">
      <alignment horizontal="center"/>
    </xf>
    <xf numFmtId="0" fontId="0" fillId="0" borderId="0" xfId="0" applyFont="1"/>
    <xf numFmtId="0" fontId="0" fillId="0" borderId="1" xfId="0" applyFont="1" applyBorder="1"/>
    <xf numFmtId="0" fontId="0" fillId="0" borderId="0" xfId="0" applyFont="1" applyAlignment="1">
      <alignment horizontal="center" wrapText="1"/>
    </xf>
    <xf numFmtId="0" fontId="0" fillId="0" borderId="1" xfId="0" applyFont="1" applyBorder="1" applyAlignment="1">
      <alignment horizontal="center" wrapText="1"/>
    </xf>
    <xf numFmtId="0" fontId="1" fillId="0" borderId="0" xfId="0" applyFont="1" applyAlignment="1">
      <alignment horizontal="center" wrapText="1"/>
    </xf>
    <xf numFmtId="0" fontId="6" fillId="6" borderId="0" xfId="0" applyFont="1" applyFill="1" applyAlignment="1">
      <alignment horizontal="center"/>
    </xf>
    <xf numFmtId="0" fontId="0" fillId="0" borderId="0" xfId="0" applyFont="1" applyAlignment="1">
      <alignment horizontal="center"/>
    </xf>
    <xf numFmtId="0" fontId="6" fillId="3" borderId="0" xfId="0" applyFont="1" applyFill="1" applyAlignment="1">
      <alignment horizontal="center"/>
    </xf>
    <xf numFmtId="0" fontId="6" fillId="8" borderId="0" xfId="0" applyFont="1" applyFill="1" applyAlignment="1">
      <alignment horizontal="center"/>
    </xf>
    <xf numFmtId="0" fontId="8" fillId="0" borderId="0" xfId="0" applyFont="1" applyAlignment="1">
      <alignment horizontal="left"/>
    </xf>
    <xf numFmtId="0" fontId="10" fillId="0" borderId="0" xfId="0" applyFont="1" applyAlignment="1">
      <alignment horizontal="center" wrapText="1"/>
    </xf>
    <xf numFmtId="164" fontId="10" fillId="0" borderId="0" xfId="0" applyNumberFormat="1" applyFont="1" applyAlignment="1">
      <alignment horizontal="center" wrapText="1"/>
    </xf>
    <xf numFmtId="0" fontId="13" fillId="0" borderId="0" xfId="0" applyFont="1" applyAlignment="1">
      <alignment horizontal="right"/>
    </xf>
    <xf numFmtId="0" fontId="1" fillId="0" borderId="0" xfId="0" applyFont="1" applyAlignment="1">
      <alignment horizontal="right"/>
    </xf>
    <xf numFmtId="0" fontId="8" fillId="0" borderId="0" xfId="0" applyFont="1" applyAlignment="1">
      <alignment horizontal="center"/>
    </xf>
    <xf numFmtId="0" fontId="6" fillId="0" borderId="0" xfId="0" applyFont="1"/>
    <xf numFmtId="0" fontId="6" fillId="12" borderId="0" xfId="0" applyFont="1" applyFill="1" applyAlignment="1">
      <alignment horizontal="center"/>
    </xf>
    <xf numFmtId="0" fontId="0" fillId="12" borderId="0" xfId="0" applyFill="1"/>
    <xf numFmtId="165" fontId="1" fillId="12" borderId="0" xfId="0" applyNumberFormat="1" applyFont="1" applyFill="1" applyAlignment="1">
      <alignment horizontal="right"/>
    </xf>
    <xf numFmtId="166" fontId="1" fillId="12" borderId="0" xfId="0" applyNumberFormat="1" applyFont="1" applyFill="1"/>
    <xf numFmtId="0" fontId="4" fillId="0" borderId="0" xfId="0" applyFont="1" applyAlignment="1">
      <alignment horizontal="center"/>
    </xf>
    <xf numFmtId="41" fontId="0" fillId="4" borderId="0" xfId="0" applyNumberFormat="1" applyFill="1" applyProtection="1">
      <protection locked="0"/>
    </xf>
    <xf numFmtId="0" fontId="0" fillId="4" borderId="0" xfId="0" applyFill="1" applyProtection="1">
      <protection locked="0"/>
    </xf>
    <xf numFmtId="9" fontId="1" fillId="0" borderId="0" xfId="0" applyNumberFormat="1" applyFont="1" applyAlignment="1">
      <alignment horizontal="center"/>
    </xf>
    <xf numFmtId="0" fontId="1" fillId="0" borderId="0" xfId="0" applyFont="1" applyAlignment="1">
      <alignment horizontal="left"/>
    </xf>
    <xf numFmtId="0" fontId="1" fillId="4" borderId="0" xfId="0" applyFont="1" applyFill="1" applyAlignment="1" applyProtection="1">
      <alignment horizontal="center"/>
      <protection locked="0"/>
    </xf>
    <xf numFmtId="9" fontId="1" fillId="4" borderId="0" xfId="0" applyNumberFormat="1" applyFont="1" applyFill="1" applyAlignment="1" applyProtection="1">
      <alignment horizontal="center"/>
      <protection locked="0"/>
    </xf>
    <xf numFmtId="164" fontId="1" fillId="4" borderId="0" xfId="0" applyNumberFormat="1" applyFont="1" applyFill="1" applyAlignment="1" applyProtection="1">
      <alignment horizontal="center"/>
      <protection locked="0"/>
    </xf>
    <xf numFmtId="0" fontId="20" fillId="0" borderId="0" xfId="0" applyFont="1"/>
    <xf numFmtId="9" fontId="1" fillId="0" borderId="0" xfId="0" applyNumberFormat="1" applyFont="1" applyFill="1" applyAlignment="1" applyProtection="1">
      <alignment horizontal="center"/>
      <protection locked="0"/>
    </xf>
    <xf numFmtId="0" fontId="1" fillId="0" borderId="0" xfId="0" applyFont="1" applyFill="1" applyAlignment="1">
      <alignment horizontal="center" vertical="center"/>
    </xf>
    <xf numFmtId="164" fontId="1" fillId="4" borderId="0" xfId="0" applyNumberFormat="1" applyFont="1" applyFill="1" applyAlignment="1" applyProtection="1">
      <alignment horizontal="center" vertical="center"/>
      <protection locked="0"/>
    </xf>
    <xf numFmtId="9" fontId="1" fillId="4" borderId="0" xfId="0" applyNumberFormat="1" applyFont="1" applyFill="1" applyAlignment="1" applyProtection="1">
      <alignment horizontal="center" vertical="center"/>
      <protection locked="0"/>
    </xf>
    <xf numFmtId="0" fontId="1" fillId="4" borderId="0" xfId="0" applyFont="1" applyFill="1" applyAlignment="1" applyProtection="1">
      <alignment horizontal="center" vertical="center"/>
      <protection locked="0"/>
    </xf>
    <xf numFmtId="0" fontId="1"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Protection="1">
      <protection locked="0"/>
    </xf>
    <xf numFmtId="0" fontId="20" fillId="0" borderId="0" xfId="0" applyFont="1" applyProtection="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vertical="center"/>
      <protection locked="0"/>
    </xf>
    <xf numFmtId="2" fontId="1" fillId="0" borderId="0" xfId="0" applyNumberFormat="1" applyFont="1" applyAlignment="1">
      <alignment horizontal="center"/>
    </xf>
    <xf numFmtId="9" fontId="0" fillId="9" borderId="1" xfId="0" applyNumberFormat="1" applyFont="1" applyFill="1" applyBorder="1" applyProtection="1"/>
    <xf numFmtId="41" fontId="0" fillId="0" borderId="0" xfId="0" applyNumberFormat="1" applyFont="1" applyProtection="1">
      <protection hidden="1"/>
    </xf>
    <xf numFmtId="41" fontId="0" fillId="0" borderId="1" xfId="0" applyNumberFormat="1" applyFont="1" applyBorder="1" applyProtection="1">
      <protection hidden="1"/>
    </xf>
    <xf numFmtId="41" fontId="1" fillId="0" borderId="0" xfId="0" applyNumberFormat="1" applyFont="1" applyProtection="1">
      <protection hidden="1"/>
    </xf>
    <xf numFmtId="41" fontId="1" fillId="6" borderId="0" xfId="0" applyNumberFormat="1" applyFont="1" applyFill="1" applyProtection="1">
      <protection hidden="1"/>
    </xf>
    <xf numFmtId="41" fontId="0" fillId="5" borderId="0" xfId="0" applyNumberFormat="1" applyFill="1" applyProtection="1">
      <protection hidden="1"/>
    </xf>
    <xf numFmtId="6" fontId="1" fillId="0" borderId="0" xfId="0" applyNumberFormat="1" applyFont="1" applyProtection="1">
      <protection hidden="1"/>
    </xf>
    <xf numFmtId="41" fontId="0" fillId="4" borderId="0" xfId="0" applyNumberFormat="1" applyFill="1" applyProtection="1">
      <protection locked="0" hidden="1"/>
    </xf>
    <xf numFmtId="41" fontId="0" fillId="0" borderId="0" xfId="0" applyNumberFormat="1" applyProtection="1">
      <protection hidden="1"/>
    </xf>
    <xf numFmtId="41" fontId="18" fillId="0" borderId="0" xfId="0" applyNumberFormat="1" applyFont="1" applyProtection="1">
      <protection hidden="1"/>
    </xf>
    <xf numFmtId="41" fontId="18" fillId="5" borderId="0" xfId="0" applyNumberFormat="1" applyFont="1" applyFill="1" applyProtection="1">
      <protection hidden="1"/>
    </xf>
    <xf numFmtId="41" fontId="18" fillId="7" borderId="0" xfId="0" applyNumberFormat="1" applyFont="1" applyFill="1" applyProtection="1">
      <protection hidden="1"/>
    </xf>
    <xf numFmtId="41" fontId="0" fillId="3" borderId="0" xfId="0" applyNumberFormat="1" applyFill="1" applyProtection="1">
      <protection hidden="1"/>
    </xf>
    <xf numFmtId="41" fontId="18" fillId="8" borderId="0" xfId="0" applyNumberFormat="1" applyFont="1" applyFill="1" applyProtection="1">
      <protection hidden="1"/>
    </xf>
    <xf numFmtId="41" fontId="1" fillId="12" borderId="0" xfId="0" applyNumberFormat="1" applyFont="1" applyFill="1" applyProtection="1">
      <protection hidden="1"/>
    </xf>
    <xf numFmtId="0" fontId="0" fillId="0" borderId="0" xfId="0" applyProtection="1">
      <protection hidden="1"/>
    </xf>
    <xf numFmtId="0" fontId="5" fillId="0" borderId="0" xfId="0" applyFont="1" applyAlignment="1" applyProtection="1">
      <alignment horizontal="left"/>
      <protection hidden="1"/>
    </xf>
    <xf numFmtId="0" fontId="1" fillId="0" borderId="0" xfId="0" applyFont="1" applyProtection="1">
      <protection hidden="1"/>
    </xf>
    <xf numFmtId="0" fontId="6" fillId="6" borderId="0" xfId="0" applyFont="1" applyFill="1" applyAlignment="1" applyProtection="1">
      <alignment horizontal="center"/>
      <protection hidden="1"/>
    </xf>
    <xf numFmtId="0" fontId="1" fillId="6" borderId="0" xfId="0" applyFont="1" applyFill="1" applyProtection="1">
      <protection hidden="1"/>
    </xf>
    <xf numFmtId="0" fontId="0" fillId="0" borderId="0" xfId="0" applyFont="1" applyProtection="1">
      <protection hidden="1"/>
    </xf>
    <xf numFmtId="0" fontId="0" fillId="0" borderId="0" xfId="0" applyFont="1" applyAlignment="1" applyProtection="1">
      <alignment horizontal="center" wrapText="1"/>
      <protection hidden="1"/>
    </xf>
    <xf numFmtId="9" fontId="0" fillId="9" borderId="1" xfId="0" applyNumberFormat="1" applyFont="1" applyFill="1" applyBorder="1" applyProtection="1">
      <protection hidden="1"/>
    </xf>
    <xf numFmtId="0" fontId="0" fillId="0" borderId="1" xfId="0" applyFont="1" applyBorder="1" applyAlignment="1" applyProtection="1">
      <alignment horizontal="center" wrapText="1"/>
      <protection hidden="1"/>
    </xf>
    <xf numFmtId="0" fontId="0" fillId="0" borderId="1" xfId="0" applyFont="1" applyBorder="1" applyProtection="1">
      <protection hidden="1"/>
    </xf>
    <xf numFmtId="0" fontId="1" fillId="0" borderId="0" xfId="0" applyFont="1" applyAlignment="1" applyProtection="1">
      <alignment horizontal="center" wrapText="1"/>
      <protection hidden="1"/>
    </xf>
    <xf numFmtId="0" fontId="6" fillId="5" borderId="0" xfId="0" applyFont="1" applyFill="1" applyAlignment="1" applyProtection="1">
      <alignment horizontal="center"/>
      <protection hidden="1"/>
    </xf>
    <xf numFmtId="0" fontId="1" fillId="0" borderId="0" xfId="0" applyFont="1" applyAlignment="1" applyProtection="1">
      <alignment horizontal="center"/>
      <protection hidden="1"/>
    </xf>
    <xf numFmtId="0" fontId="0" fillId="0" borderId="0" xfId="0" applyAlignment="1" applyProtection="1">
      <alignment horizontal="right"/>
      <protection hidden="1"/>
    </xf>
    <xf numFmtId="3" fontId="4" fillId="4" borderId="0" xfId="0" applyNumberFormat="1" applyFont="1" applyFill="1" applyAlignment="1" applyProtection="1">
      <alignment horizontal="center"/>
      <protection locked="0" hidden="1"/>
    </xf>
    <xf numFmtId="0" fontId="6" fillId="17" borderId="0" xfId="0" applyFont="1" applyFill="1" applyAlignment="1" applyProtection="1">
      <alignment horizontal="center"/>
      <protection hidden="1"/>
    </xf>
    <xf numFmtId="41" fontId="18" fillId="17" borderId="0" xfId="0" applyNumberFormat="1" applyFont="1" applyFill="1" applyProtection="1">
      <protection hidden="1"/>
    </xf>
    <xf numFmtId="0" fontId="1" fillId="2" borderId="0" xfId="0" applyFont="1" applyFill="1" applyAlignment="1" applyProtection="1">
      <alignment horizontal="center" vertical="center" wrapText="1"/>
      <protection hidden="1"/>
    </xf>
    <xf numFmtId="41" fontId="1" fillId="2" borderId="0" xfId="0" applyNumberFormat="1" applyFont="1" applyFill="1" applyProtection="1">
      <protection hidden="1"/>
    </xf>
    <xf numFmtId="0" fontId="6" fillId="0" borderId="0" xfId="0" applyFont="1" applyAlignment="1" applyProtection="1">
      <alignment horizontal="center"/>
      <protection hidden="1"/>
    </xf>
    <xf numFmtId="0" fontId="0" fillId="0" borderId="0" xfId="0" applyFont="1" applyAlignment="1" applyProtection="1">
      <alignment horizontal="right"/>
      <protection hidden="1"/>
    </xf>
    <xf numFmtId="0" fontId="6" fillId="7" borderId="0" xfId="0" applyFont="1" applyFill="1" applyAlignment="1" applyProtection="1">
      <alignment horizontal="center"/>
      <protection hidden="1"/>
    </xf>
    <xf numFmtId="0" fontId="6" fillId="3" borderId="0" xfId="0" applyFont="1" applyFill="1" applyAlignment="1" applyProtection="1">
      <alignment horizontal="center"/>
      <protection hidden="1"/>
    </xf>
    <xf numFmtId="0" fontId="0" fillId="0" borderId="0" xfId="0" applyAlignment="1" applyProtection="1">
      <alignment horizontal="center"/>
      <protection hidden="1"/>
    </xf>
    <xf numFmtId="0" fontId="6" fillId="8" borderId="0" xfId="0" applyFont="1" applyFill="1" applyAlignment="1" applyProtection="1">
      <alignment horizontal="center"/>
      <protection hidden="1"/>
    </xf>
    <xf numFmtId="0" fontId="6" fillId="12" borderId="0" xfId="0" applyFont="1" applyFill="1" applyAlignment="1" applyProtection="1">
      <alignment horizontal="center"/>
      <protection hidden="1"/>
    </xf>
    <xf numFmtId="0" fontId="0" fillId="0" borderId="0" xfId="0" applyFont="1" applyAlignment="1" applyProtection="1">
      <alignment horizontal="center"/>
      <protection hidden="1"/>
    </xf>
    <xf numFmtId="1" fontId="0" fillId="0" borderId="0" xfId="0" applyNumberFormat="1" applyFont="1" applyAlignment="1" applyProtection="1">
      <alignment horizontal="center"/>
      <protection hidden="1"/>
    </xf>
    <xf numFmtId="1" fontId="0" fillId="0" borderId="0" xfId="0" applyNumberFormat="1" applyFont="1" applyProtection="1">
      <protection hidden="1"/>
    </xf>
    <xf numFmtId="0" fontId="8" fillId="0" borderId="0" xfId="0" applyFont="1" applyAlignment="1" applyProtection="1">
      <alignment horizontal="center" wrapText="1"/>
      <protection hidden="1"/>
    </xf>
    <xf numFmtId="0" fontId="0" fillId="0" borderId="0" xfId="0" applyAlignment="1" applyProtection="1">
      <alignment horizontal="center" wrapText="1"/>
      <protection hidden="1"/>
    </xf>
    <xf numFmtId="164" fontId="0" fillId="0" borderId="0" xfId="0" applyNumberFormat="1" applyAlignment="1" applyProtection="1">
      <alignment horizontal="center" wrapText="1"/>
      <protection hidden="1"/>
    </xf>
    <xf numFmtId="1" fontId="0" fillId="9" borderId="0" xfId="0" applyNumberFormat="1" applyFont="1" applyFill="1" applyAlignment="1" applyProtection="1">
      <alignment horizontal="center"/>
      <protection locked="0" hidden="1"/>
    </xf>
    <xf numFmtId="0" fontId="0" fillId="0" borderId="0" xfId="0" applyAlignment="1" applyProtection="1">
      <alignment wrapText="1"/>
      <protection hidden="1"/>
    </xf>
    <xf numFmtId="0" fontId="5" fillId="0" borderId="0" xfId="0" applyFont="1" applyProtection="1">
      <protection hidden="1"/>
    </xf>
    <xf numFmtId="0" fontId="0" fillId="13" borderId="0" xfId="0" applyFill="1" applyProtection="1">
      <protection hidden="1"/>
    </xf>
    <xf numFmtId="0" fontId="1" fillId="13" borderId="0" xfId="0" applyFont="1" applyFill="1" applyAlignment="1" applyProtection="1">
      <alignment horizontal="center"/>
      <protection hidden="1"/>
    </xf>
    <xf numFmtId="0" fontId="9" fillId="0" borderId="0" xfId="0" applyFont="1" applyAlignment="1" applyProtection="1">
      <alignment horizontal="center"/>
      <protection hidden="1"/>
    </xf>
    <xf numFmtId="0" fontId="9" fillId="13" borderId="0" xfId="0" applyFont="1" applyFill="1" applyAlignment="1" applyProtection="1">
      <alignment horizontal="center"/>
      <protection hidden="1"/>
    </xf>
    <xf numFmtId="6" fontId="9" fillId="13" borderId="0" xfId="0" applyNumberFormat="1" applyFont="1" applyFill="1" applyAlignment="1" applyProtection="1">
      <alignment horizontal="center"/>
      <protection hidden="1"/>
    </xf>
    <xf numFmtId="0" fontId="9" fillId="0" borderId="0" xfId="0" applyFont="1" applyProtection="1">
      <protection hidden="1"/>
    </xf>
    <xf numFmtId="0" fontId="4" fillId="13" borderId="0" xfId="0" applyFont="1" applyFill="1" applyAlignment="1" applyProtection="1">
      <alignment horizontal="right"/>
      <protection hidden="1"/>
    </xf>
    <xf numFmtId="6" fontId="4" fillId="13" borderId="0" xfId="0" applyNumberFormat="1" applyFont="1" applyFill="1" applyProtection="1">
      <protection hidden="1"/>
    </xf>
    <xf numFmtId="0" fontId="0" fillId="9" borderId="0" xfId="0" applyFill="1" applyAlignment="1" applyProtection="1">
      <alignment horizontal="center" wrapText="1"/>
      <protection hidden="1"/>
    </xf>
    <xf numFmtId="0" fontId="8" fillId="0" borderId="0" xfId="0" applyFont="1" applyAlignment="1" applyProtection="1">
      <alignment horizontal="left"/>
      <protection hidden="1"/>
    </xf>
    <xf numFmtId="6" fontId="0" fillId="0" borderId="0" xfId="0" applyNumberFormat="1" applyProtection="1">
      <protection hidden="1"/>
    </xf>
    <xf numFmtId="0" fontId="10" fillId="0" borderId="0" xfId="0" applyFont="1" applyAlignment="1" applyProtection="1">
      <alignment horizontal="center" wrapText="1"/>
      <protection hidden="1"/>
    </xf>
    <xf numFmtId="0" fontId="10" fillId="0" borderId="0" xfId="0" applyFont="1" applyAlignment="1" applyProtection="1">
      <protection hidden="1"/>
    </xf>
    <xf numFmtId="164" fontId="10" fillId="0" borderId="0" xfId="0" applyNumberFormat="1" applyFont="1" applyAlignment="1" applyProtection="1">
      <alignment horizontal="center" wrapText="1"/>
      <protection hidden="1"/>
    </xf>
    <xf numFmtId="0" fontId="14" fillId="4" borderId="0" xfId="0" applyFont="1" applyFill="1" applyAlignment="1" applyProtection="1">
      <alignment horizontal="center"/>
      <protection locked="0" hidden="1"/>
    </xf>
    <xf numFmtId="0" fontId="0" fillId="0" borderId="0" xfId="0" applyFill="1" applyProtection="1">
      <protection hidden="1"/>
    </xf>
    <xf numFmtId="0" fontId="0" fillId="9" borderId="0" xfId="0" applyFill="1" applyProtection="1">
      <protection locked="0" hidden="1"/>
    </xf>
    <xf numFmtId="0" fontId="19" fillId="9" borderId="0" xfId="0" applyFont="1" applyFill="1" applyAlignment="1" applyProtection="1">
      <alignment horizontal="center" vertical="top"/>
      <protection locked="0" hidden="1"/>
    </xf>
    <xf numFmtId="0" fontId="19" fillId="9" borderId="4" xfId="0" applyFont="1" applyFill="1" applyBorder="1" applyAlignment="1" applyProtection="1">
      <alignment horizontal="center" vertical="top"/>
      <protection locked="0" hidden="1"/>
    </xf>
    <xf numFmtId="0" fontId="13" fillId="0" borderId="0" xfId="0" applyFont="1" applyAlignment="1" applyProtection="1">
      <alignment horizontal="center"/>
      <protection hidden="1"/>
    </xf>
    <xf numFmtId="0" fontId="0" fillId="4" borderId="0" xfId="0" applyFill="1" applyAlignment="1" applyProtection="1">
      <alignment horizontal="center"/>
      <protection hidden="1"/>
    </xf>
    <xf numFmtId="0" fontId="1" fillId="14" borderId="0" xfId="0" applyFont="1" applyFill="1" applyAlignment="1" applyProtection="1">
      <alignment horizontal="center"/>
      <protection hidden="1"/>
    </xf>
    <xf numFmtId="0" fontId="1" fillId="14" borderId="0" xfId="0" applyFont="1" applyFill="1" applyProtection="1">
      <protection hidden="1"/>
    </xf>
    <xf numFmtId="1" fontId="1" fillId="14" borderId="0" xfId="0" applyNumberFormat="1" applyFont="1" applyFill="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2" fontId="0" fillId="0" borderId="0" xfId="0" applyNumberFormat="1" applyAlignment="1" applyProtection="1">
      <alignment horizontal="center"/>
      <protection hidden="1"/>
    </xf>
    <xf numFmtId="0" fontId="8" fillId="0" borderId="0" xfId="0" applyFont="1" applyAlignment="1" applyProtection="1">
      <alignment horizontal="center"/>
      <protection hidden="1"/>
    </xf>
    <xf numFmtId="0" fontId="10" fillId="0" borderId="0" xfId="0" applyFont="1" applyFill="1" applyProtection="1">
      <protection hidden="1"/>
    </xf>
    <xf numFmtId="0" fontId="17" fillId="0" borderId="0" xfId="0" applyFont="1" applyFill="1" applyAlignment="1" applyProtection="1">
      <alignment horizontal="center"/>
      <protection hidden="1"/>
    </xf>
    <xf numFmtId="0" fontId="10" fillId="4" borderId="0" xfId="0" applyFont="1" applyFill="1" applyProtection="1">
      <protection hidden="1"/>
    </xf>
    <xf numFmtId="0" fontId="17" fillId="4" borderId="0" xfId="0" applyFont="1" applyFill="1" applyAlignment="1" applyProtection="1">
      <alignment horizontal="left"/>
      <protection hidden="1"/>
    </xf>
    <xf numFmtId="0" fontId="10" fillId="4" borderId="0" xfId="0" applyFont="1" applyFill="1" applyAlignment="1" applyProtection="1">
      <alignment horizontal="center"/>
      <protection hidden="1"/>
    </xf>
    <xf numFmtId="164" fontId="1" fillId="0" borderId="0" xfId="0" applyNumberFormat="1" applyFont="1" applyAlignment="1" applyProtection="1">
      <alignment horizontal="center"/>
      <protection hidden="1"/>
    </xf>
    <xf numFmtId="2" fontId="1" fillId="0" borderId="0" xfId="0" applyNumberFormat="1" applyFont="1" applyAlignment="1" applyProtection="1">
      <alignment horizontal="center"/>
      <protection hidden="1"/>
    </xf>
    <xf numFmtId="0" fontId="6" fillId="15" borderId="0" xfId="0" applyFont="1" applyFill="1" applyAlignment="1" applyProtection="1">
      <alignment horizontal="center"/>
      <protection hidden="1"/>
    </xf>
    <xf numFmtId="0" fontId="0" fillId="8" borderId="0" xfId="0" applyFill="1" applyProtection="1">
      <protection hidden="1"/>
    </xf>
    <xf numFmtId="0" fontId="6" fillId="0" borderId="6" xfId="0" applyFont="1" applyBorder="1" applyAlignment="1" applyProtection="1">
      <alignment horizontal="center"/>
      <protection hidden="1"/>
    </xf>
    <xf numFmtId="0" fontId="0" fillId="15" borderId="7" xfId="0" applyFill="1" applyBorder="1" applyAlignment="1" applyProtection="1">
      <alignment horizontal="center"/>
      <protection hidden="1"/>
    </xf>
    <xf numFmtId="2" fontId="0" fillId="15" borderId="7" xfId="0" applyNumberFormat="1" applyFill="1" applyBorder="1" applyAlignment="1" applyProtection="1">
      <alignment horizontal="center"/>
      <protection hidden="1"/>
    </xf>
    <xf numFmtId="2" fontId="0" fillId="15" borderId="8" xfId="0" applyNumberFormat="1" applyFill="1" applyBorder="1" applyAlignment="1" applyProtection="1">
      <alignment horizontal="center"/>
      <protection hidden="1"/>
    </xf>
    <xf numFmtId="0" fontId="6" fillId="0" borderId="9" xfId="0" applyFont="1" applyBorder="1" applyAlignment="1" applyProtection="1">
      <alignment horizontal="center"/>
      <protection hidden="1"/>
    </xf>
    <xf numFmtId="0" fontId="0" fillId="8" borderId="0" xfId="0" applyFill="1" applyBorder="1" applyAlignment="1" applyProtection="1">
      <alignment horizontal="center"/>
      <protection hidden="1"/>
    </xf>
    <xf numFmtId="38" fontId="0" fillId="8" borderId="0" xfId="0" applyNumberFormat="1" applyFill="1" applyBorder="1" applyAlignment="1" applyProtection="1">
      <alignment horizontal="center"/>
      <protection hidden="1"/>
    </xf>
    <xf numFmtId="38" fontId="0" fillId="8" borderId="10" xfId="0" applyNumberFormat="1" applyFill="1" applyBorder="1" applyAlignment="1" applyProtection="1">
      <alignment horizontal="center"/>
      <protection hidden="1"/>
    </xf>
    <xf numFmtId="0" fontId="6" fillId="0" borderId="11" xfId="0" applyFont="1" applyBorder="1" applyAlignment="1" applyProtection="1">
      <alignment horizontal="center"/>
      <protection hidden="1"/>
    </xf>
    <xf numFmtId="0" fontId="0" fillId="16" borderId="1" xfId="0" applyFill="1" applyBorder="1" applyAlignment="1" applyProtection="1">
      <alignment horizontal="center"/>
      <protection hidden="1"/>
    </xf>
    <xf numFmtId="164" fontId="0" fillId="16" borderId="1" xfId="0" applyNumberFormat="1" applyFill="1" applyBorder="1" applyAlignment="1" applyProtection="1">
      <alignment horizontal="center"/>
      <protection hidden="1"/>
    </xf>
    <xf numFmtId="164" fontId="0" fillId="16" borderId="12" xfId="0" applyNumberFormat="1" applyFill="1" applyBorder="1" applyAlignment="1" applyProtection="1">
      <alignment horizontal="center"/>
      <protection hidden="1"/>
    </xf>
    <xf numFmtId="0" fontId="0" fillId="8" borderId="0" xfId="0" applyFill="1" applyAlignment="1" applyProtection="1">
      <alignment horizontal="center"/>
      <protection hidden="1"/>
    </xf>
    <xf numFmtId="164" fontId="0" fillId="8" borderId="0" xfId="0" applyNumberFormat="1" applyFill="1" applyAlignment="1" applyProtection="1">
      <alignment horizontal="center"/>
      <protection hidden="1"/>
    </xf>
    <xf numFmtId="167" fontId="0" fillId="8" borderId="0" xfId="0" applyNumberFormat="1" applyFill="1" applyAlignment="1" applyProtection="1">
      <alignment horizontal="center"/>
      <protection hidden="1"/>
    </xf>
    <xf numFmtId="0" fontId="0" fillId="8" borderId="1" xfId="0" applyFill="1" applyBorder="1" applyAlignment="1" applyProtection="1">
      <alignment horizontal="center"/>
      <protection hidden="1"/>
    </xf>
    <xf numFmtId="38" fontId="0" fillId="8" borderId="1" xfId="0" applyNumberFormat="1" applyFill="1" applyBorder="1" applyAlignment="1" applyProtection="1">
      <alignment horizontal="center"/>
      <protection hidden="1"/>
    </xf>
    <xf numFmtId="38" fontId="0" fillId="8" borderId="12" xfId="0" applyNumberFormat="1" applyFill="1" applyBorder="1" applyAlignment="1" applyProtection="1">
      <alignment horizontal="center"/>
      <protection hidden="1"/>
    </xf>
    <xf numFmtId="0" fontId="4" fillId="0" borderId="0" xfId="0" applyFont="1" applyProtection="1">
      <protection hidden="1"/>
    </xf>
    <xf numFmtId="0" fontId="6" fillId="0" borderId="0" xfId="0" applyFont="1" applyBorder="1" applyAlignment="1" applyProtection="1">
      <alignment horizontal="center"/>
      <protection hidden="1"/>
    </xf>
    <xf numFmtId="0" fontId="6" fillId="18" borderId="0" xfId="0" applyFont="1" applyFill="1" applyAlignment="1" applyProtection="1">
      <alignment horizontal="center"/>
      <protection hidden="1"/>
    </xf>
    <xf numFmtId="0" fontId="6" fillId="13" borderId="0" xfId="0" applyFont="1" applyFill="1" applyAlignment="1" applyProtection="1">
      <alignment horizontal="center"/>
      <protection hidden="1"/>
    </xf>
    <xf numFmtId="0" fontId="0" fillId="18" borderId="0" xfId="0" applyFont="1" applyFill="1" applyAlignment="1" applyProtection="1">
      <alignment horizontal="center"/>
      <protection hidden="1"/>
    </xf>
    <xf numFmtId="2" fontId="0" fillId="18" borderId="0" xfId="0" applyNumberFormat="1" applyFill="1" applyAlignment="1" applyProtection="1">
      <alignment horizontal="center"/>
      <protection hidden="1"/>
    </xf>
    <xf numFmtId="0" fontId="0" fillId="13" borderId="0" xfId="0" applyFill="1" applyAlignment="1" applyProtection="1">
      <alignment horizontal="center"/>
      <protection hidden="1"/>
    </xf>
    <xf numFmtId="38" fontId="0" fillId="13" borderId="0" xfId="0" applyNumberFormat="1" applyFill="1" applyAlignment="1" applyProtection="1">
      <alignment horizontal="center"/>
      <protection hidden="1"/>
    </xf>
    <xf numFmtId="0" fontId="0" fillId="19" borderId="0" xfId="0" applyFill="1" applyAlignment="1" applyProtection="1">
      <alignment horizontal="center"/>
      <protection hidden="1"/>
    </xf>
    <xf numFmtId="6" fontId="0" fillId="19" borderId="0" xfId="0" applyNumberFormat="1" applyFont="1" applyFill="1" applyAlignment="1" applyProtection="1">
      <alignment horizontal="center"/>
      <protection hidden="1"/>
    </xf>
    <xf numFmtId="6" fontId="0" fillId="13" borderId="0" xfId="0" applyNumberFormat="1" applyFont="1" applyFill="1" applyAlignment="1" applyProtection="1">
      <alignment horizontal="center"/>
      <protection hidden="1"/>
    </xf>
    <xf numFmtId="0" fontId="0" fillId="18" borderId="0" xfId="0" applyFill="1" applyAlignment="1" applyProtection="1">
      <alignment horizontal="center"/>
      <protection hidden="1"/>
    </xf>
    <xf numFmtId="0" fontId="1" fillId="7" borderId="0" xfId="0" applyFont="1" applyFill="1" applyAlignment="1" applyProtection="1">
      <alignment horizontal="center"/>
      <protection hidden="1"/>
    </xf>
    <xf numFmtId="6" fontId="1" fillId="7" borderId="0" xfId="0" applyNumberFormat="1" applyFont="1" applyFill="1" applyAlignment="1" applyProtection="1">
      <alignment horizontal="center"/>
      <protection hidden="1"/>
    </xf>
    <xf numFmtId="40" fontId="0" fillId="0" borderId="0" xfId="0" applyNumberFormat="1" applyFont="1" applyAlignment="1" applyProtection="1">
      <alignment horizontal="center"/>
      <protection hidden="1"/>
    </xf>
    <xf numFmtId="6" fontId="0" fillId="0" borderId="0" xfId="0" applyNumberFormat="1" applyFont="1" applyAlignment="1" applyProtection="1">
      <alignment horizontal="center"/>
      <protection hidden="1"/>
    </xf>
    <xf numFmtId="0" fontId="4" fillId="0" borderId="0" xfId="0" applyFont="1" applyAlignment="1" applyProtection="1">
      <alignment horizontal="center"/>
      <protection hidden="1"/>
    </xf>
    <xf numFmtId="0" fontId="0" fillId="0" borderId="0" xfId="0" applyProtection="1">
      <protection locked="0"/>
    </xf>
    <xf numFmtId="0" fontId="0" fillId="0" borderId="0" xfId="0" applyAlignment="1" applyProtection="1">
      <alignment horizontal="right"/>
      <protection locked="0"/>
    </xf>
    <xf numFmtId="41" fontId="0" fillId="0" borderId="0" xfId="0" applyNumberFormat="1" applyProtection="1">
      <protection locked="0"/>
    </xf>
    <xf numFmtId="0" fontId="0" fillId="0" borderId="0" xfId="0" applyFont="1" applyAlignment="1" applyProtection="1">
      <alignment horizontal="right"/>
      <protection locked="0"/>
    </xf>
    <xf numFmtId="0" fontId="6" fillId="0" borderId="0" xfId="0" applyFont="1" applyAlignment="1" applyProtection="1">
      <alignment horizontal="center"/>
      <protection locked="0"/>
    </xf>
    <xf numFmtId="0" fontId="0" fillId="0" borderId="0" xfId="0" applyAlignment="1" applyProtection="1">
      <alignment horizontal="center"/>
      <protection locked="0"/>
    </xf>
    <xf numFmtId="1" fontId="0" fillId="9" borderId="0" xfId="0" applyNumberFormat="1" applyFont="1" applyFill="1" applyAlignment="1" applyProtection="1">
      <alignment horizontal="center"/>
      <protection hidden="1"/>
    </xf>
    <xf numFmtId="9" fontId="0" fillId="9" borderId="0" xfId="0" applyNumberFormat="1" applyFill="1" applyProtection="1">
      <protection hidden="1"/>
    </xf>
    <xf numFmtId="10" fontId="0" fillId="9" borderId="0" xfId="0" applyNumberFormat="1" applyFill="1" applyProtection="1">
      <protection hidden="1"/>
    </xf>
    <xf numFmtId="0" fontId="0" fillId="0" borderId="0" xfId="0" applyProtection="1">
      <protection locked="0" hidden="1"/>
    </xf>
    <xf numFmtId="0" fontId="1" fillId="0" borderId="0" xfId="0" applyFont="1" applyAlignment="1" applyProtection="1">
      <alignment horizontal="center"/>
      <protection locked="0" hidden="1"/>
    </xf>
    <xf numFmtId="0" fontId="6" fillId="0" borderId="0" xfId="0" applyFont="1" applyAlignment="1" applyProtection="1">
      <alignment horizontal="center"/>
      <protection locked="0" hidden="1"/>
    </xf>
    <xf numFmtId="0" fontId="14" fillId="4" borderId="0" xfId="0" applyFont="1" applyFill="1" applyAlignment="1" applyProtection="1">
      <alignment horizontal="center" vertical="center"/>
      <protection locked="0" hidden="1"/>
    </xf>
    <xf numFmtId="0" fontId="14" fillId="0" borderId="0" xfId="0" applyFont="1" applyProtection="1">
      <protection locked="0" hidden="1"/>
    </xf>
    <xf numFmtId="0" fontId="15" fillId="0" borderId="0" xfId="0" applyFont="1" applyAlignment="1" applyProtection="1">
      <alignment horizontal="center"/>
      <protection locked="0" hidden="1"/>
    </xf>
    <xf numFmtId="0" fontId="14" fillId="4" borderId="0" xfId="0" applyFont="1" applyFill="1" applyAlignment="1" applyProtection="1">
      <alignment horizontal="center" wrapText="1"/>
      <protection locked="0" hidden="1"/>
    </xf>
    <xf numFmtId="0" fontId="14" fillId="0" borderId="0" xfId="0" applyFont="1" applyFill="1" applyProtection="1">
      <protection locked="0" hidden="1"/>
    </xf>
    <xf numFmtId="9" fontId="10" fillId="4" borderId="0" xfId="0" applyNumberFormat="1" applyFont="1" applyFill="1" applyAlignment="1" applyProtection="1">
      <alignment horizontal="center" vertical="center"/>
      <protection locked="0" hidden="1"/>
    </xf>
    <xf numFmtId="0" fontId="0" fillId="10" borderId="0" xfId="0" applyFill="1" applyProtection="1">
      <protection locked="0" hidden="1"/>
    </xf>
    <xf numFmtId="8" fontId="0" fillId="0" borderId="0" xfId="0" applyNumberFormat="1" applyProtection="1">
      <protection locked="0" hidden="1"/>
    </xf>
    <xf numFmtId="9" fontId="0" fillId="0" borderId="0" xfId="0" applyNumberFormat="1" applyProtection="1">
      <protection locked="0" hidden="1"/>
    </xf>
    <xf numFmtId="0" fontId="15" fillId="0" borderId="0" xfId="0" applyFont="1" applyFill="1" applyAlignment="1" applyProtection="1">
      <alignment vertical="center"/>
      <protection locked="0" hidden="1"/>
    </xf>
    <xf numFmtId="0" fontId="14" fillId="0" borderId="0" xfId="0" applyFont="1" applyFill="1" applyAlignment="1" applyProtection="1">
      <alignment vertical="center"/>
      <protection locked="0" hidden="1"/>
    </xf>
    <xf numFmtId="0" fontId="16" fillId="2" borderId="0" xfId="0" applyFont="1" applyFill="1" applyAlignment="1" applyProtection="1">
      <alignment vertical="center"/>
      <protection locked="0" hidden="1"/>
    </xf>
    <xf numFmtId="0" fontId="15" fillId="2" borderId="0" xfId="0" applyFont="1" applyFill="1" applyAlignment="1" applyProtection="1">
      <alignment vertical="center"/>
      <protection locked="0" hidden="1"/>
    </xf>
    <xf numFmtId="0" fontId="16" fillId="10" borderId="0" xfId="0" applyFont="1" applyFill="1" applyAlignment="1" applyProtection="1">
      <alignment vertical="center"/>
      <protection locked="0" hidden="1"/>
    </xf>
    <xf numFmtId="0" fontId="15" fillId="10" borderId="0" xfId="0" applyFont="1" applyFill="1" applyAlignment="1" applyProtection="1">
      <alignment vertical="center"/>
      <protection locked="0" hidden="1"/>
    </xf>
    <xf numFmtId="0" fontId="15" fillId="11" borderId="0" xfId="0" applyFont="1" applyFill="1" applyAlignment="1" applyProtection="1">
      <alignment vertical="center"/>
      <protection locked="0" hidden="1"/>
    </xf>
    <xf numFmtId="0" fontId="15" fillId="0" borderId="0" xfId="0" applyFont="1" applyFill="1" applyAlignment="1" applyProtection="1">
      <alignment horizontal="center" vertical="center"/>
      <protection locked="0" hidden="1"/>
    </xf>
    <xf numFmtId="0" fontId="0" fillId="0" borderId="0" xfId="0" applyFont="1" applyAlignment="1" applyProtection="1">
      <alignment wrapText="1"/>
      <protection locked="0" hidden="1"/>
    </xf>
    <xf numFmtId="0" fontId="1" fillId="9" borderId="0" xfId="0" applyFont="1" applyFill="1" applyAlignment="1" applyProtection="1">
      <alignment vertical="center" wrapText="1"/>
      <protection locked="0" hidden="1"/>
    </xf>
    <xf numFmtId="0" fontId="1" fillId="0" borderId="0" xfId="0" applyFont="1" applyFill="1" applyAlignment="1" applyProtection="1">
      <alignment vertical="center" wrapText="1"/>
      <protection locked="0" hidden="1"/>
    </xf>
    <xf numFmtId="0" fontId="1" fillId="2" borderId="0" xfId="0" applyFont="1" applyFill="1" applyAlignment="1" applyProtection="1">
      <alignment vertical="center" wrapText="1"/>
      <protection locked="0" hidden="1"/>
    </xf>
    <xf numFmtId="0" fontId="1" fillId="10" borderId="0" xfId="0" applyFont="1" applyFill="1" applyAlignment="1" applyProtection="1">
      <alignment vertical="center" wrapText="1"/>
      <protection locked="0" hidden="1"/>
    </xf>
    <xf numFmtId="0" fontId="1" fillId="11" borderId="0" xfId="0" applyFont="1" applyFill="1" applyAlignment="1" applyProtection="1">
      <alignment vertical="center" wrapText="1"/>
      <protection locked="0" hidden="1"/>
    </xf>
    <xf numFmtId="0" fontId="1" fillId="0" borderId="2" xfId="0" applyFont="1" applyFill="1" applyBorder="1" applyAlignment="1" applyProtection="1">
      <alignment vertical="center" wrapText="1"/>
      <protection locked="0" hidden="1"/>
    </xf>
    <xf numFmtId="0" fontId="1" fillId="0" borderId="2" xfId="0" applyFont="1" applyFill="1" applyBorder="1" applyAlignment="1" applyProtection="1">
      <alignment horizontal="center" vertical="center" wrapText="1"/>
      <protection locked="0" hidden="1"/>
    </xf>
    <xf numFmtId="0" fontId="8" fillId="0" borderId="0" xfId="0" applyFont="1" applyAlignment="1" applyProtection="1">
      <alignment horizontal="left"/>
      <protection locked="0" hidden="1"/>
    </xf>
    <xf numFmtId="0" fontId="0" fillId="2" borderId="0" xfId="0" applyFill="1" applyProtection="1">
      <protection locked="0" hidden="1"/>
    </xf>
    <xf numFmtId="0" fontId="0" fillId="11" borderId="0" xfId="0" applyFill="1" applyProtection="1">
      <protection locked="0" hidden="1"/>
    </xf>
    <xf numFmtId="0" fontId="0" fillId="0" borderId="0" xfId="0" applyFill="1" applyProtection="1">
      <protection locked="0" hidden="1"/>
    </xf>
    <xf numFmtId="0" fontId="1" fillId="0" borderId="2" xfId="0" applyFont="1" applyBorder="1" applyAlignment="1" applyProtection="1">
      <alignment vertical="center"/>
      <protection locked="0" hidden="1"/>
    </xf>
    <xf numFmtId="0" fontId="1" fillId="0" borderId="2" xfId="0" applyFont="1" applyBorder="1" applyAlignment="1" applyProtection="1">
      <alignment horizontal="center" vertical="center"/>
      <protection locked="0" hidden="1"/>
    </xf>
    <xf numFmtId="8" fontId="1" fillId="0" borderId="2" xfId="0" applyNumberFormat="1" applyFont="1" applyBorder="1" applyAlignment="1" applyProtection="1">
      <alignment vertical="center"/>
      <protection locked="0" hidden="1"/>
    </xf>
    <xf numFmtId="0" fontId="10" fillId="0" borderId="0" xfId="0" applyFont="1" applyAlignment="1" applyProtection="1">
      <alignment horizontal="center" wrapText="1"/>
      <protection locked="0" hidden="1"/>
    </xf>
    <xf numFmtId="0" fontId="10" fillId="0" borderId="3" xfId="0" applyFont="1" applyBorder="1" applyAlignment="1" applyProtection="1">
      <alignment horizontal="center" wrapText="1"/>
      <protection locked="0" hidden="1"/>
    </xf>
    <xf numFmtId="0" fontId="0" fillId="0" borderId="4" xfId="0" applyBorder="1" applyAlignment="1" applyProtection="1">
      <alignment horizontal="center"/>
      <protection locked="0" hidden="1"/>
    </xf>
    <xf numFmtId="1" fontId="0" fillId="2" borderId="4" xfId="0" applyNumberFormat="1" applyFill="1" applyBorder="1" applyAlignment="1" applyProtection="1">
      <alignment horizontal="center" vertical="top"/>
      <protection locked="0" hidden="1"/>
    </xf>
    <xf numFmtId="0" fontId="0" fillId="2" borderId="4" xfId="0" applyFill="1" applyBorder="1" applyAlignment="1" applyProtection="1">
      <alignment horizontal="center"/>
      <protection locked="0" hidden="1"/>
    </xf>
    <xf numFmtId="1" fontId="0" fillId="10" borderId="4" xfId="0" applyNumberFormat="1" applyFill="1" applyBorder="1" applyAlignment="1" applyProtection="1">
      <alignment horizontal="center" vertical="top"/>
      <protection locked="0" hidden="1"/>
    </xf>
    <xf numFmtId="0" fontId="0" fillId="10" borderId="4" xfId="0" applyFill="1" applyBorder="1" applyAlignment="1" applyProtection="1">
      <alignment horizontal="center"/>
      <protection locked="0" hidden="1"/>
    </xf>
    <xf numFmtId="0" fontId="0" fillId="11" borderId="5" xfId="0" applyFill="1" applyBorder="1" applyAlignment="1" applyProtection="1">
      <alignment horizontal="center"/>
      <protection locked="0" hidden="1"/>
    </xf>
    <xf numFmtId="0" fontId="0" fillId="0" borderId="0" xfId="0" applyFill="1" applyAlignment="1" applyProtection="1">
      <alignment horizontal="center"/>
      <protection locked="0" hidden="1"/>
    </xf>
    <xf numFmtId="168" fontId="1" fillId="0" borderId="2" xfId="0" applyNumberFormat="1" applyFont="1" applyBorder="1" applyAlignment="1" applyProtection="1">
      <alignment horizontal="center" vertical="center"/>
      <protection locked="0" hidden="1"/>
    </xf>
    <xf numFmtId="0" fontId="0" fillId="0" borderId="0" xfId="0" applyAlignment="1" applyProtection="1">
      <alignment horizontal="center"/>
      <protection locked="0" hidden="1"/>
    </xf>
    <xf numFmtId="1" fontId="0" fillId="2" borderId="0" xfId="0" applyNumberFormat="1" applyFill="1" applyAlignment="1" applyProtection="1">
      <alignment horizontal="center" vertical="top"/>
      <protection locked="0" hidden="1"/>
    </xf>
    <xf numFmtId="0" fontId="0" fillId="2" borderId="0" xfId="0" applyFill="1" applyAlignment="1" applyProtection="1">
      <alignment horizontal="center"/>
      <protection locked="0" hidden="1"/>
    </xf>
    <xf numFmtId="1" fontId="0" fillId="10" borderId="0" xfId="0" applyNumberFormat="1" applyFill="1" applyAlignment="1" applyProtection="1">
      <alignment horizontal="center" vertical="top"/>
      <protection locked="0" hidden="1"/>
    </xf>
    <xf numFmtId="0" fontId="0" fillId="10" borderId="0" xfId="0" applyFill="1" applyAlignment="1" applyProtection="1">
      <alignment horizontal="center"/>
      <protection locked="0" hidden="1"/>
    </xf>
    <xf numFmtId="0" fontId="0" fillId="11" borderId="0" xfId="0" applyFill="1" applyAlignment="1" applyProtection="1">
      <alignment horizontal="center"/>
      <protection locked="0" hidden="1"/>
    </xf>
    <xf numFmtId="9" fontId="10" fillId="4" borderId="0" xfId="0" applyNumberFormat="1" applyFont="1" applyFill="1" applyAlignment="1" applyProtection="1">
      <alignment horizontal="center"/>
      <protection hidden="1"/>
    </xf>
    <xf numFmtId="164" fontId="10" fillId="4" borderId="0" xfId="0" applyNumberFormat="1" applyFont="1" applyFill="1" applyAlignment="1" applyProtection="1">
      <alignment horizontal="center"/>
      <protection hidden="1"/>
    </xf>
    <xf numFmtId="0" fontId="1" fillId="0" borderId="0" xfId="0" applyFont="1" applyAlignment="1" applyProtection="1">
      <alignment horizontal="right"/>
      <protection hidden="1"/>
    </xf>
    <xf numFmtId="0" fontId="0" fillId="12" borderId="0" xfId="0" applyFill="1" applyProtection="1">
      <protection hidden="1"/>
    </xf>
    <xf numFmtId="165" fontId="1" fillId="12" borderId="0" xfId="0" applyNumberFormat="1" applyFont="1" applyFill="1" applyAlignment="1" applyProtection="1">
      <alignment horizontal="right"/>
      <protection hidden="1"/>
    </xf>
    <xf numFmtId="166" fontId="1" fillId="12" borderId="0" xfId="0" applyNumberFormat="1" applyFont="1" applyFill="1" applyProtection="1">
      <protection hidden="1"/>
    </xf>
    <xf numFmtId="0" fontId="13" fillId="0" borderId="0" xfId="0" applyFont="1" applyAlignment="1" applyProtection="1">
      <alignment horizontal="right"/>
      <protection hidden="1"/>
    </xf>
    <xf numFmtId="3" fontId="0" fillId="4" borderId="0" xfId="0" applyNumberFormat="1" applyFont="1" applyFill="1" applyAlignment="1" applyProtection="1">
      <alignment horizontal="center"/>
      <protection locked="0" hidden="1"/>
    </xf>
  </cellXfs>
  <cellStyles count="9">
    <cellStyle name="Comma 2" xfId="2"/>
    <cellStyle name="Comma 3" xfId="5"/>
    <cellStyle name="Currency 2" xfId="3"/>
    <cellStyle name="Currency 3" xfId="7"/>
    <cellStyle name="Normal" xfId="0" builtinId="0"/>
    <cellStyle name="Normal 2" xfId="1"/>
    <cellStyle name="Normal 3" xfId="6"/>
    <cellStyle name="Percent 2" xfId="4"/>
    <cellStyle name="Percent 3" xfId="8"/>
  </cellStyles>
  <dxfs count="0"/>
  <tableStyles count="0" defaultTableStyle="TableStyleMedium2" defaultPivotStyle="PivotStyleLight16"/>
  <colors>
    <mruColors>
      <color rgb="FFCCFFCC"/>
      <color rgb="FFFF99CC"/>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Permits</a:t>
            </a:r>
            <a:r>
              <a:rPr lang="en-US" sz="1100" baseline="0"/>
              <a:t> Per Year</a:t>
            </a:r>
          </a:p>
          <a:p>
            <a:pPr>
              <a:defRPr sz="1100"/>
            </a:pPr>
            <a:endParaRPr lang="en-US" sz="1100"/>
          </a:p>
        </c:rich>
      </c:tx>
      <c:layout>
        <c:manualLayout>
          <c:xMode val="edge"/>
          <c:yMode val="edge"/>
          <c:x val="0.36510691513061583"/>
          <c:y val="1.50093808630394E-2"/>
        </c:manualLayout>
      </c:layout>
      <c:overlay val="0"/>
    </c:title>
    <c:autoTitleDeleted val="0"/>
    <c:plotArea>
      <c:layout>
        <c:manualLayout>
          <c:layoutTarget val="inner"/>
          <c:xMode val="edge"/>
          <c:yMode val="edge"/>
          <c:x val="0.191298370157368"/>
          <c:y val="0.12523341212250122"/>
          <c:w val="0.78587709346602719"/>
          <c:h val="0.57114552674971686"/>
        </c:manualLayout>
      </c:layout>
      <c:lineChart>
        <c:grouping val="standard"/>
        <c:varyColors val="0"/>
        <c:ser>
          <c:idx val="1"/>
          <c:order val="0"/>
          <c:tx>
            <c:v>&lt; 1 Acre</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Projection'!$F$13:$R$13</c:f>
              <c:numCache>
                <c:formatCode>0</c:formatCode>
                <c:ptCount val="13"/>
                <c:pt idx="0">
                  <c:v>5</c:v>
                </c:pt>
                <c:pt idx="1">
                  <c:v>5.05</c:v>
                </c:pt>
                <c:pt idx="2">
                  <c:v>5.1005000000000003</c:v>
                </c:pt>
                <c:pt idx="3">
                  <c:v>5.1515050000000002</c:v>
                </c:pt>
                <c:pt idx="4">
                  <c:v>5.2030200500000001</c:v>
                </c:pt>
                <c:pt idx="5">
                  <c:v>5.2550502505000001</c:v>
                </c:pt>
                <c:pt idx="6">
                  <c:v>5.3601512555099999</c:v>
                </c:pt>
                <c:pt idx="7">
                  <c:v>5.4673542806202002</c:v>
                </c:pt>
                <c:pt idx="8">
                  <c:v>5.6313749090388061</c:v>
                </c:pt>
                <c:pt idx="9">
                  <c:v>5.8003161563099708</c:v>
                </c:pt>
                <c:pt idx="10">
                  <c:v>5.97432564099927</c:v>
                </c:pt>
                <c:pt idx="11">
                  <c:v>6.1535554102292487</c:v>
                </c:pt>
                <c:pt idx="12">
                  <c:v>6.3381620725361261</c:v>
                </c:pt>
              </c:numCache>
            </c:numRef>
          </c:val>
          <c:smooth val="0"/>
        </c:ser>
        <c:ser>
          <c:idx val="2"/>
          <c:order val="1"/>
          <c:tx>
            <c:v>1 - 5 Acres</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Projection'!$F$14:$R$14</c:f>
              <c:numCache>
                <c:formatCode>0</c:formatCode>
                <c:ptCount val="13"/>
                <c:pt idx="0">
                  <c:v>4</c:v>
                </c:pt>
                <c:pt idx="1">
                  <c:v>4.04</c:v>
                </c:pt>
                <c:pt idx="2">
                  <c:v>4.0804</c:v>
                </c:pt>
                <c:pt idx="3">
                  <c:v>4.1212039999999996</c:v>
                </c:pt>
                <c:pt idx="4">
                  <c:v>4.1624160400000001</c:v>
                </c:pt>
                <c:pt idx="5">
                  <c:v>4.2040402003999997</c:v>
                </c:pt>
                <c:pt idx="6">
                  <c:v>4.2881210044079996</c:v>
                </c:pt>
                <c:pt idx="7">
                  <c:v>4.3738834244961593</c:v>
                </c:pt>
                <c:pt idx="8">
                  <c:v>4.5050999272310444</c:v>
                </c:pt>
                <c:pt idx="9">
                  <c:v>4.6402529250479754</c:v>
                </c:pt>
                <c:pt idx="10">
                  <c:v>4.7794605127994148</c:v>
                </c:pt>
                <c:pt idx="11">
                  <c:v>4.9228443281833973</c:v>
                </c:pt>
                <c:pt idx="12">
                  <c:v>5.0705296580288994</c:v>
                </c:pt>
              </c:numCache>
            </c:numRef>
          </c:val>
          <c:smooth val="0"/>
        </c:ser>
        <c:ser>
          <c:idx val="3"/>
          <c:order val="2"/>
          <c:tx>
            <c:v>5 - 10 Acres</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Projection'!$F$15:$R$15</c:f>
              <c:numCache>
                <c:formatCode>0</c:formatCode>
                <c:ptCount val="13"/>
                <c:pt idx="0">
                  <c:v>3</c:v>
                </c:pt>
                <c:pt idx="1">
                  <c:v>3.0300000000000002</c:v>
                </c:pt>
                <c:pt idx="2">
                  <c:v>3.0603000000000002</c:v>
                </c:pt>
                <c:pt idx="3">
                  <c:v>3.0909030000000004</c:v>
                </c:pt>
                <c:pt idx="4">
                  <c:v>3.1218120300000005</c:v>
                </c:pt>
                <c:pt idx="5">
                  <c:v>3.1530301503000007</c:v>
                </c:pt>
                <c:pt idx="6">
                  <c:v>3.2160907533060006</c:v>
                </c:pt>
                <c:pt idx="7">
                  <c:v>3.2804125683721206</c:v>
                </c:pt>
                <c:pt idx="8">
                  <c:v>3.3788249454232844</c:v>
                </c:pt>
                <c:pt idx="9">
                  <c:v>3.4801896937859831</c:v>
                </c:pt>
                <c:pt idx="10">
                  <c:v>3.5845953845995626</c:v>
                </c:pt>
                <c:pt idx="11">
                  <c:v>3.6921332461375496</c:v>
                </c:pt>
                <c:pt idx="12">
                  <c:v>3.8028972435216764</c:v>
                </c:pt>
              </c:numCache>
            </c:numRef>
          </c:val>
          <c:smooth val="0"/>
        </c:ser>
        <c:ser>
          <c:idx val="4"/>
          <c:order val="3"/>
          <c:tx>
            <c:v>10 - 50 Acres</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Projection'!$F$16:$R$16</c:f>
              <c:numCache>
                <c:formatCode>0</c:formatCode>
                <c:ptCount val="13"/>
                <c:pt idx="0">
                  <c:v>2</c:v>
                </c:pt>
                <c:pt idx="1">
                  <c:v>2.02</c:v>
                </c:pt>
                <c:pt idx="2">
                  <c:v>2.0402</c:v>
                </c:pt>
                <c:pt idx="3">
                  <c:v>2.0606019999999998</c:v>
                </c:pt>
                <c:pt idx="4">
                  <c:v>2.08120802</c:v>
                </c:pt>
                <c:pt idx="5">
                  <c:v>2.1020201001999999</c:v>
                </c:pt>
                <c:pt idx="6">
                  <c:v>2.1440605022039998</c:v>
                </c:pt>
                <c:pt idx="7">
                  <c:v>2.1869417122480797</c:v>
                </c:pt>
                <c:pt idx="8">
                  <c:v>2.2525499636155222</c:v>
                </c:pt>
                <c:pt idx="9">
                  <c:v>2.3201264625239877</c:v>
                </c:pt>
                <c:pt idx="10">
                  <c:v>2.3897302563997074</c:v>
                </c:pt>
                <c:pt idx="11">
                  <c:v>2.4614221640916987</c:v>
                </c:pt>
                <c:pt idx="12">
                  <c:v>2.5352648290144497</c:v>
                </c:pt>
              </c:numCache>
            </c:numRef>
          </c:val>
          <c:smooth val="0"/>
        </c:ser>
        <c:ser>
          <c:idx val="5"/>
          <c:order val="4"/>
          <c:tx>
            <c:v>50 - 100 Acres</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Projection'!$F$17:$R$17</c:f>
              <c:numCache>
                <c:formatCode>0</c:formatCode>
                <c:ptCount val="13"/>
                <c:pt idx="0">
                  <c:v>1</c:v>
                </c:pt>
                <c:pt idx="1">
                  <c:v>1.01</c:v>
                </c:pt>
                <c:pt idx="2">
                  <c:v>1.0201</c:v>
                </c:pt>
                <c:pt idx="3">
                  <c:v>1.0303009999999999</c:v>
                </c:pt>
                <c:pt idx="4">
                  <c:v>1.04060401</c:v>
                </c:pt>
                <c:pt idx="5">
                  <c:v>1.0510100500999999</c:v>
                </c:pt>
                <c:pt idx="6">
                  <c:v>1.0720302511019999</c:v>
                </c:pt>
                <c:pt idx="7">
                  <c:v>1.0934708561240398</c:v>
                </c:pt>
                <c:pt idx="8">
                  <c:v>1.1262749818077611</c:v>
                </c:pt>
                <c:pt idx="9">
                  <c:v>1.1600632312619938</c:v>
                </c:pt>
                <c:pt idx="10">
                  <c:v>1.1948651281998537</c:v>
                </c:pt>
                <c:pt idx="11">
                  <c:v>1.2307110820458493</c:v>
                </c:pt>
                <c:pt idx="12">
                  <c:v>1.2676324145072249</c:v>
                </c:pt>
              </c:numCache>
            </c:numRef>
          </c:val>
          <c:smooth val="0"/>
        </c:ser>
        <c:ser>
          <c:idx val="6"/>
          <c:order val="5"/>
          <c:tx>
            <c:v>&gt; 100 Acres</c:v>
          </c:tx>
          <c:cat>
            <c:numRef>
              <c:f>'Permit Activity Projection'!$F$6:$R$6</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Activity Projection'!$F$18:$R$18</c:f>
              <c:numCache>
                <c:formatCode>0</c:formatCode>
                <c:ptCount val="13"/>
                <c:pt idx="0">
                  <c:v>1</c:v>
                </c:pt>
                <c:pt idx="1">
                  <c:v>1.01</c:v>
                </c:pt>
                <c:pt idx="2">
                  <c:v>1.0201</c:v>
                </c:pt>
                <c:pt idx="3">
                  <c:v>1.0303009999999999</c:v>
                </c:pt>
                <c:pt idx="4">
                  <c:v>1.04060401</c:v>
                </c:pt>
                <c:pt idx="5">
                  <c:v>1.0510100500999999</c:v>
                </c:pt>
                <c:pt idx="6">
                  <c:v>1.0720302511019999</c:v>
                </c:pt>
                <c:pt idx="7">
                  <c:v>1.0934708561240398</c:v>
                </c:pt>
                <c:pt idx="8">
                  <c:v>1.1262749818077611</c:v>
                </c:pt>
                <c:pt idx="9">
                  <c:v>1.1600632312619938</c:v>
                </c:pt>
                <c:pt idx="10">
                  <c:v>1.1948651281998537</c:v>
                </c:pt>
                <c:pt idx="11">
                  <c:v>1.2307110820458493</c:v>
                </c:pt>
                <c:pt idx="12">
                  <c:v>1.2676324145072249</c:v>
                </c:pt>
              </c:numCache>
            </c:numRef>
          </c:val>
          <c:smooth val="0"/>
        </c:ser>
        <c:dLbls>
          <c:showLegendKey val="0"/>
          <c:showVal val="0"/>
          <c:showCatName val="0"/>
          <c:showSerName val="0"/>
          <c:showPercent val="0"/>
          <c:showBubbleSize val="0"/>
        </c:dLbls>
        <c:marker val="1"/>
        <c:smooth val="0"/>
        <c:axId val="44537344"/>
        <c:axId val="44538880"/>
      </c:lineChart>
      <c:catAx>
        <c:axId val="44537344"/>
        <c:scaling>
          <c:orientation val="minMax"/>
        </c:scaling>
        <c:delete val="0"/>
        <c:axPos val="b"/>
        <c:numFmt formatCode="General" sourceLinked="1"/>
        <c:majorTickMark val="none"/>
        <c:minorTickMark val="none"/>
        <c:tickLblPos val="nextTo"/>
        <c:crossAx val="44538880"/>
        <c:crosses val="autoZero"/>
        <c:auto val="1"/>
        <c:lblAlgn val="ctr"/>
        <c:lblOffset val="100"/>
        <c:noMultiLvlLbl val="0"/>
      </c:catAx>
      <c:valAx>
        <c:axId val="44538880"/>
        <c:scaling>
          <c:orientation val="minMax"/>
        </c:scaling>
        <c:delete val="0"/>
        <c:axPos val="l"/>
        <c:majorGridlines/>
        <c:numFmt formatCode="0" sourceLinked="1"/>
        <c:majorTickMark val="none"/>
        <c:minorTickMark val="none"/>
        <c:tickLblPos val="nextTo"/>
        <c:crossAx val="4453734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Estimated Permit</a:t>
            </a:r>
            <a:r>
              <a:rPr lang="en-US" baseline="0"/>
              <a:t> Revenue Less Estimated Labor Costs </a:t>
            </a:r>
          </a:p>
          <a:p>
            <a:pPr>
              <a:defRPr/>
            </a:pPr>
            <a:r>
              <a:rPr lang="en-US"/>
              <a:t>[Before Other Costs such as Equipment, Engineering, Training, Etc. ]</a:t>
            </a:r>
          </a:p>
        </c:rich>
      </c:tx>
      <c:overlay val="0"/>
    </c:title>
    <c:autoTitleDeleted val="0"/>
    <c:plotArea>
      <c:layout/>
      <c:barChart>
        <c:barDir val="col"/>
        <c:grouping val="clustered"/>
        <c:varyColors val="0"/>
        <c:ser>
          <c:idx val="0"/>
          <c:order val="0"/>
          <c:tx>
            <c:v>Estimated Permit Revenue Less Estimated Labor Costs</c:v>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Fil'!$C$20:$O$20</c:f>
              <c:numCache>
                <c:formatCode>_(* #,##0_);_(* \(#,##0\);_(* "-"_);_(@_)</c:formatCode>
                <c:ptCount val="13"/>
                <c:pt idx="0">
                  <c:v>3924.7625000000007</c:v>
                </c:pt>
                <c:pt idx="1">
                  <c:v>3743.4901250000075</c:v>
                </c:pt>
                <c:pt idx="2">
                  <c:v>3560.4050262500059</c:v>
                </c:pt>
                <c:pt idx="3">
                  <c:v>3375.4890765124983</c:v>
                </c:pt>
                <c:pt idx="4">
                  <c:v>3188.7239672776341</c:v>
                </c:pt>
                <c:pt idx="5">
                  <c:v>3000.0912069503975</c:v>
                </c:pt>
                <c:pt idx="6">
                  <c:v>2850.8217673374675</c:v>
                </c:pt>
                <c:pt idx="7">
                  <c:v>2698.5669389322647</c:v>
                </c:pt>
                <c:pt idx="8">
                  <c:v>2586.1831480685432</c:v>
                </c:pt>
                <c:pt idx="9">
                  <c:v>2470.427843478923</c:v>
                </c:pt>
                <c:pt idx="10">
                  <c:v>2351.1998797516062</c:v>
                </c:pt>
                <c:pt idx="11">
                  <c:v>2788.3950771124655</c:v>
                </c:pt>
                <c:pt idx="12">
                  <c:v>3227.5061303941402</c:v>
                </c:pt>
              </c:numCache>
            </c:numRef>
          </c:val>
        </c:ser>
        <c:dLbls>
          <c:showLegendKey val="0"/>
          <c:showVal val="0"/>
          <c:showCatName val="0"/>
          <c:showSerName val="0"/>
          <c:showPercent val="0"/>
          <c:showBubbleSize val="0"/>
        </c:dLbls>
        <c:gapWidth val="150"/>
        <c:axId val="74472832"/>
        <c:axId val="74503296"/>
      </c:barChart>
      <c:catAx>
        <c:axId val="74472832"/>
        <c:scaling>
          <c:orientation val="minMax"/>
        </c:scaling>
        <c:delete val="0"/>
        <c:axPos val="b"/>
        <c:numFmt formatCode="General" sourceLinked="1"/>
        <c:majorTickMark val="none"/>
        <c:minorTickMark val="none"/>
        <c:tickLblPos val="nextTo"/>
        <c:crossAx val="74503296"/>
        <c:crosses val="autoZero"/>
        <c:auto val="1"/>
        <c:lblAlgn val="ctr"/>
        <c:lblOffset val="100"/>
        <c:noMultiLvlLbl val="0"/>
      </c:catAx>
      <c:valAx>
        <c:axId val="74503296"/>
        <c:scaling>
          <c:orientation val="minMax"/>
        </c:scaling>
        <c:delete val="0"/>
        <c:axPos val="l"/>
        <c:majorGridlines/>
        <c:numFmt formatCode="_(* #,##0_);_(* \(#,##0\);_(* &quot;-&quot;_);_(@_)" sourceLinked="1"/>
        <c:majorTickMark val="none"/>
        <c:minorTickMark val="none"/>
        <c:tickLblPos val="nextTo"/>
        <c:crossAx val="7447283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 Expenses Over Time</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'Budget Pre Fil'!$B$19</c:f>
              <c:strCache>
                <c:ptCount val="1"/>
                <c:pt idx="0">
                  <c:v>Total Estimated Personnel Expense</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Fil'!$C$19:$O$19</c:f>
              <c:numCache>
                <c:formatCode>_(* #,##0_);_(* \(#,##0\);_(* "-"_);_(@_)</c:formatCode>
                <c:ptCount val="13"/>
                <c:pt idx="0">
                  <c:v>26628.4375</c:v>
                </c:pt>
                <c:pt idx="1">
                  <c:v>27454.721874999996</c:v>
                </c:pt>
                <c:pt idx="2">
                  <c:v>28289.269093749997</c:v>
                </c:pt>
                <c:pt idx="3">
                  <c:v>29132.161784687505</c:v>
                </c:pt>
                <c:pt idx="4">
                  <c:v>29983.483402534373</c:v>
                </c:pt>
                <c:pt idx="5">
                  <c:v>30843.318236559717</c:v>
                </c:pt>
                <c:pt idx="6">
                  <c:v>31991.618973234908</c:v>
                </c:pt>
                <c:pt idx="7">
                  <c:v>33162.885724643609</c:v>
                </c:pt>
                <c:pt idx="8">
                  <c:v>34648.752014584192</c:v>
                </c:pt>
                <c:pt idx="9">
                  <c:v>36179.194293222979</c:v>
                </c:pt>
                <c:pt idx="10">
                  <c:v>37755.549840220934</c:v>
                </c:pt>
                <c:pt idx="11">
                  <c:v>38819.196053628839</c:v>
                </c:pt>
                <c:pt idx="12">
                  <c:v>39925.951653438977</c:v>
                </c:pt>
              </c:numCache>
            </c:numRef>
          </c:val>
        </c:ser>
        <c:ser>
          <c:idx val="1"/>
          <c:order val="1"/>
          <c:tx>
            <c:strRef>
              <c:f>'Budget Pre Fil'!$B$24</c:f>
              <c:strCache>
                <c:ptCount val="1"/>
                <c:pt idx="0">
                  <c:v>Equipment (From Equipment Tab)</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Fil'!$C$24:$O$24</c:f>
              <c:numCache>
                <c:formatCode>_(* #,##0_);_(* \(#,##0\);_(* "-"_);_(@_)</c:formatCode>
                <c:ptCount val="13"/>
                <c:pt idx="0">
                  <c:v>7550</c:v>
                </c:pt>
                <c:pt idx="1">
                  <c:v>3550</c:v>
                </c:pt>
                <c:pt idx="2">
                  <c:v>3550</c:v>
                </c:pt>
                <c:pt idx="3">
                  <c:v>3550</c:v>
                </c:pt>
                <c:pt idx="4">
                  <c:v>3550</c:v>
                </c:pt>
                <c:pt idx="5">
                  <c:v>5550</c:v>
                </c:pt>
                <c:pt idx="6">
                  <c:v>3550</c:v>
                </c:pt>
                <c:pt idx="7">
                  <c:v>3550</c:v>
                </c:pt>
                <c:pt idx="8">
                  <c:v>3550</c:v>
                </c:pt>
                <c:pt idx="9">
                  <c:v>3550</c:v>
                </c:pt>
                <c:pt idx="10">
                  <c:v>3550</c:v>
                </c:pt>
                <c:pt idx="11">
                  <c:v>3550</c:v>
                </c:pt>
                <c:pt idx="12">
                  <c:v>3550</c:v>
                </c:pt>
              </c:numCache>
            </c:numRef>
          </c:val>
        </c:ser>
        <c:ser>
          <c:idx val="2"/>
          <c:order val="2"/>
          <c:tx>
            <c:strRef>
              <c:f>'Budget Pre Fil'!$B$25</c:f>
              <c:strCache>
                <c:ptCount val="1"/>
                <c:pt idx="0">
                  <c:v>Training (From Training Tab)</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Fil'!$C$25:$O$25</c:f>
              <c:numCache>
                <c:formatCode>_(* #,##0_);_(* \(#,##0\);_(* "-"_);_(@_)</c:formatCode>
                <c:ptCount val="13"/>
                <c:pt idx="0">
                  <c:v>4200</c:v>
                </c:pt>
                <c:pt idx="1">
                  <c:v>4200</c:v>
                </c:pt>
                <c:pt idx="2">
                  <c:v>4200</c:v>
                </c:pt>
                <c:pt idx="3">
                  <c:v>4200</c:v>
                </c:pt>
                <c:pt idx="4">
                  <c:v>4200</c:v>
                </c:pt>
                <c:pt idx="5">
                  <c:v>4200</c:v>
                </c:pt>
                <c:pt idx="6">
                  <c:v>4200</c:v>
                </c:pt>
                <c:pt idx="7">
                  <c:v>4200</c:v>
                </c:pt>
                <c:pt idx="8">
                  <c:v>4200</c:v>
                </c:pt>
                <c:pt idx="9">
                  <c:v>4200</c:v>
                </c:pt>
                <c:pt idx="10">
                  <c:v>4200</c:v>
                </c:pt>
                <c:pt idx="11">
                  <c:v>4200</c:v>
                </c:pt>
                <c:pt idx="12">
                  <c:v>4200</c:v>
                </c:pt>
              </c:numCache>
            </c:numRef>
          </c:val>
        </c:ser>
        <c:ser>
          <c:idx val="3"/>
          <c:order val="3"/>
          <c:tx>
            <c:strRef>
              <c:f>'Budget Pre Fil'!$B$26</c:f>
              <c:strCache>
                <c:ptCount val="1"/>
                <c:pt idx="0">
                  <c:v>Outreach (From Training Tab</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Fil'!$C$26:$O$26</c:f>
              <c:numCache>
                <c:formatCode>_(* #,##0_);_(* \(#,##0\);_(* "-"_);_(@_)</c:formatCode>
                <c:ptCount val="13"/>
                <c:pt idx="0">
                  <c:v>500</c:v>
                </c:pt>
                <c:pt idx="1">
                  <c:v>500</c:v>
                </c:pt>
                <c:pt idx="2">
                  <c:v>500</c:v>
                </c:pt>
                <c:pt idx="3">
                  <c:v>500</c:v>
                </c:pt>
                <c:pt idx="4">
                  <c:v>500</c:v>
                </c:pt>
                <c:pt idx="5">
                  <c:v>500</c:v>
                </c:pt>
                <c:pt idx="6">
                  <c:v>500</c:v>
                </c:pt>
                <c:pt idx="7">
                  <c:v>500</c:v>
                </c:pt>
                <c:pt idx="8">
                  <c:v>500</c:v>
                </c:pt>
                <c:pt idx="9">
                  <c:v>500</c:v>
                </c:pt>
                <c:pt idx="10">
                  <c:v>500</c:v>
                </c:pt>
                <c:pt idx="11">
                  <c:v>500</c:v>
                </c:pt>
                <c:pt idx="12">
                  <c:v>500</c:v>
                </c:pt>
              </c:numCache>
            </c:numRef>
          </c:val>
        </c:ser>
        <c:ser>
          <c:idx val="4"/>
          <c:order val="4"/>
          <c:tx>
            <c:strRef>
              <c:f>'Budget Pre Fil'!$B$37</c:f>
              <c:strCache>
                <c:ptCount val="1"/>
                <c:pt idx="0">
                  <c:v>Total Third Party Costs</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Fil'!$C$37:$O$37</c:f>
              <c:numCache>
                <c:formatCode>_(* #,##0_);_(* \(#,##0\);_(* "-"_);_(@_)</c:formatCode>
                <c:ptCount val="13"/>
                <c:pt idx="0">
                  <c:v>3200</c:v>
                </c:pt>
                <c:pt idx="1">
                  <c:v>1700</c:v>
                </c:pt>
                <c:pt idx="2">
                  <c:v>1700</c:v>
                </c:pt>
                <c:pt idx="3">
                  <c:v>1700</c:v>
                </c:pt>
                <c:pt idx="4">
                  <c:v>1700</c:v>
                </c:pt>
                <c:pt idx="5">
                  <c:v>1700</c:v>
                </c:pt>
                <c:pt idx="6">
                  <c:v>1700</c:v>
                </c:pt>
                <c:pt idx="7">
                  <c:v>1700</c:v>
                </c:pt>
                <c:pt idx="8">
                  <c:v>1700</c:v>
                </c:pt>
                <c:pt idx="9">
                  <c:v>1700</c:v>
                </c:pt>
                <c:pt idx="10">
                  <c:v>1700</c:v>
                </c:pt>
                <c:pt idx="11">
                  <c:v>1700</c:v>
                </c:pt>
                <c:pt idx="12">
                  <c:v>1700</c:v>
                </c:pt>
              </c:numCache>
            </c:numRef>
          </c:val>
        </c:ser>
        <c:ser>
          <c:idx val="5"/>
          <c:order val="5"/>
          <c:tx>
            <c:strRef>
              <c:f>'Budget Pre Fil'!$B$39</c:f>
              <c:strCache>
                <c:ptCount val="1"/>
                <c:pt idx="0">
                  <c:v>Expenses Unique to Jurisdiction and Miscellaneous Costs</c:v>
                </c:pt>
              </c:strCache>
            </c:strRef>
          </c:tx>
          <c:invertIfNegative val="0"/>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Fil'!$C$39:$O$39</c:f>
              <c:numCache>
                <c:formatCode>_(* #,##0_);_(* \(#,##0\);_(* "-"_);_(@_)</c:formatCode>
                <c:ptCount val="13"/>
                <c:pt idx="0">
                  <c:v>100</c:v>
                </c:pt>
              </c:numCache>
            </c:numRef>
          </c:val>
        </c:ser>
        <c:dLbls>
          <c:showLegendKey val="0"/>
          <c:showVal val="0"/>
          <c:showCatName val="0"/>
          <c:showSerName val="0"/>
          <c:showPercent val="0"/>
          <c:showBubbleSize val="0"/>
        </c:dLbls>
        <c:gapWidth val="75"/>
        <c:shape val="box"/>
        <c:axId val="83696640"/>
        <c:axId val="83739392"/>
        <c:axId val="0"/>
      </c:bar3DChart>
      <c:catAx>
        <c:axId val="83696640"/>
        <c:scaling>
          <c:orientation val="minMax"/>
        </c:scaling>
        <c:delete val="0"/>
        <c:axPos val="b"/>
        <c:numFmt formatCode="General" sourceLinked="1"/>
        <c:majorTickMark val="none"/>
        <c:minorTickMark val="none"/>
        <c:tickLblPos val="nextTo"/>
        <c:crossAx val="83739392"/>
        <c:crosses val="autoZero"/>
        <c:auto val="1"/>
        <c:lblAlgn val="ctr"/>
        <c:lblOffset val="100"/>
        <c:noMultiLvlLbl val="0"/>
      </c:catAx>
      <c:valAx>
        <c:axId val="83739392"/>
        <c:scaling>
          <c:orientation val="minMax"/>
        </c:scaling>
        <c:delete val="0"/>
        <c:axPos val="l"/>
        <c:majorGridlines/>
        <c:numFmt formatCode="_(* #,##0_);_(* \(#,##0\);_(* &quot;-&quot;_);_(@_)" sourceLinked="1"/>
        <c:majorTickMark val="none"/>
        <c:minorTickMark val="none"/>
        <c:tickLblPos val="nextTo"/>
        <c:spPr>
          <a:ln w="9525">
            <a:noFill/>
          </a:ln>
        </c:spPr>
        <c:crossAx val="836966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t>
            </a:r>
            <a:r>
              <a:rPr lang="en-US" baseline="0"/>
              <a:t> Net </a:t>
            </a:r>
          </a:p>
          <a:p>
            <a:pPr>
              <a:defRPr/>
            </a:pPr>
            <a:r>
              <a:rPr lang="en-US" baseline="0"/>
              <a:t>(Revenues less Expenses)</a:t>
            </a:r>
            <a:endParaRPr lang="en-US"/>
          </a:p>
        </c:rich>
      </c:tx>
      <c:overlay val="0"/>
    </c:title>
    <c:autoTitleDeleted val="0"/>
    <c:plotArea>
      <c:layout/>
      <c:lineChart>
        <c:grouping val="standard"/>
        <c:varyColors val="0"/>
        <c:ser>
          <c:idx val="0"/>
          <c:order val="0"/>
          <c:tx>
            <c:strRef>
              <c:f>'Budget Pre Fil'!$B$43</c:f>
              <c:strCache>
                <c:ptCount val="1"/>
                <c:pt idx="0">
                  <c:v>NET</c:v>
                </c:pt>
              </c:strCache>
            </c:strRef>
          </c:tx>
          <c:dLbls>
            <c:numFmt formatCode="&quot;$&quot;#,##0" sourceLinked="0"/>
            <c:dLblPos val="t"/>
            <c:showLegendKey val="0"/>
            <c:showVal val="1"/>
            <c:showCatName val="0"/>
            <c:showSerName val="0"/>
            <c:showPercent val="0"/>
            <c:showBubbleSize val="0"/>
            <c:showLeaderLines val="0"/>
          </c:dLbls>
          <c:cat>
            <c:numRef>
              <c:f>'Budget Pre Fil'!$C$3:$O$3</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Pre Fil'!$C$43:$O$43</c:f>
              <c:numCache>
                <c:formatCode>_(* #,##0_);_(* \(#,##0\);_(* "-"_);_(@_)</c:formatCode>
                <c:ptCount val="13"/>
                <c:pt idx="0">
                  <c:v>-11625.237499999999</c:v>
                </c:pt>
                <c:pt idx="1">
                  <c:v>-6206.5098749999925</c:v>
                </c:pt>
                <c:pt idx="2">
                  <c:v>-6389.5949737499977</c:v>
                </c:pt>
                <c:pt idx="3">
                  <c:v>-6574.5109234874981</c:v>
                </c:pt>
                <c:pt idx="4">
                  <c:v>-6761.2760327223659</c:v>
                </c:pt>
                <c:pt idx="5">
                  <c:v>-8949.9087930496025</c:v>
                </c:pt>
                <c:pt idx="6">
                  <c:v>-7099.1782326625325</c:v>
                </c:pt>
                <c:pt idx="7">
                  <c:v>-7251.4330610677353</c:v>
                </c:pt>
                <c:pt idx="8">
                  <c:v>-7363.8168519314568</c:v>
                </c:pt>
                <c:pt idx="9">
                  <c:v>-7479.572156521077</c:v>
                </c:pt>
                <c:pt idx="10">
                  <c:v>-7598.8001202483938</c:v>
                </c:pt>
                <c:pt idx="11">
                  <c:v>-7161.6049228875345</c:v>
                </c:pt>
                <c:pt idx="12">
                  <c:v>-6722.4938696058598</c:v>
                </c:pt>
              </c:numCache>
            </c:numRef>
          </c:val>
          <c:smooth val="0"/>
        </c:ser>
        <c:dLbls>
          <c:showLegendKey val="0"/>
          <c:showVal val="0"/>
          <c:showCatName val="0"/>
          <c:showSerName val="0"/>
          <c:showPercent val="0"/>
          <c:showBubbleSize val="0"/>
        </c:dLbls>
        <c:marker val="1"/>
        <c:smooth val="0"/>
        <c:axId val="83833984"/>
        <c:axId val="83835520"/>
      </c:lineChart>
      <c:catAx>
        <c:axId val="83833984"/>
        <c:scaling>
          <c:orientation val="minMax"/>
        </c:scaling>
        <c:delete val="0"/>
        <c:axPos val="b"/>
        <c:numFmt formatCode="General" sourceLinked="1"/>
        <c:majorTickMark val="out"/>
        <c:minorTickMark val="none"/>
        <c:tickLblPos val="nextTo"/>
        <c:crossAx val="83835520"/>
        <c:crosses val="autoZero"/>
        <c:auto val="1"/>
        <c:lblAlgn val="ctr"/>
        <c:lblOffset val="100"/>
        <c:noMultiLvlLbl val="0"/>
      </c:catAx>
      <c:valAx>
        <c:axId val="83835520"/>
        <c:scaling>
          <c:orientation val="minMax"/>
        </c:scaling>
        <c:delete val="0"/>
        <c:axPos val="l"/>
        <c:majorGridlines/>
        <c:numFmt formatCode="_(* #,##0_);_(* \(#,##0\);_(* &quot;-&quot;_);_(@_)" sourceLinked="1"/>
        <c:majorTickMark val="out"/>
        <c:minorTickMark val="none"/>
        <c:tickLblPos val="nextTo"/>
        <c:crossAx val="83833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Closed Permit Monitoring Inventory</a:t>
            </a:r>
          </a:p>
        </c:rich>
      </c:tx>
      <c:overlay val="0"/>
    </c:title>
    <c:autoTitleDeleted val="0"/>
    <c:plotArea>
      <c:layout/>
      <c:barChart>
        <c:barDir val="col"/>
        <c:grouping val="clustered"/>
        <c:varyColors val="0"/>
        <c:ser>
          <c:idx val="1"/>
          <c:order val="0"/>
          <c:tx>
            <c:v>Closed Permit Inventory</c:v>
          </c:tx>
          <c:invertIfNegative val="0"/>
          <c:cat>
            <c:numRef>
              <c:f>'Permit Inven and Time'!$C$9:$O$9</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Inven and Time'!$C$10:$O$10</c:f>
              <c:numCache>
                <c:formatCode>0</c:formatCode>
                <c:ptCount val="13"/>
                <c:pt idx="0">
                  <c:v>16</c:v>
                </c:pt>
                <c:pt idx="1">
                  <c:v>32.159999999999997</c:v>
                </c:pt>
                <c:pt idx="2">
                  <c:v>48.481600000000007</c:v>
                </c:pt>
                <c:pt idx="3">
                  <c:v>64.966416000000009</c:v>
                </c:pt>
                <c:pt idx="4">
                  <c:v>81.616080159999996</c:v>
                </c:pt>
                <c:pt idx="5">
                  <c:v>98.432240961600002</c:v>
                </c:pt>
                <c:pt idx="6">
                  <c:v>115.58472497923201</c:v>
                </c:pt>
                <c:pt idx="7">
                  <c:v>133.08025867721662</c:v>
                </c:pt>
                <c:pt idx="8">
                  <c:v>151.10065838614082</c:v>
                </c:pt>
                <c:pt idx="9">
                  <c:v>169.66167008633272</c:v>
                </c:pt>
                <c:pt idx="10">
                  <c:v>188.77951213753039</c:v>
                </c:pt>
                <c:pt idx="11">
                  <c:v>192.47088945026394</c:v>
                </c:pt>
                <c:pt idx="12">
                  <c:v>196.59300808237958</c:v>
                </c:pt>
              </c:numCache>
            </c:numRef>
          </c:val>
        </c:ser>
        <c:dLbls>
          <c:showLegendKey val="0"/>
          <c:showVal val="1"/>
          <c:showCatName val="0"/>
          <c:showSerName val="0"/>
          <c:showPercent val="0"/>
          <c:showBubbleSize val="0"/>
        </c:dLbls>
        <c:gapWidth val="150"/>
        <c:overlap val="-25"/>
        <c:axId val="53810304"/>
        <c:axId val="53811840"/>
      </c:barChart>
      <c:catAx>
        <c:axId val="53810304"/>
        <c:scaling>
          <c:orientation val="minMax"/>
        </c:scaling>
        <c:delete val="0"/>
        <c:axPos val="b"/>
        <c:numFmt formatCode="General" sourceLinked="1"/>
        <c:majorTickMark val="none"/>
        <c:minorTickMark val="none"/>
        <c:tickLblPos val="nextTo"/>
        <c:crossAx val="53811840"/>
        <c:crosses val="autoZero"/>
        <c:auto val="1"/>
        <c:lblAlgn val="ctr"/>
        <c:lblOffset val="100"/>
        <c:noMultiLvlLbl val="0"/>
      </c:catAx>
      <c:valAx>
        <c:axId val="53811840"/>
        <c:scaling>
          <c:orientation val="minMax"/>
        </c:scaling>
        <c:delete val="1"/>
        <c:axPos val="l"/>
        <c:numFmt formatCode="0" sourceLinked="1"/>
        <c:majorTickMark val="none"/>
        <c:minorTickMark val="none"/>
        <c:tickLblPos val="nextTo"/>
        <c:crossAx val="5381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Monitoring FTEs over</a:t>
            </a:r>
            <a:r>
              <a:rPr lang="en-US" baseline="0"/>
              <a:t> Time</a:t>
            </a:r>
          </a:p>
        </c:rich>
      </c:tx>
      <c:layout>
        <c:manualLayout>
          <c:xMode val="edge"/>
          <c:yMode val="edge"/>
          <c:x val="0.27220002736971788"/>
          <c:y val="1.9950119465085459E-2"/>
        </c:manualLayout>
      </c:layout>
      <c:overlay val="0"/>
    </c:title>
    <c:autoTitleDeleted val="0"/>
    <c:plotArea>
      <c:layout/>
      <c:barChart>
        <c:barDir val="col"/>
        <c:grouping val="stacked"/>
        <c:varyColors val="0"/>
        <c:ser>
          <c:idx val="1"/>
          <c:order val="0"/>
          <c:tx>
            <c:v>SWP Professional FTE</c:v>
          </c:tx>
          <c:invertIfNegative val="0"/>
          <c:cat>
            <c:numRef>
              <c:f>'Permit Inven and Time'!$C$9:$O$9</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Inven and Time'!$C$15:$O$15</c:f>
              <c:numCache>
                <c:formatCode>0.00</c:formatCode>
                <c:ptCount val="13"/>
                <c:pt idx="0">
                  <c:v>7.6923076923076927E-3</c:v>
                </c:pt>
                <c:pt idx="1">
                  <c:v>1.5461538461538461E-2</c:v>
                </c:pt>
                <c:pt idx="2">
                  <c:v>2.3308461538461542E-2</c:v>
                </c:pt>
                <c:pt idx="3">
                  <c:v>3.1233853846153851E-2</c:v>
                </c:pt>
                <c:pt idx="4">
                  <c:v>3.9238500076923075E-2</c:v>
                </c:pt>
                <c:pt idx="5">
                  <c:v>4.7323192770000001E-2</c:v>
                </c:pt>
                <c:pt idx="6">
                  <c:v>5.5569579316938462E-2</c:v>
                </c:pt>
                <c:pt idx="7">
                  <c:v>6.398089359481568E-2</c:v>
                </c:pt>
                <c:pt idx="8">
                  <c:v>7.2644547301029247E-2</c:v>
                </c:pt>
                <c:pt idx="9">
                  <c:v>8.1568110618429196E-2</c:v>
                </c:pt>
                <c:pt idx="10">
                  <c:v>9.075938083535115E-2</c:v>
                </c:pt>
                <c:pt idx="11">
                  <c:v>9.2534081466473045E-2</c:v>
                </c:pt>
                <c:pt idx="12">
                  <c:v>9.4515869270374794E-2</c:v>
                </c:pt>
              </c:numCache>
            </c:numRef>
          </c:val>
        </c:ser>
        <c:ser>
          <c:idx val="2"/>
          <c:order val="1"/>
          <c:tx>
            <c:v>Support FTE</c:v>
          </c:tx>
          <c:invertIfNegative val="0"/>
          <c:cat>
            <c:numRef>
              <c:f>'Permit Inven and Time'!$C$9:$O$9</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'Permit Inven and Time'!$C$16:$O$16</c:f>
              <c:numCache>
                <c:formatCode>0.00</c:formatCode>
                <c:ptCount val="13"/>
                <c:pt idx="0">
                  <c:v>3.8461538461538464E-3</c:v>
                </c:pt>
                <c:pt idx="1">
                  <c:v>7.7307692307692303E-3</c:v>
                </c:pt>
                <c:pt idx="2">
                  <c:v>1.1654230769230771E-2</c:v>
                </c:pt>
                <c:pt idx="3">
                  <c:v>1.5616926923076925E-2</c:v>
                </c:pt>
                <c:pt idx="4">
                  <c:v>1.9619250038461537E-2</c:v>
                </c:pt>
                <c:pt idx="5">
                  <c:v>2.3661596385000001E-2</c:v>
                </c:pt>
                <c:pt idx="6">
                  <c:v>2.7784789658469231E-2</c:v>
                </c:pt>
                <c:pt idx="7">
                  <c:v>3.199044679740784E-2</c:v>
                </c:pt>
                <c:pt idx="8">
                  <c:v>3.6322273650514623E-2</c:v>
                </c:pt>
                <c:pt idx="9">
                  <c:v>4.0784055309214598E-2</c:v>
                </c:pt>
                <c:pt idx="10">
                  <c:v>4.5379690417675575E-2</c:v>
                </c:pt>
                <c:pt idx="11">
                  <c:v>4.6267040733236522E-2</c:v>
                </c:pt>
                <c:pt idx="12">
                  <c:v>4.7257934635187397E-2</c:v>
                </c:pt>
              </c:numCache>
            </c:numRef>
          </c:val>
        </c:ser>
        <c:dLbls>
          <c:showLegendKey val="0"/>
          <c:showVal val="0"/>
          <c:showCatName val="0"/>
          <c:showSerName val="0"/>
          <c:showPercent val="0"/>
          <c:showBubbleSize val="0"/>
        </c:dLbls>
        <c:gapWidth val="95"/>
        <c:overlap val="100"/>
        <c:axId val="53857664"/>
        <c:axId val="53859456"/>
      </c:barChart>
      <c:catAx>
        <c:axId val="53857664"/>
        <c:scaling>
          <c:orientation val="minMax"/>
        </c:scaling>
        <c:delete val="0"/>
        <c:axPos val="b"/>
        <c:numFmt formatCode="General" sourceLinked="1"/>
        <c:majorTickMark val="none"/>
        <c:minorTickMark val="none"/>
        <c:tickLblPos val="nextTo"/>
        <c:crossAx val="53859456"/>
        <c:crosses val="autoZero"/>
        <c:auto val="1"/>
        <c:lblAlgn val="ctr"/>
        <c:lblOffset val="100"/>
        <c:noMultiLvlLbl val="0"/>
      </c:catAx>
      <c:valAx>
        <c:axId val="53859456"/>
        <c:scaling>
          <c:orientation val="minMax"/>
        </c:scaling>
        <c:delete val="0"/>
        <c:axPos val="l"/>
        <c:majorGridlines/>
        <c:title>
          <c:overlay val="0"/>
        </c:title>
        <c:numFmt formatCode="0.00" sourceLinked="1"/>
        <c:majorTickMark val="none"/>
        <c:minorTickMark val="none"/>
        <c:tickLblPos val="nextTo"/>
        <c:crossAx val="5385766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FTEs</a:t>
            </a:r>
            <a:r>
              <a:rPr lang="en-US" baseline="0"/>
              <a:t> over Time</a:t>
            </a:r>
            <a:endParaRPr lang="en-US"/>
          </a:p>
        </c:rich>
      </c:tx>
      <c:layout>
        <c:manualLayout>
          <c:xMode val="edge"/>
          <c:yMode val="edge"/>
          <c:x val="0.40301897806431525"/>
          <c:y val="2.2801297083460185E-2"/>
        </c:manualLayout>
      </c:layout>
      <c:overlay val="0"/>
    </c:title>
    <c:autoTitleDeleted val="0"/>
    <c:plotArea>
      <c:layout/>
      <c:barChart>
        <c:barDir val="col"/>
        <c:grouping val="stacked"/>
        <c:varyColors val="0"/>
        <c:ser>
          <c:idx val="4"/>
          <c:order val="0"/>
          <c:tx>
            <c:strRef>
              <c:f>'Annual Labor Costs'!$B$38</c:f>
              <c:strCache>
                <c:ptCount val="1"/>
                <c:pt idx="0">
                  <c:v>Total Annual Monitoring SWP FTE</c:v>
                </c:pt>
              </c:strCache>
            </c:strRef>
          </c:tx>
          <c:invertIfNegative val="0"/>
          <c:val>
            <c:numRef>
              <c:f>'Annual Labor Costs'!$C$38:$O$38</c:f>
              <c:numCache>
                <c:formatCode>0.00</c:formatCode>
                <c:ptCount val="13"/>
                <c:pt idx="0">
                  <c:v>7.6923076923076927E-3</c:v>
                </c:pt>
                <c:pt idx="1">
                  <c:v>1.5461538461538461E-2</c:v>
                </c:pt>
                <c:pt idx="2">
                  <c:v>2.3308461538461542E-2</c:v>
                </c:pt>
                <c:pt idx="3">
                  <c:v>3.1233853846153851E-2</c:v>
                </c:pt>
                <c:pt idx="4">
                  <c:v>3.9238500076923075E-2</c:v>
                </c:pt>
                <c:pt idx="5">
                  <c:v>4.7323192770000001E-2</c:v>
                </c:pt>
                <c:pt idx="6">
                  <c:v>5.5569579316938462E-2</c:v>
                </c:pt>
                <c:pt idx="7">
                  <c:v>6.398089359481568E-2</c:v>
                </c:pt>
                <c:pt idx="8">
                  <c:v>7.2644547301029247E-2</c:v>
                </c:pt>
                <c:pt idx="9">
                  <c:v>8.1568110618429196E-2</c:v>
                </c:pt>
                <c:pt idx="10">
                  <c:v>9.075938083535115E-2</c:v>
                </c:pt>
                <c:pt idx="11">
                  <c:v>9.2534081466473045E-2</c:v>
                </c:pt>
                <c:pt idx="12">
                  <c:v>9.4515869270374794E-2</c:v>
                </c:pt>
              </c:numCache>
            </c:numRef>
          </c:val>
        </c:ser>
        <c:ser>
          <c:idx val="5"/>
          <c:order val="1"/>
          <c:tx>
            <c:strRef>
              <c:f>'Annual Labor Costs'!$B$42</c:f>
              <c:strCache>
                <c:ptCount val="1"/>
                <c:pt idx="0">
                  <c:v>Total Annual Monitoring Clerical FTE</c:v>
                </c:pt>
              </c:strCache>
            </c:strRef>
          </c:tx>
          <c:invertIfNegative val="0"/>
          <c:val>
            <c:numRef>
              <c:f>'Annual Labor Costs'!$C$42:$O$42</c:f>
              <c:numCache>
                <c:formatCode>0.00</c:formatCode>
                <c:ptCount val="13"/>
                <c:pt idx="0">
                  <c:v>3.8461538461538464E-3</c:v>
                </c:pt>
                <c:pt idx="1">
                  <c:v>7.7307692307692303E-3</c:v>
                </c:pt>
                <c:pt idx="2">
                  <c:v>1.1654230769230771E-2</c:v>
                </c:pt>
                <c:pt idx="3">
                  <c:v>1.5616926923076925E-2</c:v>
                </c:pt>
                <c:pt idx="4">
                  <c:v>1.9619250038461537E-2</c:v>
                </c:pt>
                <c:pt idx="5">
                  <c:v>2.3661596385000001E-2</c:v>
                </c:pt>
                <c:pt idx="6">
                  <c:v>2.7784789658469231E-2</c:v>
                </c:pt>
                <c:pt idx="7">
                  <c:v>3.199044679740784E-2</c:v>
                </c:pt>
                <c:pt idx="8">
                  <c:v>3.6322273650514623E-2</c:v>
                </c:pt>
                <c:pt idx="9">
                  <c:v>4.0784055309214598E-2</c:v>
                </c:pt>
                <c:pt idx="10">
                  <c:v>4.5379690417675575E-2</c:v>
                </c:pt>
                <c:pt idx="11">
                  <c:v>4.6267040733236522E-2</c:v>
                </c:pt>
                <c:pt idx="12">
                  <c:v>4.7257934635187397E-2</c:v>
                </c:pt>
              </c:numCache>
            </c:numRef>
          </c:val>
        </c:ser>
        <c:ser>
          <c:idx val="0"/>
          <c:order val="2"/>
          <c:tx>
            <c:strRef>
              <c:f>'Annual Labor Costs'!$B$17</c:f>
              <c:strCache>
                <c:ptCount val="1"/>
                <c:pt idx="0">
                  <c:v>Total Annual SWP Program Administration FTE</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Costs'!$C$17:$O$17</c:f>
              <c:numCache>
                <c:formatCode>0.00</c:formatCode>
                <c:ptCount val="13"/>
                <c:pt idx="0">
                  <c:v>0.28800480769230768</c:v>
                </c:pt>
                <c:pt idx="1">
                  <c:v>0.29088485576923073</c:v>
                </c:pt>
                <c:pt idx="2">
                  <c:v>0.29379370432692303</c:v>
                </c:pt>
                <c:pt idx="3">
                  <c:v>0.29673164137019231</c:v>
                </c:pt>
                <c:pt idx="4">
                  <c:v>0.29969895778389422</c:v>
                </c:pt>
                <c:pt idx="5">
                  <c:v>0.30269594736173316</c:v>
                </c:pt>
                <c:pt idx="6">
                  <c:v>0.30874986630896778</c:v>
                </c:pt>
                <c:pt idx="7">
                  <c:v>0.31492486363514716</c:v>
                </c:pt>
                <c:pt idx="8">
                  <c:v>0.32437260954420161</c:v>
                </c:pt>
                <c:pt idx="9">
                  <c:v>0.33410378783052763</c:v>
                </c:pt>
                <c:pt idx="10">
                  <c:v>0.34412690146544345</c:v>
                </c:pt>
                <c:pt idx="11">
                  <c:v>0.3544507085094068</c:v>
                </c:pt>
                <c:pt idx="12">
                  <c:v>0.36508422976468902</c:v>
                </c:pt>
              </c:numCache>
            </c:numRef>
          </c:val>
        </c:ser>
        <c:ser>
          <c:idx val="1"/>
          <c:order val="3"/>
          <c:tx>
            <c:strRef>
              <c:f>'Annual Labor Costs'!$B$21</c:f>
              <c:strCache>
                <c:ptCount val="1"/>
                <c:pt idx="0">
                  <c:v>Total Annual SWP Engineering FTE</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Costs'!$C$21:$O$21</c:f>
              <c:numCache>
                <c:formatCode>0.00</c:formatCode>
                <c:ptCount val="13"/>
                <c:pt idx="0">
                  <c:v>7.0078124999999991E-2</c:v>
                </c:pt>
                <c:pt idx="1">
                  <c:v>7.0778906249999982E-2</c:v>
                </c:pt>
                <c:pt idx="2">
                  <c:v>7.1486695312500001E-2</c:v>
                </c:pt>
                <c:pt idx="3">
                  <c:v>7.2201562265625005E-2</c:v>
                </c:pt>
                <c:pt idx="4">
                  <c:v>7.2923577888281244E-2</c:v>
                </c:pt>
                <c:pt idx="5">
                  <c:v>7.3652813667164058E-2</c:v>
                </c:pt>
                <c:pt idx="6">
                  <c:v>7.5125869940507337E-2</c:v>
                </c:pt>
                <c:pt idx="7">
                  <c:v>7.6628387339317497E-2</c:v>
                </c:pt>
                <c:pt idx="8">
                  <c:v>7.892723895949702E-2</c:v>
                </c:pt>
                <c:pt idx="9">
                  <c:v>8.1295056128281917E-2</c:v>
                </c:pt>
                <c:pt idx="10">
                  <c:v>8.3733907812130387E-2</c:v>
                </c:pt>
                <c:pt idx="11">
                  <c:v>8.6245925046494296E-2</c:v>
                </c:pt>
                <c:pt idx="12">
                  <c:v>8.8833302797889105E-2</c:v>
                </c:pt>
              </c:numCache>
            </c:numRef>
          </c:val>
        </c:ser>
        <c:ser>
          <c:idx val="2"/>
          <c:order val="4"/>
          <c:tx>
            <c:strRef>
              <c:f>'Annual Labor Costs'!$B$25</c:f>
              <c:strCache>
                <c:ptCount val="1"/>
                <c:pt idx="0">
                  <c:v>Total Annual Clerical FTE</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Costs'!$C$25:$O$25</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5"/>
          <c:tx>
            <c:strRef>
              <c:f>'Annual Labor Costs'!$B$29</c:f>
              <c:strCache>
                <c:ptCount val="1"/>
                <c:pt idx="0">
                  <c:v>Total Category 4 FTE</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Costs'!$C$29:$O$29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95"/>
        <c:overlap val="100"/>
        <c:axId val="53881472"/>
        <c:axId val="53891456"/>
      </c:barChart>
      <c:catAx>
        <c:axId val="53881472"/>
        <c:scaling>
          <c:orientation val="minMax"/>
        </c:scaling>
        <c:delete val="0"/>
        <c:axPos val="b"/>
        <c:numFmt formatCode="General" sourceLinked="1"/>
        <c:majorTickMark val="none"/>
        <c:minorTickMark val="none"/>
        <c:tickLblPos val="nextTo"/>
        <c:crossAx val="53891456"/>
        <c:crosses val="autoZero"/>
        <c:auto val="1"/>
        <c:lblAlgn val="ctr"/>
        <c:lblOffset val="100"/>
        <c:noMultiLvlLbl val="0"/>
      </c:catAx>
      <c:valAx>
        <c:axId val="53891456"/>
        <c:scaling>
          <c:orientation val="minMax"/>
        </c:scaling>
        <c:delete val="0"/>
        <c:axPos val="l"/>
        <c:majorGridlines/>
        <c:numFmt formatCode="0.00" sourceLinked="1"/>
        <c:majorTickMark val="none"/>
        <c:minorTickMark val="none"/>
        <c:tickLblPos val="nextTo"/>
        <c:crossAx val="5388147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Labor Costs</a:t>
            </a:r>
          </a:p>
        </c:rich>
      </c:tx>
      <c:layout>
        <c:manualLayout>
          <c:xMode val="edge"/>
          <c:yMode val="edge"/>
          <c:x val="0.48908275174476562"/>
          <c:y val="1.8711018711018712E-2"/>
        </c:manualLayout>
      </c:layout>
      <c:overlay val="0"/>
    </c:title>
    <c:autoTitleDeleted val="0"/>
    <c:plotArea>
      <c:layout/>
      <c:barChart>
        <c:barDir val="col"/>
        <c:grouping val="stacked"/>
        <c:varyColors val="0"/>
        <c:ser>
          <c:idx val="4"/>
          <c:order val="0"/>
          <c:tx>
            <c:strRef>
              <c:f>'Annual Labor Costs'!$B$40</c:f>
              <c:strCache>
                <c:ptCount val="1"/>
                <c:pt idx="0">
                  <c:v>Total Annual SWP Monitoring Labor Costs</c:v>
                </c:pt>
              </c:strCache>
            </c:strRef>
          </c:tx>
          <c:invertIfNegative val="0"/>
          <c:val>
            <c:numRef>
              <c:f>'Annual Labor Costs'!$C$40:$O$40</c:f>
              <c:numCache>
                <c:formatCode>"$"#,##0_);[Red]\("$"#,##0\)</c:formatCode>
                <c:ptCount val="13"/>
                <c:pt idx="0">
                  <c:v>560</c:v>
                </c:pt>
                <c:pt idx="1">
                  <c:v>1125.5999999999999</c:v>
                </c:pt>
                <c:pt idx="2">
                  <c:v>1696.8560000000002</c:v>
                </c:pt>
                <c:pt idx="3">
                  <c:v>2273.8245600000005</c:v>
                </c:pt>
                <c:pt idx="4">
                  <c:v>2856.5628056</c:v>
                </c:pt>
                <c:pt idx="5">
                  <c:v>3445.1284336560002</c:v>
                </c:pt>
                <c:pt idx="6">
                  <c:v>4045.4653742731202</c:v>
                </c:pt>
                <c:pt idx="7">
                  <c:v>4657.8090537025819</c:v>
                </c:pt>
                <c:pt idx="8">
                  <c:v>5288.5230435149288</c:v>
                </c:pt>
                <c:pt idx="9">
                  <c:v>5938.1584530216451</c:v>
                </c:pt>
                <c:pt idx="10">
                  <c:v>6607.282924813564</c:v>
                </c:pt>
                <c:pt idx="11">
                  <c:v>6736.4811307592381</c:v>
                </c:pt>
                <c:pt idx="12">
                  <c:v>6880.755282883285</c:v>
                </c:pt>
              </c:numCache>
            </c:numRef>
          </c:val>
        </c:ser>
        <c:ser>
          <c:idx val="5"/>
          <c:order val="1"/>
          <c:tx>
            <c:strRef>
              <c:f>'Annual Labor Costs'!$B$44</c:f>
              <c:strCache>
                <c:ptCount val="1"/>
                <c:pt idx="0">
                  <c:v>Total Annual Monitoring Support Labor Costs (Hrs.)</c:v>
                </c:pt>
              </c:strCache>
            </c:strRef>
          </c:tx>
          <c:invertIfNegative val="0"/>
          <c:val>
            <c:numRef>
              <c:f>'Annual Labor Costs'!$C$44:$O$44</c:f>
              <c:numCache>
                <c:formatCode>"$"#,##0_);[Red]\("$"#,##0\)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2"/>
          <c:tx>
            <c:strRef>
              <c:f>'Annual Labor Costs'!$B$19</c:f>
              <c:strCache>
                <c:ptCount val="1"/>
                <c:pt idx="0">
                  <c:v>Total Annual SWP Program Administration Labor Costs</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Costs'!$C$19:$O$19</c:f>
              <c:numCache>
                <c:formatCode>"$"#,##0</c:formatCode>
                <c:ptCount val="13"/>
                <c:pt idx="0">
                  <c:v>20966.75</c:v>
                </c:pt>
                <c:pt idx="1">
                  <c:v>21176.4175</c:v>
                </c:pt>
                <c:pt idx="2">
                  <c:v>21388.181674999996</c:v>
                </c:pt>
                <c:pt idx="3">
                  <c:v>21602.063491750003</c:v>
                </c:pt>
                <c:pt idx="4">
                  <c:v>21818.084126667502</c:v>
                </c:pt>
                <c:pt idx="5">
                  <c:v>22036.264967934174</c:v>
                </c:pt>
                <c:pt idx="6">
                  <c:v>22476.990267292855</c:v>
                </c:pt>
                <c:pt idx="7">
                  <c:v>22926.530072638714</c:v>
                </c:pt>
                <c:pt idx="8">
                  <c:v>23614.325974817879</c:v>
                </c:pt>
                <c:pt idx="9">
                  <c:v>24322.755754062411</c:v>
                </c:pt>
                <c:pt idx="10">
                  <c:v>25052.438426684283</c:v>
                </c:pt>
                <c:pt idx="11">
                  <c:v>25804.011579484817</c:v>
                </c:pt>
                <c:pt idx="12">
                  <c:v>26578.131926869362</c:v>
                </c:pt>
              </c:numCache>
            </c:numRef>
          </c:val>
        </c:ser>
        <c:ser>
          <c:idx val="1"/>
          <c:order val="3"/>
          <c:tx>
            <c:strRef>
              <c:f>'Annual Labor Costs'!$B$23</c:f>
              <c:strCache>
                <c:ptCount val="1"/>
                <c:pt idx="0">
                  <c:v>Total Annual SWP Engineering Labor Costs</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Costs'!$C$23:$O$23</c:f>
              <c:numCache>
                <c:formatCode>"$"#,##0</c:formatCode>
                <c:ptCount val="13"/>
                <c:pt idx="0">
                  <c:v>5101.6875</c:v>
                </c:pt>
                <c:pt idx="1">
                  <c:v>5152.7043749999984</c:v>
                </c:pt>
                <c:pt idx="2">
                  <c:v>5204.2314187500006</c:v>
                </c:pt>
                <c:pt idx="3">
                  <c:v>5256.2737329375004</c:v>
                </c:pt>
                <c:pt idx="4">
                  <c:v>5308.836470266875</c:v>
                </c:pt>
                <c:pt idx="5">
                  <c:v>5361.9248349695436</c:v>
                </c:pt>
                <c:pt idx="6">
                  <c:v>5469.163331668934</c:v>
                </c:pt>
                <c:pt idx="7">
                  <c:v>5578.5465983023141</c:v>
                </c:pt>
                <c:pt idx="8">
                  <c:v>5745.9029962513832</c:v>
                </c:pt>
                <c:pt idx="9">
                  <c:v>5918.2800861389242</c:v>
                </c:pt>
                <c:pt idx="10">
                  <c:v>6095.8284887230921</c:v>
                </c:pt>
                <c:pt idx="11">
                  <c:v>6278.7033433847846</c:v>
                </c:pt>
                <c:pt idx="12">
                  <c:v>6467.0644436863267</c:v>
                </c:pt>
              </c:numCache>
            </c:numRef>
          </c:val>
        </c:ser>
        <c:ser>
          <c:idx val="2"/>
          <c:order val="4"/>
          <c:tx>
            <c:strRef>
              <c:f>'Annual Labor Costs'!$B$27</c:f>
              <c:strCache>
                <c:ptCount val="1"/>
                <c:pt idx="0">
                  <c:v>Total Annual Clerical Labor Costs</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Costs'!$C$27:$O$27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5"/>
          <c:tx>
            <c:strRef>
              <c:f>'Annual Labor Costs'!$B$31</c:f>
              <c:strCache>
                <c:ptCount val="1"/>
                <c:pt idx="0">
                  <c:v>Total Category 4 Labor Costs</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Costs'!$C$31:$O$31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95"/>
        <c:overlap val="100"/>
        <c:axId val="53908992"/>
        <c:axId val="53910528"/>
      </c:barChart>
      <c:catAx>
        <c:axId val="53908992"/>
        <c:scaling>
          <c:orientation val="minMax"/>
        </c:scaling>
        <c:delete val="0"/>
        <c:axPos val="b"/>
        <c:numFmt formatCode="General" sourceLinked="1"/>
        <c:majorTickMark val="none"/>
        <c:minorTickMark val="none"/>
        <c:tickLblPos val="nextTo"/>
        <c:crossAx val="53910528"/>
        <c:crosses val="autoZero"/>
        <c:auto val="1"/>
        <c:lblAlgn val="ctr"/>
        <c:lblOffset val="100"/>
        <c:noMultiLvlLbl val="0"/>
      </c:catAx>
      <c:valAx>
        <c:axId val="53910528"/>
        <c:scaling>
          <c:orientation val="minMax"/>
        </c:scaling>
        <c:delete val="0"/>
        <c:axPos val="l"/>
        <c:majorGridlines/>
        <c:numFmt formatCode="&quot;$&quot;#,##0_);[Red]\(&quot;$&quot;#,##0\)" sourceLinked="1"/>
        <c:majorTickMark val="none"/>
        <c:minorTickMark val="none"/>
        <c:tickLblPos val="nextTo"/>
        <c:crossAx val="5390899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'Annual Labor Costs'!$B$13</c:f>
              <c:strCache>
                <c:ptCount val="1"/>
                <c:pt idx="0">
                  <c:v>Total Annual Labor Costs</c:v>
                </c:pt>
              </c:strCache>
            </c:strRef>
          </c:tx>
          <c:invertIfNegative val="0"/>
          <c:cat>
            <c:strRef>
              <c:f>'Annual Labor Costs'!$C$11:$O$12</c:f>
              <c:strCach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strCache>
            </c:strRef>
          </c:cat>
          <c:val>
            <c:numRef>
              <c:f>'Annual Labor Costs'!$C$13:$O$13</c:f>
              <c:numCache>
                <c:formatCode>"$"#,##0</c:formatCode>
                <c:ptCount val="13"/>
                <c:pt idx="0">
                  <c:v>26628.4375</c:v>
                </c:pt>
                <c:pt idx="1">
                  <c:v>27454.721874999996</c:v>
                </c:pt>
                <c:pt idx="2">
                  <c:v>28289.269093749997</c:v>
                </c:pt>
                <c:pt idx="3">
                  <c:v>29132.161784687505</c:v>
                </c:pt>
                <c:pt idx="4">
                  <c:v>29983.483402534373</c:v>
                </c:pt>
                <c:pt idx="5">
                  <c:v>30843.318236559717</c:v>
                </c:pt>
                <c:pt idx="6">
                  <c:v>31991.618973234908</c:v>
                </c:pt>
                <c:pt idx="7">
                  <c:v>33162.885724643609</c:v>
                </c:pt>
                <c:pt idx="8">
                  <c:v>34648.752014584192</c:v>
                </c:pt>
                <c:pt idx="9">
                  <c:v>36179.194293222979</c:v>
                </c:pt>
                <c:pt idx="10">
                  <c:v>37755.549840220934</c:v>
                </c:pt>
                <c:pt idx="11">
                  <c:v>38819.196053628839</c:v>
                </c:pt>
                <c:pt idx="12">
                  <c:v>39925.951653438977</c:v>
                </c:pt>
              </c:numCache>
            </c:numRef>
          </c:val>
        </c:ser>
        <c:dLbls>
          <c:showLegendKey val="0"/>
          <c:showVal val="0"/>
          <c:showCatName val="0"/>
          <c:showSerName val="0"/>
          <c:showPercent val="0"/>
          <c:showBubbleSize val="0"/>
        </c:dLbls>
        <c:gapWidth val="150"/>
        <c:axId val="67166976"/>
        <c:axId val="67168512"/>
      </c:barChart>
      <c:catAx>
        <c:axId val="67166976"/>
        <c:scaling>
          <c:orientation val="minMax"/>
        </c:scaling>
        <c:delete val="0"/>
        <c:axPos val="b"/>
        <c:majorTickMark val="none"/>
        <c:minorTickMark val="none"/>
        <c:tickLblPos val="nextTo"/>
        <c:crossAx val="67168512"/>
        <c:crosses val="autoZero"/>
        <c:auto val="1"/>
        <c:lblAlgn val="ctr"/>
        <c:lblOffset val="100"/>
        <c:noMultiLvlLbl val="0"/>
      </c:catAx>
      <c:valAx>
        <c:axId val="67168512"/>
        <c:scaling>
          <c:orientation val="minMax"/>
        </c:scaling>
        <c:delete val="0"/>
        <c:axPos val="l"/>
        <c:majorGridlines/>
        <c:numFmt formatCode="&quot;$&quot;#,##0" sourceLinked="1"/>
        <c:majorTickMark val="none"/>
        <c:minorTickMark val="none"/>
        <c:tickLblPos val="nextTo"/>
        <c:crossAx val="6716697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'Annual Labor Costs'!$B$14</c:f>
              <c:strCache>
                <c:ptCount val="1"/>
                <c:pt idx="0">
                  <c:v>Total Annual FTE</c:v>
                </c:pt>
              </c:strCache>
            </c:strRef>
          </c:tx>
          <c:invertIfNegative val="0"/>
          <c:cat>
            <c:numRef>
              <c:f>'Annual Labor Costs'!$C$11:$O$11</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'Annual Labor Costs'!$C$14:$O$14</c:f>
              <c:numCache>
                <c:formatCode>0.00</c:formatCode>
                <c:ptCount val="13"/>
                <c:pt idx="0">
                  <c:v>0.72770432692307696</c:v>
                </c:pt>
                <c:pt idx="1">
                  <c:v>0.74651983173076919</c:v>
                </c:pt>
                <c:pt idx="2">
                  <c:v>0.76552349158653854</c:v>
                </c:pt>
                <c:pt idx="3">
                  <c:v>0.78471718804086543</c:v>
                </c:pt>
                <c:pt idx="4">
                  <c:v>0.80410282145973566</c:v>
                </c:pt>
                <c:pt idx="5">
                  <c:v>0.82368231121279445</c:v>
                </c:pt>
                <c:pt idx="6">
                  <c:v>0.85110584147435797</c:v>
                </c:pt>
                <c:pt idx="7">
                  <c:v>0.87907784234115294</c:v>
                </c:pt>
                <c:pt idx="8">
                  <c:v>0.91556651795894117</c:v>
                </c:pt>
                <c:pt idx="9">
                  <c:v>0.95314985384526296</c:v>
                </c:pt>
                <c:pt idx="10">
                  <c:v>0.99186068980817443</c:v>
                </c:pt>
                <c:pt idx="11">
                  <c:v>1.0201943893115117</c:v>
                </c:pt>
                <c:pt idx="12">
                  <c:v>1.0496088690307186</c:v>
                </c:pt>
              </c:numCache>
            </c:numRef>
          </c:val>
        </c:ser>
        <c:dLbls>
          <c:showLegendKey val="0"/>
          <c:showVal val="0"/>
          <c:showCatName val="0"/>
          <c:showSerName val="0"/>
          <c:showPercent val="0"/>
          <c:showBubbleSize val="0"/>
        </c:dLbls>
        <c:gapWidth val="150"/>
        <c:axId val="74394624"/>
        <c:axId val="74396416"/>
      </c:barChart>
      <c:catAx>
        <c:axId val="74394624"/>
        <c:scaling>
          <c:orientation val="minMax"/>
        </c:scaling>
        <c:delete val="0"/>
        <c:axPos val="b"/>
        <c:numFmt formatCode="General" sourceLinked="1"/>
        <c:majorTickMark val="none"/>
        <c:minorTickMark val="none"/>
        <c:tickLblPos val="nextTo"/>
        <c:crossAx val="74396416"/>
        <c:crosses val="autoZero"/>
        <c:auto val="1"/>
        <c:lblAlgn val="ctr"/>
        <c:lblOffset val="100"/>
        <c:noMultiLvlLbl val="0"/>
      </c:catAx>
      <c:valAx>
        <c:axId val="74396416"/>
        <c:scaling>
          <c:orientation val="minMax"/>
        </c:scaling>
        <c:delete val="0"/>
        <c:axPos val="l"/>
        <c:majorGridlines/>
        <c:numFmt formatCode="0.00" sourceLinked="1"/>
        <c:majorTickMark val="none"/>
        <c:minorTickMark val="none"/>
        <c:tickLblPos val="nextTo"/>
        <c:crossAx val="7439462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Local Permit Revenue</a:t>
            </a:r>
            <a:r>
              <a:rPr lang="en-US" baseline="0"/>
              <a:t> Over Time</a:t>
            </a:r>
            <a:endParaRPr lang="en-US"/>
          </a:p>
        </c:rich>
      </c:tx>
      <c:overlay val="0"/>
    </c:title>
    <c:autoTitleDeleted val="0"/>
    <c:plotArea>
      <c:layout/>
      <c:barChart>
        <c:barDir val="col"/>
        <c:grouping val="clustered"/>
        <c:varyColors val="0"/>
        <c:ser>
          <c:idx val="0"/>
          <c:order val="0"/>
          <c:tx>
            <c:strRef>
              <c:f>'Local Revenue from Permits'!$D$3</c:f>
              <c:strCache>
                <c:ptCount val="1"/>
                <c:pt idx="0">
                  <c:v>Total Local Revenue Per Year from SMP Permits</c:v>
                </c:pt>
              </c:strCache>
            </c:strRef>
          </c:tx>
          <c:invertIfNegative val="0"/>
          <c:cat>
            <c:numRef>
              <c:f>'Local Revenue from Permits'!$E$2:$Q$2</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'Local Revenue from Permits'!$E$3:$Q$3</c:f>
              <c:numCache>
                <c:formatCode>"$"#,##0_);[Red]\("$"#,##0\)</c:formatCode>
                <c:ptCount val="13"/>
                <c:pt idx="0">
                  <c:v>33948</c:v>
                </c:pt>
                <c:pt idx="1">
                  <c:v>34287.480000000003</c:v>
                </c:pt>
                <c:pt idx="2">
                  <c:v>34630.354800000001</c:v>
                </c:pt>
                <c:pt idx="3">
                  <c:v>34976.658348000004</c:v>
                </c:pt>
                <c:pt idx="4">
                  <c:v>35326.424931480004</c:v>
                </c:pt>
                <c:pt idx="5">
                  <c:v>35679.689180794798</c:v>
                </c:pt>
                <c:pt idx="6">
                  <c:v>36393.282964410697</c:v>
                </c:pt>
                <c:pt idx="7">
                  <c:v>37121.148623698908</c:v>
                </c:pt>
                <c:pt idx="8">
                  <c:v>38234.783082409878</c:v>
                </c:pt>
                <c:pt idx="9">
                  <c:v>39381.826574882172</c:v>
                </c:pt>
                <c:pt idx="10">
                  <c:v>40563.281372128637</c:v>
                </c:pt>
                <c:pt idx="11">
                  <c:v>41780.179813292503</c:v>
                </c:pt>
                <c:pt idx="12">
                  <c:v>43033.585207691271</c:v>
                </c:pt>
              </c:numCache>
            </c:numRef>
          </c:val>
        </c:ser>
        <c:dLbls>
          <c:showLegendKey val="0"/>
          <c:showVal val="0"/>
          <c:showCatName val="0"/>
          <c:showSerName val="0"/>
          <c:showPercent val="0"/>
          <c:showBubbleSize val="0"/>
        </c:dLbls>
        <c:gapWidth val="150"/>
        <c:axId val="74414336"/>
        <c:axId val="74432512"/>
      </c:barChart>
      <c:catAx>
        <c:axId val="74414336"/>
        <c:scaling>
          <c:orientation val="minMax"/>
        </c:scaling>
        <c:delete val="0"/>
        <c:axPos val="b"/>
        <c:numFmt formatCode="General" sourceLinked="1"/>
        <c:majorTickMark val="none"/>
        <c:minorTickMark val="none"/>
        <c:tickLblPos val="nextTo"/>
        <c:crossAx val="74432512"/>
        <c:crosses val="autoZero"/>
        <c:auto val="1"/>
        <c:lblAlgn val="ctr"/>
        <c:lblOffset val="100"/>
        <c:noMultiLvlLbl val="0"/>
      </c:catAx>
      <c:valAx>
        <c:axId val="74432512"/>
        <c:scaling>
          <c:orientation val="minMax"/>
        </c:scaling>
        <c:delete val="0"/>
        <c:axPos val="l"/>
        <c:majorGridlines/>
        <c:numFmt formatCode="&quot;$&quot;#,##0_);[Red]\(&quot;$&quot;#,##0\)" sourceLinked="1"/>
        <c:majorTickMark val="none"/>
        <c:minorTickMark val="none"/>
        <c:tickLblPos val="nextTo"/>
        <c:crossAx val="7441433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Future</a:t>
            </a:r>
            <a:r>
              <a:rPr lang="en-US" baseline="0"/>
              <a:t> Monitoring Reserve Account Balance (Budget)</a:t>
            </a:r>
            <a:endParaRPr lang="en-US"/>
          </a:p>
        </c:rich>
      </c:tx>
      <c:overlay val="0"/>
    </c:title>
    <c:autoTitleDeleted val="0"/>
    <c:plotArea>
      <c:layout/>
      <c:barChart>
        <c:barDir val="col"/>
        <c:grouping val="clustered"/>
        <c:varyColors val="0"/>
        <c:ser>
          <c:idx val="0"/>
          <c:order val="0"/>
          <c:tx>
            <c:strRef>
              <c:f>'Budget No Prefil'!$B$61</c:f>
              <c:strCache>
                <c:ptCount val="1"/>
                <c:pt idx="0">
                  <c:v>RESERVE BALANCE</c:v>
                </c:pt>
              </c:strCache>
            </c:strRef>
          </c:tx>
          <c:invertIfNegative val="0"/>
          <c:cat>
            <c:numRef>
              <c:f>'Budget No Prefil'!$C$2:$O$2</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'Budget No Prefil'!$C$61:$O$61</c:f>
              <c:numCache>
                <c:formatCode>_(* #,##0_);_(* \(#,##0\);_(* "-"_);_(@_)</c:formatCode>
                <c:ptCount val="13"/>
                <c:pt idx="0">
                  <c:v>3394.8</c:v>
                </c:pt>
                <c:pt idx="1">
                  <c:v>6484.0680000000011</c:v>
                </c:pt>
                <c:pt idx="2">
                  <c:v>9264.7486800000006</c:v>
                </c:pt>
                <c:pt idx="3">
                  <c:v>11733.7561668</c:v>
                </c:pt>
                <c:pt idx="4">
                  <c:v>13887.973728468001</c:v>
                </c:pt>
                <c:pt idx="5">
                  <c:v>15724.253465752683</c:v>
                </c:pt>
                <c:pt idx="6">
                  <c:v>17275.095689591006</c:v>
                </c:pt>
                <c:pt idx="7">
                  <c:v>18534.79164971404</c:v>
                </c:pt>
                <c:pt idx="8">
                  <c:v>19534.639569471183</c:v>
                </c:pt>
                <c:pt idx="9">
                  <c:v>20266.844007651456</c:v>
                </c:pt>
                <c:pt idx="10">
                  <c:v>20723.375659807556</c:v>
                </c:pt>
                <c:pt idx="11">
                  <c:v>20895.964342358755</c:v>
                </c:pt>
                <c:pt idx="12">
                  <c:v>20776.091766216909</c:v>
                </c:pt>
              </c:numCache>
            </c:numRef>
          </c:val>
        </c:ser>
        <c:dLbls>
          <c:showLegendKey val="0"/>
          <c:showVal val="0"/>
          <c:showCatName val="0"/>
          <c:showSerName val="0"/>
          <c:showPercent val="0"/>
          <c:showBubbleSize val="0"/>
        </c:dLbls>
        <c:gapWidth val="150"/>
        <c:axId val="74445952"/>
        <c:axId val="74447488"/>
      </c:barChart>
      <c:catAx>
        <c:axId val="74445952"/>
        <c:scaling>
          <c:orientation val="minMax"/>
        </c:scaling>
        <c:delete val="0"/>
        <c:axPos val="b"/>
        <c:numFmt formatCode="General" sourceLinked="1"/>
        <c:majorTickMark val="none"/>
        <c:minorTickMark val="none"/>
        <c:tickLblPos val="nextTo"/>
        <c:crossAx val="74447488"/>
        <c:crosses val="autoZero"/>
        <c:auto val="1"/>
        <c:lblAlgn val="ctr"/>
        <c:lblOffset val="100"/>
        <c:noMultiLvlLbl val="0"/>
      </c:catAx>
      <c:valAx>
        <c:axId val="74447488"/>
        <c:scaling>
          <c:orientation val="minMax"/>
        </c:scaling>
        <c:delete val="0"/>
        <c:axPos val="l"/>
        <c:majorGridlines/>
        <c:numFmt formatCode="_(* #,##0_);_(* \(#,##0\);_(* &quot;-&quot;_);_(@_)" sourceLinked="1"/>
        <c:majorTickMark val="none"/>
        <c:minorTickMark val="none"/>
        <c:tickLblPos val="nextTo"/>
        <c:crossAx val="7444595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4.tiff"/></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45720</xdr:rowOff>
    </xdr:from>
    <xdr:to>
      <xdr:col>14</xdr:col>
      <xdr:colOff>487680</xdr:colOff>
      <xdr:row>104</xdr:row>
      <xdr:rowOff>22860</xdr:rowOff>
    </xdr:to>
    <xdr:sp macro="" textlink="">
      <xdr:nvSpPr>
        <xdr:cNvPr id="3" name="TextBox 2"/>
        <xdr:cNvSpPr txBox="1"/>
      </xdr:nvSpPr>
      <xdr:spPr>
        <a:xfrm>
          <a:off x="352425" y="45720"/>
          <a:ext cx="8669655" cy="19789140"/>
        </a:xfrm>
        <a:prstGeom prst="rect">
          <a:avLst/>
        </a:prstGeom>
        <a:solidFill>
          <a:schemeClr val="accent3">
            <a:lumMod val="20000"/>
            <a:lumOff val="80000"/>
          </a:schemeClr>
        </a:solidFill>
        <a:ln w="3810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400"/>
            </a:spcAft>
          </a:pPr>
          <a:r>
            <a:rPr lang="en-US" sz="1600" b="1" u="sng">
              <a:effectLst/>
              <a:latin typeface="Cambria"/>
              <a:ea typeface="Cambria"/>
              <a:cs typeface="Times New Roman"/>
            </a:rPr>
            <a:t>Virginia Staffing Plan Workbook and Tool</a:t>
          </a:r>
          <a:endParaRPr lang="en-US" sz="1600">
            <a:effectLst/>
            <a:latin typeface="Cambria"/>
            <a:ea typeface="Cambria"/>
            <a:cs typeface="Times New Roman"/>
          </a:endParaRPr>
        </a:p>
        <a:p>
          <a:pPr marL="0" marR="0" algn="ctr">
            <a:spcBef>
              <a:spcPts val="0"/>
            </a:spcBef>
            <a:spcAft>
              <a:spcPts val="400"/>
            </a:spcAft>
          </a:pPr>
          <a:r>
            <a:rPr lang="en-US" sz="1000">
              <a:effectLst/>
              <a:latin typeface="Cambria"/>
              <a:ea typeface="Cambria"/>
              <a:cs typeface="Times New Roman"/>
            </a:rPr>
            <a:t>Developed by The Environmental Finance Center at The University of Maryland at College Park</a:t>
          </a:r>
        </a:p>
        <a:p>
          <a:pPr marL="0" marR="0" algn="ctr">
            <a:spcBef>
              <a:spcPts val="0"/>
            </a:spcBef>
            <a:spcAft>
              <a:spcPts val="400"/>
            </a:spcAft>
          </a:pPr>
          <a:endParaRPr lang="en-US" sz="1400">
            <a:effectLst/>
            <a:latin typeface="Cambria"/>
            <a:ea typeface="Cambria"/>
            <a:cs typeface="Times New Roman"/>
          </a:endParaRPr>
        </a:p>
        <a:p>
          <a:pPr marL="0" marR="0" algn="ctr">
            <a:spcBef>
              <a:spcPts val="0"/>
            </a:spcBef>
            <a:spcAft>
              <a:spcPts val="400"/>
            </a:spcAft>
          </a:pPr>
          <a:endParaRPr lang="en-US" sz="1400">
            <a:effectLst/>
            <a:latin typeface="Cambria"/>
            <a:ea typeface="Cambria"/>
            <a:cs typeface="Times New Roman"/>
          </a:endParaRPr>
        </a:p>
        <a:p>
          <a:pPr marL="0" marR="0" algn="ctr">
            <a:spcBef>
              <a:spcPts val="0"/>
            </a:spcBef>
            <a:spcAft>
              <a:spcPts val="400"/>
            </a:spcAft>
          </a:pPr>
          <a:endParaRPr lang="en-US" sz="900">
            <a:effectLst/>
            <a:latin typeface="Cambria"/>
            <a:ea typeface="Cambria"/>
            <a:cs typeface="Times New Roman"/>
          </a:endParaRPr>
        </a:p>
        <a:p>
          <a:pPr marL="0" marR="0" algn="ctr">
            <a:spcBef>
              <a:spcPts val="0"/>
            </a:spcBef>
            <a:spcAft>
              <a:spcPts val="0"/>
            </a:spcAft>
          </a:pPr>
          <a:r>
            <a:rPr lang="en-US" sz="900">
              <a:effectLst/>
              <a:latin typeface="Cambria"/>
              <a:ea typeface="Cambria"/>
              <a:cs typeface="Times New Roman"/>
            </a:rPr>
            <a:t>Eric Reed, Research Associate – Fiscal and Financial Analysis </a:t>
          </a:r>
          <a:r>
            <a:rPr lang="en-US" sz="900" u="sng">
              <a:solidFill>
                <a:srgbClr val="0000FF"/>
              </a:solidFill>
              <a:effectLst/>
              <a:latin typeface="Cambria"/>
              <a:ea typeface="Cambria"/>
              <a:cs typeface="Times New Roman"/>
              <a:hlinkClick xmlns:r="http://schemas.openxmlformats.org/officeDocument/2006/relationships" r:id=""/>
            </a:rPr>
            <a:t>ereed1@umd.edu</a:t>
          </a:r>
          <a:endParaRPr lang="en-US" sz="900">
            <a:effectLst/>
            <a:latin typeface="Cambria"/>
            <a:ea typeface="Cambria"/>
            <a:cs typeface="Times New Roman"/>
          </a:endParaRPr>
        </a:p>
        <a:p>
          <a:pPr marL="0" marR="0" algn="ctr">
            <a:spcBef>
              <a:spcPts val="0"/>
            </a:spcBef>
            <a:spcAft>
              <a:spcPts val="0"/>
            </a:spcAft>
          </a:pPr>
          <a:r>
            <a:rPr lang="en-US" sz="900">
              <a:effectLst/>
              <a:latin typeface="Cambria"/>
              <a:ea typeface="Cambria"/>
              <a:cs typeface="Times New Roman"/>
            </a:rPr>
            <a:t>Jennifer Cotting, Research Associate – Green Infrastructure </a:t>
          </a:r>
          <a:r>
            <a:rPr lang="en-US" sz="900" u="sng">
              <a:solidFill>
                <a:srgbClr val="0000FF"/>
              </a:solidFill>
              <a:effectLst/>
              <a:latin typeface="Cambria"/>
              <a:ea typeface="Cambria"/>
              <a:cs typeface="Times New Roman"/>
              <a:hlinkClick xmlns:r="http://schemas.openxmlformats.org/officeDocument/2006/relationships" r:id=""/>
            </a:rPr>
            <a:t>jcotting@umd.edu</a:t>
          </a:r>
          <a:endParaRPr lang="en-US" sz="900">
            <a:effectLst/>
            <a:latin typeface="Cambria"/>
            <a:ea typeface="Cambria"/>
            <a:cs typeface="Times New Roman"/>
          </a:endParaRPr>
        </a:p>
        <a:p>
          <a:pPr marL="0" marR="0" algn="ctr">
            <a:spcBef>
              <a:spcPts val="0"/>
            </a:spcBef>
            <a:spcAft>
              <a:spcPts val="0"/>
            </a:spcAft>
          </a:pPr>
          <a:r>
            <a:rPr lang="en-US" sz="900">
              <a:effectLst/>
              <a:latin typeface="Cambria"/>
              <a:ea typeface="Cambria"/>
              <a:cs typeface="Times New Roman"/>
            </a:rPr>
            <a:t>Joanne Throwe, Director</a:t>
          </a:r>
        </a:p>
        <a:p>
          <a:pPr marL="0" marR="0" algn="ctr">
            <a:spcBef>
              <a:spcPts val="0"/>
            </a:spcBef>
            <a:spcAft>
              <a:spcPts val="0"/>
            </a:spcAft>
          </a:pPr>
          <a:r>
            <a:rPr lang="en-US" sz="800">
              <a:effectLst/>
              <a:latin typeface="Cambria"/>
              <a:ea typeface="Cambria"/>
              <a:cs typeface="Times New Roman"/>
            </a:rPr>
            <a:t>Copyright © 2013 Environmental Finance Center at The University of Maryland, College Park </a:t>
          </a:r>
          <a:r>
            <a:rPr lang="en-US" sz="800" u="sng">
              <a:solidFill>
                <a:srgbClr val="0000FF"/>
              </a:solidFill>
              <a:effectLst/>
              <a:latin typeface="Cambria"/>
              <a:ea typeface="Cambria"/>
              <a:cs typeface="Times New Roman"/>
              <a:hlinkClick xmlns:r="http://schemas.openxmlformats.org/officeDocument/2006/relationships" r:id=""/>
            </a:rPr>
            <a:t>www.efc.umd.edu</a:t>
          </a:r>
          <a:r>
            <a:rPr lang="en-US" sz="800">
              <a:effectLst/>
              <a:latin typeface="Cambria"/>
              <a:ea typeface="Cambria"/>
              <a:cs typeface="Times New Roman"/>
            </a:rPr>
            <a:t> </a:t>
          </a:r>
        </a:p>
        <a:p>
          <a:pPr marL="0" marR="0" algn="ctr">
            <a:spcBef>
              <a:spcPts val="0"/>
            </a:spcBef>
            <a:spcAft>
              <a:spcPts val="0"/>
            </a:spcAft>
          </a:pPr>
          <a:r>
            <a:rPr lang="en-US" sz="800">
              <a:effectLst/>
              <a:latin typeface="Cambria"/>
              <a:ea typeface="Cambria"/>
              <a:cs typeface="Times New Roman"/>
            </a:rPr>
            <a:t>Download this tool at </a:t>
          </a:r>
          <a:r>
            <a:rPr lang="en-US" sz="800" u="sng">
              <a:solidFill>
                <a:srgbClr val="0000FF"/>
              </a:solidFill>
              <a:effectLst/>
              <a:latin typeface="Cambria"/>
              <a:ea typeface="Cambria"/>
              <a:cs typeface="Times New Roman"/>
              <a:hlinkClick xmlns:r="http://schemas.openxmlformats.org/officeDocument/2006/relationships" r:id=""/>
            </a:rPr>
            <a:t>www.efc.umd.edu/tools</a:t>
          </a:r>
          <a:endParaRPr lang="en-US" sz="800">
            <a:effectLst/>
            <a:latin typeface="Cambria"/>
            <a:ea typeface="Cambria"/>
            <a:cs typeface="Times New Roman"/>
          </a:endParaRPr>
        </a:p>
        <a:p>
          <a:pPr marL="0" marR="0" algn="ctr">
            <a:spcBef>
              <a:spcPts val="0"/>
            </a:spcBef>
            <a:spcAft>
              <a:spcPts val="0"/>
            </a:spcAft>
          </a:pPr>
          <a:r>
            <a:rPr lang="en-US" sz="1100">
              <a:effectLst/>
              <a:latin typeface="Cambria"/>
              <a:ea typeface="Cambria"/>
              <a:cs typeface="Times New Roman"/>
            </a:rPr>
            <a:t>___________________________________________________________________________________________________________________________________</a:t>
          </a:r>
          <a:endParaRPr lang="en-US" sz="1800">
            <a:effectLst/>
            <a:latin typeface="Cambria"/>
            <a:ea typeface="Cambria"/>
            <a:cs typeface="Times New Roman"/>
          </a:endParaRPr>
        </a:p>
        <a:p>
          <a:pPr marL="0" marR="0">
            <a:spcBef>
              <a:spcPts val="0"/>
            </a:spcBef>
            <a:spcAft>
              <a:spcPts val="0"/>
            </a:spcAft>
          </a:pPr>
          <a:r>
            <a:rPr lang="en-US" sz="1100">
              <a:effectLst/>
              <a:latin typeface="Cambria"/>
              <a:ea typeface="Cambria"/>
              <a:cs typeface="Times New Roman"/>
            </a:rPr>
            <a:t> </a:t>
          </a:r>
          <a:endParaRPr lang="en-US" sz="1400">
            <a:effectLst/>
            <a:latin typeface="Cambria"/>
            <a:ea typeface="Cambria"/>
            <a:cs typeface="Times New Roman"/>
          </a:endParaRPr>
        </a:p>
        <a:p>
          <a:pPr marL="0" marR="0" algn="ctr">
            <a:spcBef>
              <a:spcPts val="0"/>
            </a:spcBef>
            <a:spcAft>
              <a:spcPts val="0"/>
            </a:spcAft>
          </a:pPr>
          <a:r>
            <a:rPr lang="en-US" sz="1400" b="1">
              <a:effectLst/>
              <a:latin typeface="Cambria"/>
              <a:ea typeface="Cambria"/>
              <a:cs typeface="Times New Roman"/>
            </a:rPr>
            <a:t>Workbook Contents and Instructions</a:t>
          </a:r>
          <a:endParaRPr lang="en-US" sz="1400">
            <a:effectLst/>
            <a:latin typeface="Cambria"/>
            <a:ea typeface="Cambria"/>
            <a:cs typeface="Times New Roman"/>
          </a:endParaRPr>
        </a:p>
        <a:p>
          <a:pPr marL="0" marR="0" algn="ctr">
            <a:spcBef>
              <a:spcPts val="0"/>
            </a:spcBef>
            <a:spcAft>
              <a:spcPts val="0"/>
            </a:spcAft>
          </a:pPr>
          <a:r>
            <a:rPr lang="en-US" sz="1100">
              <a:effectLst/>
              <a:latin typeface="Cambria"/>
              <a:ea typeface="Cambria"/>
              <a:cs typeface="Times New Roman"/>
            </a:rPr>
            <a:t> </a:t>
          </a:r>
          <a:endParaRPr lang="en-US" sz="1400">
            <a:effectLst/>
            <a:latin typeface="Cambria"/>
            <a:ea typeface="Cambria"/>
            <a:cs typeface="Times New Roman"/>
          </a:endParaRPr>
        </a:p>
        <a:p>
          <a:pPr marL="342900" marR="0" lvl="0" indent="-342900">
            <a:spcBef>
              <a:spcPts val="0"/>
            </a:spcBef>
            <a:spcAft>
              <a:spcPts val="0"/>
            </a:spcAft>
            <a:buFont typeface="+mj-lt"/>
            <a:buAutoNum type="arabicPeriod"/>
          </a:pPr>
          <a:r>
            <a:rPr lang="en-US" sz="1100">
              <a:effectLst/>
              <a:latin typeface="Cambria"/>
              <a:ea typeface="Cambria"/>
              <a:cs typeface="Times New Roman"/>
            </a:rPr>
            <a:t>Dashboards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The Worksheet contains three tabs of Dashboard.  These tabs contain summary information and are dynamic summary charts and tables.  The Dashboards will change as assumptions are changed.</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Dashboard Tab 1</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Permits per Year</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Number of Permits in Inventory for Monitoring</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Labor Dashboard Tab</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Total Annual Labor Costs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Total Annual Labor FTE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Change in Labor FTE over Time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Change in Labor Costs over Time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Permit Monitoring FTE over Time</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Budget Dashboard Tab</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Local Permit Revenue over time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Monitoring Obligation Reserve Account Balance over Time (If contemplated.)</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Estimated Permit Revenue Less Estimated Labor Costs over Time.</a:t>
          </a:r>
          <a:endParaRPr lang="en-US" sz="1400">
            <a:effectLst/>
            <a:latin typeface="Cambria"/>
            <a:ea typeface="Cambria"/>
            <a:cs typeface="Times New Roman"/>
          </a:endParaRPr>
        </a:p>
        <a:p>
          <a:pPr marL="1371600" marR="0">
            <a:spcBef>
              <a:spcPts val="0"/>
            </a:spcBef>
            <a:spcAft>
              <a:spcPts val="0"/>
            </a:spcAft>
          </a:pPr>
          <a:r>
            <a:rPr lang="en-US" sz="1100">
              <a:effectLst/>
              <a:latin typeface="Cambria"/>
              <a:ea typeface="Cambria"/>
              <a:cs typeface="Times New Roman"/>
            </a:rPr>
            <a:t> </a:t>
          </a:r>
          <a:endParaRPr lang="en-US" sz="1400">
            <a:effectLst/>
            <a:latin typeface="Cambria"/>
            <a:ea typeface="Cambria"/>
            <a:cs typeface="Times New Roman"/>
          </a:endParaRPr>
        </a:p>
        <a:p>
          <a:pPr marL="342900" marR="0" lvl="0" indent="-342900">
            <a:spcBef>
              <a:spcPts val="0"/>
            </a:spcBef>
            <a:spcAft>
              <a:spcPts val="0"/>
            </a:spcAft>
            <a:buFont typeface="+mj-lt"/>
            <a:buAutoNum type="arabicPeriod"/>
          </a:pPr>
          <a:r>
            <a:rPr lang="en-US" sz="1100">
              <a:effectLst/>
              <a:latin typeface="Cambria"/>
              <a:ea typeface="Cambria"/>
              <a:cs typeface="Times New Roman"/>
            </a:rPr>
            <a:t>Make and Enter Assumptions.  (Tab 1 – Assumptions)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Estimates of Permit Activity</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Estimate of Development and Growth Rate Activity over Time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Make an estimate of the number of permits in year one.</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Enter the State’s Share of Local Permit Fees (28%)</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Budget Estimates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If a Reserve for future permit monitoring obligations is contemplated for budgeting purposes, enter the percentage of current year permit fee revenue to be transfer to the reserve budget.  Enter 0% in the assumption if a reserve is not contemplated.</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Length of Open Permit Assumptions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Make an estimate for each permit type of the number of weeks in which staff will have to spend time (visit, reporting, phone calls, and filing) related to the open permit.    Assume that the permit is “normal” with no special issues.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Staff Time Requirements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The model provides the flexibility of up to 4 different positions with 4 different labor rates.  For less complexity, or for less than 4 different labor rates, enter equal labor rates across 2 or more assumptions.  The named positions/roles are:</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Stormwater Management Professional (SWP)</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E&amp;S Staff</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Clerical/Support</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Administrator </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Enter the estimated time for activities related to the permit</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Enter in an assumption for the increase of time when a permit becomes an “issue”</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Enter an estimate of the percentage of permits that will have “issues” or require additional attention</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Enter an estimate for time required for the monitoring of a closed permit</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The model provides the flexibility of up to 2 different positions/labor rates/ involved with the monitoring activities.</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SWP</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Support/Clerical</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Staff Labor Cost Assumptions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Make an estimate of Labor cost changes (inflation) if any per year</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The model provides the flexibility of up to 6 different position labor rates.  </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Estimated Rates for staff involved with open permits</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SWP</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E&amp;S</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Clerical/Support</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Administration</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Estimated rates for staff involved with monitoring activates</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SWP</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E&amp;S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The intent of the model is that the hourly labor rate includes salary as well as overhead such as benefits, payroll taxes, etc.</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Full Time Equivalents are used in the model, however, the initial assumption and initial entry is in terms of labor cost per hour.  To adjust an annual labor cost of salary to hourly for the purposes of this program, divide by 2080 hours, the model assumes the FTE is equivalent to 2080 hours annually.</a:t>
          </a:r>
          <a:endParaRPr lang="en-US" sz="1400">
            <a:effectLst/>
            <a:latin typeface="Cambria"/>
            <a:ea typeface="Cambria"/>
            <a:cs typeface="Times New Roman"/>
          </a:endParaRPr>
        </a:p>
        <a:p>
          <a:pPr marL="1371600" marR="0">
            <a:spcBef>
              <a:spcPts val="0"/>
            </a:spcBef>
            <a:spcAft>
              <a:spcPts val="0"/>
            </a:spcAft>
          </a:pPr>
          <a:r>
            <a:rPr lang="en-US" sz="1100">
              <a:effectLst/>
              <a:latin typeface="Cambria"/>
              <a:ea typeface="Cambria"/>
              <a:cs typeface="Times New Roman"/>
            </a:rPr>
            <a:t> </a:t>
          </a:r>
          <a:endParaRPr lang="en-US" sz="1400">
            <a:effectLst/>
            <a:latin typeface="Cambria"/>
            <a:ea typeface="Cambria"/>
            <a:cs typeface="Times New Roman"/>
          </a:endParaRPr>
        </a:p>
        <a:p>
          <a:pPr marL="342900" marR="0" lvl="0" indent="-342900">
            <a:spcBef>
              <a:spcPts val="0"/>
            </a:spcBef>
            <a:spcAft>
              <a:spcPts val="0"/>
            </a:spcAft>
            <a:buFont typeface="+mj-lt"/>
            <a:buAutoNum type="arabicPeriod"/>
          </a:pPr>
          <a:r>
            <a:rPr lang="en-US" sz="1100">
              <a:effectLst/>
              <a:latin typeface="Cambria"/>
              <a:ea typeface="Cambria"/>
              <a:cs typeface="Times New Roman"/>
            </a:rPr>
            <a:t> Tab 2 – Staffing Budget</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This is the final sheet and can be used as a worksheet or can be used in budget presentations.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The form of the sheets consists of</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Net Local Revenue from Permit Activity Estimates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A transfer from Current Revenue is made in the budget to the Reserve for future monitoring obligations.  Additionally in future years transfers from the Reserve to current revenues is made. The Accounting for the Reserve is at the bottom of the budget.</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Expenses are then budgeted against Current Net Revenue</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Personnel Costs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Equipment, Training, Vehicles, other items necessary to support operations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Third Party costs which can include Legal, Engineering, and possible jurisdictional cost sharing arrangements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Expenses or items unique to the local jurisdictions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Subtotals combined to arrive at Total Expenses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Budget Net</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Section for additional sources of revenue</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In the event that the budget nets to a deficit, this section can be used to account for additional sources of revenue into the program.</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Source 1 of the section contemplates additional permit fees</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Source 2 contemplates revenue for local operating fund</a:t>
          </a:r>
          <a:endParaRPr lang="en-US" sz="1400">
            <a:effectLst/>
            <a:latin typeface="Cambria"/>
            <a:ea typeface="Cambria"/>
            <a:cs typeface="Times New Roman"/>
          </a:endParaRPr>
        </a:p>
        <a:p>
          <a:pPr marL="2057400" marR="0" lvl="4" indent="-228600">
            <a:spcBef>
              <a:spcPts val="0"/>
            </a:spcBef>
            <a:spcAft>
              <a:spcPts val="0"/>
            </a:spcAft>
            <a:buFont typeface="+mj-lt"/>
            <a:buAutoNum type="alphaLcPeriod"/>
          </a:pPr>
          <a:r>
            <a:rPr lang="en-US" sz="1100">
              <a:effectLst/>
              <a:latin typeface="Cambria"/>
              <a:ea typeface="Cambria"/>
              <a:cs typeface="Times New Roman"/>
            </a:rPr>
            <a:t>Source 3 contemplates other sources which may be unique to the jurisdiction or hasn’t been contemplated at the time of model development.  </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Total Net</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This is the Total Net for the program after additional sources of revenue, if any, have been applied to the Budget Net</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Reserve for future Monitoring Obligations</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This section provides the accounting for the reserve in terms of inflows and outflows and annual balance remaining.</a:t>
          </a:r>
          <a:endParaRPr lang="en-US" sz="1400">
            <a:effectLst/>
            <a:latin typeface="Cambria"/>
            <a:ea typeface="Cambria"/>
            <a:cs typeface="Times New Roman"/>
          </a:endParaRPr>
        </a:p>
        <a:p>
          <a:pPr marL="1600200" marR="0" lvl="3" indent="-228600">
            <a:spcBef>
              <a:spcPts val="0"/>
            </a:spcBef>
            <a:spcAft>
              <a:spcPts val="0"/>
            </a:spcAft>
            <a:buFont typeface="+mj-lt"/>
            <a:buAutoNum type="arabicPeriod"/>
          </a:pPr>
          <a:r>
            <a:rPr lang="en-US" sz="1100">
              <a:effectLst/>
              <a:latin typeface="Cambria"/>
              <a:ea typeface="Cambria"/>
              <a:cs typeface="Times New Roman"/>
            </a:rPr>
            <a:t>The calculation for transfers out of the fund is hard coded into the model and contemplates a 10 year life for funds transferred into the reserves.  (i.e. funds are transferred out over a 10 year period from the date of being transferred into the reserve fund.)  In the event significant changes are contemplated for reserve life, the accounting for the reserve balance within the excel model may become unusable and the user is advised to start a separate worksheet for reserve accounting to track the changes to reserve life.</a:t>
          </a:r>
          <a:endParaRPr lang="en-US" sz="1400">
            <a:effectLst/>
            <a:latin typeface="Cambria"/>
            <a:ea typeface="Cambria"/>
            <a:cs typeface="Times New Roman"/>
          </a:endParaRPr>
        </a:p>
        <a:p>
          <a:pPr marL="342900" marR="0" lvl="0" indent="-342900">
            <a:spcBef>
              <a:spcPts val="0"/>
            </a:spcBef>
            <a:spcAft>
              <a:spcPts val="0"/>
            </a:spcAft>
            <a:buFont typeface="+mj-lt"/>
            <a:buAutoNum type="arabicPeriod"/>
          </a:pPr>
          <a:r>
            <a:rPr lang="en-US" sz="1100">
              <a:effectLst/>
              <a:latin typeface="Cambria"/>
              <a:ea typeface="Cambria"/>
              <a:cs typeface="Times New Roman"/>
            </a:rPr>
            <a:t>Additional Data Tabs – User Input Not Required</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Estimated Permit Revenue Less Estimated Labor Costs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Permit Activity projections over time</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Local Revenues from permits over time</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Time per Permit – Calculation of time by positions by type of permit.  Data in FTE, minutes, hours</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Permit Monitoring Inventory and Monitoring FTE</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Annual Labor Costs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Costs and FTE by position for total Permit Activities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Costs and FTE by position and total for Monitoring Activities</a:t>
          </a:r>
          <a:endParaRPr lang="en-US" sz="1400">
            <a:effectLst/>
            <a:latin typeface="Cambria"/>
            <a:ea typeface="Cambria"/>
            <a:cs typeface="Times New Roman"/>
          </a:endParaRPr>
        </a:p>
        <a:p>
          <a:pPr marL="1143000" marR="0" lvl="2" indent="-228600">
            <a:spcBef>
              <a:spcPts val="0"/>
            </a:spcBef>
            <a:spcAft>
              <a:spcPts val="0"/>
            </a:spcAft>
            <a:buFont typeface="+mj-lt"/>
            <a:buAutoNum type="romanLcPeriod"/>
          </a:pPr>
          <a:r>
            <a:rPr lang="en-US" sz="1100">
              <a:effectLst/>
              <a:latin typeface="Cambria"/>
              <a:ea typeface="Cambria"/>
              <a:cs typeface="Times New Roman"/>
            </a:rPr>
            <a:t>Total Costs and FTE for all activities combined</a:t>
          </a:r>
          <a:endParaRPr lang="en-US" sz="1400">
            <a:effectLst/>
            <a:latin typeface="Cambria"/>
            <a:ea typeface="Cambria"/>
            <a:cs typeface="Times New Roman"/>
          </a:endParaRPr>
        </a:p>
        <a:p>
          <a:pPr marL="742950" marR="0" lvl="1" indent="-285750">
            <a:spcBef>
              <a:spcPts val="0"/>
            </a:spcBef>
            <a:spcAft>
              <a:spcPts val="0"/>
            </a:spcAft>
            <a:buFont typeface="+mj-lt"/>
            <a:buAutoNum type="alphaLcPeriod"/>
          </a:pPr>
          <a:r>
            <a:rPr lang="en-US" sz="1100">
              <a:effectLst/>
              <a:latin typeface="Cambria"/>
              <a:ea typeface="Cambria"/>
              <a:cs typeface="Times New Roman"/>
            </a:rPr>
            <a:t>Multiple Data Tabs for FTE for Total Annual Labor Time and then by positions of SWP, E&amp;S, Support/Clerical/ &amp; Administration.</a:t>
          </a:r>
          <a:endParaRPr lang="en-US" sz="1400">
            <a:effectLst/>
            <a:latin typeface="Cambria"/>
            <a:ea typeface="Cambria"/>
            <a:cs typeface="Times New Roman"/>
          </a:endParaRPr>
        </a:p>
        <a:p>
          <a:pPr marL="342900" marR="0" lvl="0" indent="-342900">
            <a:spcBef>
              <a:spcPts val="0"/>
            </a:spcBef>
            <a:spcAft>
              <a:spcPts val="0"/>
            </a:spcAft>
            <a:buFont typeface="+mj-lt"/>
            <a:buAutoNum type="arabicPeriod"/>
          </a:pPr>
          <a:r>
            <a:rPr lang="en-US" sz="1100">
              <a:effectLst/>
              <a:latin typeface="Cambria"/>
              <a:ea typeface="Cambria"/>
              <a:cs typeface="Times New Roman"/>
            </a:rPr>
            <a:t>Outreach and Training Budget Tab</a:t>
          </a:r>
          <a:endParaRPr lang="en-US" sz="1400">
            <a:effectLst/>
            <a:latin typeface="Cambria"/>
            <a:ea typeface="Cambria"/>
            <a:cs typeface="Times New Roman"/>
          </a:endParaRPr>
        </a:p>
        <a:p>
          <a:pPr marL="742950" marR="0" lvl="1" indent="-285750">
            <a:spcBef>
              <a:spcPts val="0"/>
            </a:spcBef>
            <a:spcAft>
              <a:spcPts val="400"/>
            </a:spcAft>
            <a:buFont typeface="+mj-lt"/>
            <a:buAutoNum type="alphaLcPeriod"/>
          </a:pPr>
          <a:r>
            <a:rPr lang="en-US" sz="1100">
              <a:effectLst/>
              <a:latin typeface="Cambria"/>
              <a:ea typeface="Cambria"/>
              <a:cs typeface="Times New Roman"/>
            </a:rPr>
            <a:t>This sheet can be used as a sub-budget to calculate costs related to staff training and certifications.  Can also be used to calculate costs related to community outreach efforts.  The Totals flow to the Final Staffing Budget Tab.  </a:t>
          </a:r>
          <a:endParaRPr lang="en-US" sz="1400">
            <a:effectLst/>
            <a:latin typeface="Cambria"/>
            <a:ea typeface="Cambria"/>
            <a:cs typeface="Times New Roman"/>
          </a:endParaRPr>
        </a:p>
        <a:p>
          <a:endParaRPr lang="en-US" sz="1100"/>
        </a:p>
      </xdr:txBody>
    </xdr:sp>
    <xdr:clientData/>
  </xdr:twoCellAnchor>
  <xdr:twoCellAnchor editAs="oneCell">
    <xdr:from>
      <xdr:col>5</xdr:col>
      <xdr:colOff>529590</xdr:colOff>
      <xdr:row>3</xdr:row>
      <xdr:rowOff>0</xdr:rowOff>
    </xdr:from>
    <xdr:to>
      <xdr:col>9</xdr:col>
      <xdr:colOff>396240</xdr:colOff>
      <xdr:row>6</xdr:row>
      <xdr:rowOff>76200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7590" y="571500"/>
          <a:ext cx="230505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73024</xdr:colOff>
      <xdr:row>1</xdr:row>
      <xdr:rowOff>31750</xdr:rowOff>
    </xdr:from>
    <xdr:to>
      <xdr:col>13</xdr:col>
      <xdr:colOff>444500</xdr:colOff>
      <xdr:row>26</xdr:row>
      <xdr:rowOff>31749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152400</xdr:colOff>
      <xdr:row>1</xdr:row>
      <xdr:rowOff>12700</xdr:rowOff>
    </xdr:from>
    <xdr:to>
      <xdr:col>27</xdr:col>
      <xdr:colOff>495300</xdr:colOff>
      <xdr:row>18</xdr:row>
      <xdr:rowOff>63500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51</xdr:row>
      <xdr:rowOff>171449</xdr:rowOff>
    </xdr:from>
    <xdr:to>
      <xdr:col>16</xdr:col>
      <xdr:colOff>63500</xdr:colOff>
      <xdr:row>71</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30</xdr:row>
      <xdr:rowOff>126999</xdr:rowOff>
    </xdr:from>
    <xdr:to>
      <xdr:col>16</xdr:col>
      <xdr:colOff>177800</xdr:colOff>
      <xdr:row>51</xdr:row>
      <xdr:rowOff>25400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355600</xdr:colOff>
      <xdr:row>30</xdr:row>
      <xdr:rowOff>165100</xdr:rowOff>
    </xdr:from>
    <xdr:to>
      <xdr:col>35</xdr:col>
      <xdr:colOff>76200</xdr:colOff>
      <xdr:row>62</xdr:row>
      <xdr:rowOff>177800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0</xdr:row>
      <xdr:rowOff>88900</xdr:rowOff>
    </xdr:from>
    <xdr:to>
      <xdr:col>25</xdr:col>
      <xdr:colOff>520700</xdr:colOff>
      <xdr:row>15</xdr:row>
      <xdr:rowOff>12700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15</xdr:row>
      <xdr:rowOff>114300</xdr:rowOff>
    </xdr:from>
    <xdr:to>
      <xdr:col>25</xdr:col>
      <xdr:colOff>444500</xdr:colOff>
      <xdr:row>30</xdr:row>
      <xdr:rowOff>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377826</xdr:colOff>
      <xdr:row>19</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0</xdr:row>
      <xdr:rowOff>0</xdr:rowOff>
    </xdr:from>
    <xdr:to>
      <xdr:col>33</xdr:col>
      <xdr:colOff>0</xdr:colOff>
      <xdr:row>18</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127000</xdr:rowOff>
    </xdr:from>
    <xdr:to>
      <xdr:col>20</xdr:col>
      <xdr:colOff>482600</xdr:colOff>
      <xdr:row>46</xdr:row>
      <xdr:rowOff>63500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19</xdr:col>
      <xdr:colOff>9524</xdr:colOff>
      <xdr:row>21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22</xdr:row>
      <xdr:rowOff>190499</xdr:rowOff>
    </xdr:from>
    <xdr:to>
      <xdr:col>18</xdr:col>
      <xdr:colOff>171450</xdr:colOff>
      <xdr:row>46</xdr:row>
      <xdr:rowOff>66674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25" zoomScaleNormal="125" workbookViewId="0"/>
  </sheetViews>
  <sheetFormatPr defaultRowHeight="15" x14ac:dyDescent="0.25"/>
  <sheetData/>
  <sheetProtection password="D522"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workbookViewId="0">
      <pane xSplit="4" ySplit="12" topLeftCell="E13" activePane="bottomRight" state="frozen"/>
      <selection activeCell="B16" sqref="B16"/>
      <selection pane="topRight" activeCell="B16" sqref="B16"/>
      <selection pane="bottomLeft" activeCell="B16" sqref="B16"/>
      <selection pane="bottomRight" activeCell="B16" sqref="B16"/>
    </sheetView>
  </sheetViews>
  <sheetFormatPr defaultRowHeight="15" x14ac:dyDescent="0.25"/>
  <cols>
    <col min="1" max="1" width="7.28515625" style="66" customWidth="1"/>
    <col min="2" max="2" width="10.28515625" style="66" customWidth="1"/>
    <col min="3" max="3" width="8.85546875" style="66" bestFit="1" customWidth="1"/>
    <col min="4" max="4" width="49.7109375" style="66" customWidth="1"/>
    <col min="5" max="6" width="9.140625" style="66" bestFit="1" customWidth="1"/>
    <col min="7" max="16384" width="9.140625" style="66"/>
  </cols>
  <sheetData>
    <row r="1" spans="1:17" ht="18.75" x14ac:dyDescent="0.3">
      <c r="A1" s="100" t="s">
        <v>12</v>
      </c>
    </row>
    <row r="2" spans="1:17" x14ac:dyDescent="0.25">
      <c r="D2" s="101"/>
      <c r="E2" s="102">
        <f>E8</f>
        <v>2013</v>
      </c>
      <c r="F2" s="102">
        <f t="shared" ref="F2:Q2" si="0">F8</f>
        <v>2014</v>
      </c>
      <c r="G2" s="102">
        <f t="shared" si="0"/>
        <v>2015</v>
      </c>
      <c r="H2" s="102">
        <f t="shared" si="0"/>
        <v>2016</v>
      </c>
      <c r="I2" s="102">
        <f t="shared" si="0"/>
        <v>2017</v>
      </c>
      <c r="J2" s="102">
        <f t="shared" si="0"/>
        <v>2018</v>
      </c>
      <c r="K2" s="102">
        <f t="shared" si="0"/>
        <v>2019</v>
      </c>
      <c r="L2" s="102">
        <f t="shared" si="0"/>
        <v>2020</v>
      </c>
      <c r="M2" s="102">
        <f t="shared" si="0"/>
        <v>2021</v>
      </c>
      <c r="N2" s="102">
        <f t="shared" si="0"/>
        <v>2022</v>
      </c>
      <c r="O2" s="102">
        <f t="shared" si="0"/>
        <v>2023</v>
      </c>
      <c r="P2" s="102">
        <f t="shared" si="0"/>
        <v>2024</v>
      </c>
      <c r="Q2" s="102">
        <f t="shared" si="0"/>
        <v>2025</v>
      </c>
    </row>
    <row r="3" spans="1:17" s="106" customFormat="1" ht="15.75" x14ac:dyDescent="0.25">
      <c r="A3" s="103"/>
      <c r="B3" s="103"/>
      <c r="C3" s="103"/>
      <c r="D3" s="104" t="s">
        <v>87</v>
      </c>
      <c r="E3" s="105">
        <f>SUM(E4:E6)</f>
        <v>33948</v>
      </c>
      <c r="F3" s="105">
        <f t="shared" ref="F3:Q3" si="1">SUM(F4:F6)</f>
        <v>34287.480000000003</v>
      </c>
      <c r="G3" s="105">
        <f t="shared" si="1"/>
        <v>34630.354800000001</v>
      </c>
      <c r="H3" s="105">
        <f t="shared" si="1"/>
        <v>34976.658348000004</v>
      </c>
      <c r="I3" s="105">
        <f t="shared" si="1"/>
        <v>35326.424931480004</v>
      </c>
      <c r="J3" s="105">
        <f t="shared" si="1"/>
        <v>35679.689180794798</v>
      </c>
      <c r="K3" s="105">
        <f t="shared" si="1"/>
        <v>36393.282964410697</v>
      </c>
      <c r="L3" s="105">
        <f t="shared" si="1"/>
        <v>37121.148623698908</v>
      </c>
      <c r="M3" s="105">
        <f t="shared" si="1"/>
        <v>38234.783082409878</v>
      </c>
      <c r="N3" s="105">
        <f t="shared" si="1"/>
        <v>39381.826574882172</v>
      </c>
      <c r="O3" s="105">
        <f t="shared" si="1"/>
        <v>40563.281372128637</v>
      </c>
      <c r="P3" s="105">
        <f t="shared" si="1"/>
        <v>41780.179813292503</v>
      </c>
      <c r="Q3" s="105">
        <f t="shared" si="1"/>
        <v>43033.585207691271</v>
      </c>
    </row>
    <row r="4" spans="1:17" x14ac:dyDescent="0.25">
      <c r="D4" s="107" t="s">
        <v>88</v>
      </c>
      <c r="E4" s="108">
        <f>SUM(E10:E21)</f>
        <v>33948</v>
      </c>
      <c r="F4" s="108">
        <f t="shared" ref="F4:Q4" si="2">SUM(F10:F21)</f>
        <v>34287.480000000003</v>
      </c>
      <c r="G4" s="108">
        <f t="shared" si="2"/>
        <v>34630.354800000001</v>
      </c>
      <c r="H4" s="108">
        <f t="shared" si="2"/>
        <v>34976.658348000004</v>
      </c>
      <c r="I4" s="108">
        <f t="shared" si="2"/>
        <v>35326.424931480004</v>
      </c>
      <c r="J4" s="108">
        <f t="shared" si="2"/>
        <v>35679.689180794798</v>
      </c>
      <c r="K4" s="108">
        <f t="shared" si="2"/>
        <v>36393.282964410697</v>
      </c>
      <c r="L4" s="108">
        <f t="shared" si="2"/>
        <v>37121.148623698908</v>
      </c>
      <c r="M4" s="108">
        <f t="shared" si="2"/>
        <v>38234.783082409878</v>
      </c>
      <c r="N4" s="108">
        <f t="shared" si="2"/>
        <v>39381.826574882172</v>
      </c>
      <c r="O4" s="108">
        <f t="shared" si="2"/>
        <v>40563.281372128637</v>
      </c>
      <c r="P4" s="108">
        <f t="shared" si="2"/>
        <v>41780.179813292503</v>
      </c>
      <c r="Q4" s="108">
        <f t="shared" si="2"/>
        <v>43033.585207691271</v>
      </c>
    </row>
    <row r="5" spans="1:17" x14ac:dyDescent="0.25">
      <c r="D5" s="107" t="s">
        <v>89</v>
      </c>
      <c r="E5" s="108">
        <f>SUM(E24:E29)</f>
        <v>0</v>
      </c>
      <c r="F5" s="108">
        <f t="shared" ref="F5:Q5" si="3">SUM(F24:F29)</f>
        <v>0</v>
      </c>
      <c r="G5" s="108">
        <f t="shared" si="3"/>
        <v>0</v>
      </c>
      <c r="H5" s="108">
        <f t="shared" si="3"/>
        <v>0</v>
      </c>
      <c r="I5" s="108">
        <f t="shared" si="3"/>
        <v>0</v>
      </c>
      <c r="J5" s="108">
        <f t="shared" si="3"/>
        <v>0</v>
      </c>
      <c r="K5" s="108">
        <f t="shared" si="3"/>
        <v>0</v>
      </c>
      <c r="L5" s="108">
        <f t="shared" si="3"/>
        <v>0</v>
      </c>
      <c r="M5" s="108">
        <f t="shared" si="3"/>
        <v>0</v>
      </c>
      <c r="N5" s="108">
        <f t="shared" si="3"/>
        <v>0</v>
      </c>
      <c r="O5" s="108">
        <f t="shared" si="3"/>
        <v>0</v>
      </c>
      <c r="P5" s="108">
        <f t="shared" si="3"/>
        <v>0</v>
      </c>
      <c r="Q5" s="108">
        <f t="shared" si="3"/>
        <v>0</v>
      </c>
    </row>
    <row r="6" spans="1:17" x14ac:dyDescent="0.25">
      <c r="D6" s="107" t="s">
        <v>90</v>
      </c>
      <c r="E6" s="108">
        <f>SUM(E32:E38)</f>
        <v>0</v>
      </c>
      <c r="F6" s="108">
        <f t="shared" ref="F6:Q6" si="4">SUM(F32:F38)</f>
        <v>0</v>
      </c>
      <c r="G6" s="108">
        <f t="shared" si="4"/>
        <v>0</v>
      </c>
      <c r="H6" s="108">
        <f t="shared" si="4"/>
        <v>0</v>
      </c>
      <c r="I6" s="108">
        <f t="shared" si="4"/>
        <v>0</v>
      </c>
      <c r="J6" s="108">
        <f t="shared" si="4"/>
        <v>0</v>
      </c>
      <c r="K6" s="108">
        <f t="shared" si="4"/>
        <v>0</v>
      </c>
      <c r="L6" s="108">
        <f t="shared" si="4"/>
        <v>0</v>
      </c>
      <c r="M6" s="108">
        <f t="shared" si="4"/>
        <v>0</v>
      </c>
      <c r="N6" s="108">
        <f t="shared" si="4"/>
        <v>0</v>
      </c>
      <c r="O6" s="108">
        <f t="shared" si="4"/>
        <v>0</v>
      </c>
      <c r="P6" s="108">
        <f t="shared" si="4"/>
        <v>0</v>
      </c>
      <c r="Q6" s="108">
        <f t="shared" si="4"/>
        <v>0</v>
      </c>
    </row>
    <row r="7" spans="1:17" ht="30" x14ac:dyDescent="0.25">
      <c r="A7" s="96" t="s">
        <v>136</v>
      </c>
      <c r="B7" s="109" t="s">
        <v>92</v>
      </c>
      <c r="C7" s="109" t="s">
        <v>91</v>
      </c>
    </row>
    <row r="8" spans="1:17" x14ac:dyDescent="0.25">
      <c r="B8" s="181">
        <f>Assumptions!F4</f>
        <v>0.28000000000000003</v>
      </c>
      <c r="C8" s="181">
        <f>1-B8</f>
        <v>0.72</v>
      </c>
      <c r="E8" s="78">
        <f>'Permit Activity Projection'!F6</f>
        <v>2013</v>
      </c>
      <c r="F8" s="78">
        <f>'Permit Activity Projection'!G6</f>
        <v>2014</v>
      </c>
      <c r="G8" s="78">
        <f>'Permit Activity Projection'!H6</f>
        <v>2015</v>
      </c>
      <c r="H8" s="78">
        <f>'Permit Activity Projection'!I6</f>
        <v>2016</v>
      </c>
      <c r="I8" s="78">
        <f>'Permit Activity Projection'!J6</f>
        <v>2017</v>
      </c>
      <c r="J8" s="78">
        <f>'Permit Activity Projection'!K6</f>
        <v>2018</v>
      </c>
      <c r="K8" s="78">
        <f>'Permit Activity Projection'!L6</f>
        <v>2019</v>
      </c>
      <c r="L8" s="78">
        <f>'Permit Activity Projection'!M6</f>
        <v>2020</v>
      </c>
      <c r="M8" s="78">
        <f>'Permit Activity Projection'!N6</f>
        <v>2021</v>
      </c>
      <c r="N8" s="78">
        <f>'Permit Activity Projection'!O6</f>
        <v>2022</v>
      </c>
      <c r="O8" s="78">
        <f>'Permit Activity Projection'!P6</f>
        <v>2023</v>
      </c>
      <c r="P8" s="78">
        <f>'Permit Activity Projection'!Q6</f>
        <v>2024</v>
      </c>
      <c r="Q8" s="78">
        <f>'Permit Activity Projection'!R6</f>
        <v>2025</v>
      </c>
    </row>
    <row r="9" spans="1:17" ht="15.75" hidden="1" x14ac:dyDescent="0.25">
      <c r="A9" s="110" t="s">
        <v>74</v>
      </c>
      <c r="B9" s="76"/>
      <c r="C9" s="76"/>
      <c r="E9" s="111"/>
      <c r="F9" s="111"/>
      <c r="G9" s="111"/>
      <c r="H9" s="111"/>
      <c r="I9" s="111"/>
      <c r="J9" s="111"/>
      <c r="K9" s="111"/>
      <c r="L9" s="111"/>
      <c r="M9" s="111"/>
      <c r="N9" s="111"/>
      <c r="O9" s="111"/>
      <c r="P9" s="111"/>
      <c r="Q9" s="111"/>
    </row>
    <row r="10" spans="1:17" ht="39" hidden="1" x14ac:dyDescent="0.25">
      <c r="A10" s="97">
        <v>750</v>
      </c>
      <c r="B10" s="97">
        <f>A10</f>
        <v>750</v>
      </c>
      <c r="C10" s="97">
        <f>A10-B10</f>
        <v>0</v>
      </c>
      <c r="D10" s="112" t="s">
        <v>94</v>
      </c>
      <c r="E10" s="111">
        <f>$C$10*'Permit Activity Projection'!F14</f>
        <v>0</v>
      </c>
      <c r="F10" s="111">
        <f>$C$10*'Permit Activity Projection'!G14</f>
        <v>0</v>
      </c>
      <c r="G10" s="111">
        <f>$C$10*'Permit Activity Projection'!H14</f>
        <v>0</v>
      </c>
      <c r="H10" s="111">
        <f>$C$10*'Permit Activity Projection'!I14</f>
        <v>0</v>
      </c>
      <c r="I10" s="111">
        <f>$C$10*'Permit Activity Projection'!J14</f>
        <v>0</v>
      </c>
      <c r="J10" s="111">
        <f>$C$10*'Permit Activity Projection'!K14</f>
        <v>0</v>
      </c>
      <c r="K10" s="111">
        <f>$C$10*'Permit Activity Projection'!L14</f>
        <v>0</v>
      </c>
      <c r="L10" s="111">
        <f>$C$10*'Permit Activity Projection'!M14</f>
        <v>0</v>
      </c>
      <c r="M10" s="111">
        <f>$C$10*'Permit Activity Projection'!N14</f>
        <v>0</v>
      </c>
      <c r="N10" s="111">
        <f>$C$10*'Permit Activity Projection'!O14</f>
        <v>0</v>
      </c>
      <c r="O10" s="111">
        <f>$C$10*'Permit Activity Projection'!P14</f>
        <v>0</v>
      </c>
      <c r="P10" s="111">
        <f>$C$10*'Permit Activity Projection'!Q14</f>
        <v>0</v>
      </c>
      <c r="Q10" s="111">
        <f>$C$10*'Permit Activity Projection'!R14</f>
        <v>0</v>
      </c>
    </row>
    <row r="11" spans="1:17" ht="51.75" hidden="1" x14ac:dyDescent="0.25">
      <c r="A11" s="97">
        <v>450</v>
      </c>
      <c r="B11" s="97">
        <f>A11</f>
        <v>450</v>
      </c>
      <c r="C11" s="97">
        <f>A11-B11</f>
        <v>0</v>
      </c>
      <c r="D11" s="112" t="s">
        <v>95</v>
      </c>
      <c r="E11" s="111">
        <f>$C$11*'Permit Activity Projection'!F15</f>
        <v>0</v>
      </c>
      <c r="F11" s="111">
        <f>$C$11*'Permit Activity Projection'!G15</f>
        <v>0</v>
      </c>
      <c r="G11" s="111">
        <f>$C$11*'Permit Activity Projection'!H15</f>
        <v>0</v>
      </c>
      <c r="H11" s="111">
        <f>$C$11*'Permit Activity Projection'!I15</f>
        <v>0</v>
      </c>
      <c r="I11" s="111">
        <f>$C$11*'Permit Activity Projection'!J15</f>
        <v>0</v>
      </c>
      <c r="J11" s="111">
        <f>$C$11*'Permit Activity Projection'!K15</f>
        <v>0</v>
      </c>
      <c r="K11" s="111">
        <f>$C$11*'Permit Activity Projection'!L15</f>
        <v>0</v>
      </c>
      <c r="L11" s="111">
        <f>$C$11*'Permit Activity Projection'!M15</f>
        <v>0</v>
      </c>
      <c r="M11" s="111">
        <f>$C$11*'Permit Activity Projection'!N15</f>
        <v>0</v>
      </c>
      <c r="N11" s="111">
        <f>$C$11*'Permit Activity Projection'!O15</f>
        <v>0</v>
      </c>
      <c r="O11" s="111">
        <f>$C$11*'Permit Activity Projection'!P15</f>
        <v>0</v>
      </c>
      <c r="P11" s="111">
        <f>$C$11*'Permit Activity Projection'!Q15</f>
        <v>0</v>
      </c>
      <c r="Q11" s="111">
        <f>$C$11*'Permit Activity Projection'!R15</f>
        <v>0</v>
      </c>
    </row>
    <row r="12" spans="1:17" ht="64.5" hidden="1" x14ac:dyDescent="0.25">
      <c r="A12" s="97">
        <v>200</v>
      </c>
      <c r="B12" s="97">
        <f>A12</f>
        <v>200</v>
      </c>
      <c r="C12" s="97">
        <f>A12-B12</f>
        <v>0</v>
      </c>
      <c r="D12" s="112" t="s">
        <v>96</v>
      </c>
      <c r="E12" s="111">
        <f>$C$12*'Permit Activity Projection'!F16</f>
        <v>0</v>
      </c>
      <c r="F12" s="111">
        <f>$C$12*'Permit Activity Projection'!G16</f>
        <v>0</v>
      </c>
      <c r="G12" s="111">
        <f>$C$12*'Permit Activity Projection'!H16</f>
        <v>0</v>
      </c>
      <c r="H12" s="111">
        <f>$C$12*'Permit Activity Projection'!I16</f>
        <v>0</v>
      </c>
      <c r="I12" s="111">
        <f>$C$12*'Permit Activity Projection'!J16</f>
        <v>0</v>
      </c>
      <c r="J12" s="111">
        <f>$C$12*'Permit Activity Projection'!K16</f>
        <v>0</v>
      </c>
      <c r="K12" s="111">
        <f>$C$12*'Permit Activity Projection'!L16</f>
        <v>0</v>
      </c>
      <c r="L12" s="111">
        <f>$C$12*'Permit Activity Projection'!M16</f>
        <v>0</v>
      </c>
      <c r="M12" s="111">
        <f>$C$12*'Permit Activity Projection'!N16</f>
        <v>0</v>
      </c>
      <c r="N12" s="111">
        <f>$C$12*'Permit Activity Projection'!O16</f>
        <v>0</v>
      </c>
      <c r="O12" s="111">
        <f>$C$12*'Permit Activity Projection'!P16</f>
        <v>0</v>
      </c>
      <c r="P12" s="111">
        <f>$C$12*'Permit Activity Projection'!Q16</f>
        <v>0</v>
      </c>
      <c r="Q12" s="111">
        <f>$C$12*'Permit Activity Projection'!R16</f>
        <v>0</v>
      </c>
    </row>
    <row r="13" spans="1:17" ht="15.75" x14ac:dyDescent="0.25">
      <c r="A13" s="110" t="s">
        <v>71</v>
      </c>
      <c r="B13" s="97"/>
      <c r="C13" s="97"/>
      <c r="D13" s="113"/>
      <c r="E13" s="111"/>
      <c r="F13" s="111"/>
      <c r="G13" s="111"/>
      <c r="H13" s="111"/>
      <c r="I13" s="111"/>
      <c r="J13" s="111"/>
      <c r="K13" s="111"/>
      <c r="L13" s="111"/>
      <c r="M13" s="111"/>
      <c r="N13" s="111"/>
      <c r="O13" s="111"/>
      <c r="P13" s="111"/>
      <c r="Q13" s="111"/>
    </row>
    <row r="14" spans="1:17" ht="64.5" hidden="1" x14ac:dyDescent="0.25">
      <c r="A14" s="97">
        <v>290</v>
      </c>
      <c r="B14" s="97">
        <v>290</v>
      </c>
      <c r="C14" s="97">
        <f t="shared" ref="C14:C21" si="5">A14-B14</f>
        <v>0</v>
      </c>
      <c r="D14" s="112" t="s">
        <v>97</v>
      </c>
      <c r="E14" s="111">
        <f>$C$14*'Permit Activity Projection'!F12</f>
        <v>0</v>
      </c>
      <c r="F14" s="111">
        <f>$C$14*'Permit Activity Projection'!G12</f>
        <v>0</v>
      </c>
      <c r="G14" s="111">
        <f>$C$14*'Permit Activity Projection'!H12</f>
        <v>0</v>
      </c>
      <c r="H14" s="111">
        <f>$C$14*'Permit Activity Projection'!I12</f>
        <v>0</v>
      </c>
      <c r="I14" s="111">
        <f>$C$14*'Permit Activity Projection'!J12</f>
        <v>0</v>
      </c>
      <c r="J14" s="111">
        <f>$C$14*'Permit Activity Projection'!K12</f>
        <v>0</v>
      </c>
      <c r="K14" s="111">
        <f>$C$14*'Permit Activity Projection'!L12</f>
        <v>0</v>
      </c>
      <c r="L14" s="111">
        <f>$C$14*'Permit Activity Projection'!M12</f>
        <v>0</v>
      </c>
      <c r="M14" s="111">
        <f>$C$14*'Permit Activity Projection'!N12</f>
        <v>0</v>
      </c>
      <c r="N14" s="111">
        <f>$C$14*'Permit Activity Projection'!O12</f>
        <v>0</v>
      </c>
      <c r="O14" s="111">
        <f>$C$14*'Permit Activity Projection'!P12</f>
        <v>0</v>
      </c>
      <c r="P14" s="111">
        <f>$C$14*'Permit Activity Projection'!Q12</f>
        <v>0</v>
      </c>
      <c r="Q14" s="111">
        <f>$C$14*'Permit Activity Projection'!R12</f>
        <v>0</v>
      </c>
    </row>
    <row r="15" spans="1:17" ht="51.75" x14ac:dyDescent="0.25">
      <c r="A15" s="97">
        <v>290</v>
      </c>
      <c r="B15" s="97">
        <f t="shared" ref="B15:B20" si="6">A15*$B$8</f>
        <v>81.2</v>
      </c>
      <c r="C15" s="97">
        <f t="shared" si="5"/>
        <v>208.8</v>
      </c>
      <c r="D15" s="112" t="s">
        <v>98</v>
      </c>
      <c r="E15" s="111">
        <f>$C$15*'Permit Activity Projection'!F13</f>
        <v>1044</v>
      </c>
      <c r="F15" s="111">
        <f>$C$15*'Permit Activity Projection'!G13</f>
        <v>1054.44</v>
      </c>
      <c r="G15" s="111">
        <f>$C$15*'Permit Activity Projection'!H13</f>
        <v>1064.9844000000001</v>
      </c>
      <c r="H15" s="111">
        <f>$C$15*'Permit Activity Projection'!I13</f>
        <v>1075.6342440000001</v>
      </c>
      <c r="I15" s="111">
        <f>$C$15*'Permit Activity Projection'!J13</f>
        <v>1086.3905864400001</v>
      </c>
      <c r="J15" s="111">
        <f>$C$15*'Permit Activity Projection'!K13</f>
        <v>1097.2544923044002</v>
      </c>
      <c r="K15" s="111">
        <f>$C$15*'Permit Activity Projection'!L13</f>
        <v>1119.1995821504881</v>
      </c>
      <c r="L15" s="111">
        <f>$C$15*'Permit Activity Projection'!M13</f>
        <v>1141.5835737934979</v>
      </c>
      <c r="M15" s="111">
        <f>$C$15*'Permit Activity Projection'!N13</f>
        <v>1175.8310810073028</v>
      </c>
      <c r="N15" s="111">
        <f>$C$15*'Permit Activity Projection'!O13</f>
        <v>1211.1060134375221</v>
      </c>
      <c r="O15" s="111">
        <f>$C$15*'Permit Activity Projection'!P13</f>
        <v>1247.4391938406477</v>
      </c>
      <c r="P15" s="111">
        <f>$C$15*'Permit Activity Projection'!Q13</f>
        <v>1284.8623696558673</v>
      </c>
      <c r="Q15" s="111">
        <f>$C$15*'Permit Activity Projection'!R13</f>
        <v>1323.4082407455433</v>
      </c>
    </row>
    <row r="16" spans="1:17" ht="51.75" x14ac:dyDescent="0.25">
      <c r="A16" s="97">
        <v>2700</v>
      </c>
      <c r="B16" s="97">
        <f t="shared" si="6"/>
        <v>756.00000000000011</v>
      </c>
      <c r="C16" s="97">
        <f t="shared" si="5"/>
        <v>1944</v>
      </c>
      <c r="D16" s="112" t="s">
        <v>99</v>
      </c>
      <c r="E16" s="111">
        <f>$C$16*'Permit Activity Projection'!F14</f>
        <v>7776</v>
      </c>
      <c r="F16" s="111">
        <f>$C$16*'Permit Activity Projection'!G14</f>
        <v>7853.76</v>
      </c>
      <c r="G16" s="111">
        <f>$C$16*'Permit Activity Projection'!H14</f>
        <v>7932.2975999999999</v>
      </c>
      <c r="H16" s="111">
        <f>$C$16*'Permit Activity Projection'!I14</f>
        <v>8011.6205759999993</v>
      </c>
      <c r="I16" s="111">
        <f>$C$16*'Permit Activity Projection'!J14</f>
        <v>8091.7367817599998</v>
      </c>
      <c r="J16" s="111">
        <f>$C$16*'Permit Activity Projection'!K14</f>
        <v>8172.6541495775991</v>
      </c>
      <c r="K16" s="111">
        <f>$C$16*'Permit Activity Projection'!L14</f>
        <v>8336.1072325691512</v>
      </c>
      <c r="L16" s="111">
        <f>$C$16*'Permit Activity Projection'!M14</f>
        <v>8502.8293772205343</v>
      </c>
      <c r="M16" s="111">
        <f>$C$16*'Permit Activity Projection'!N14</f>
        <v>8757.9142585371501</v>
      </c>
      <c r="N16" s="111">
        <f>$C$16*'Permit Activity Projection'!O14</f>
        <v>9020.651686293264</v>
      </c>
      <c r="O16" s="111">
        <f>$C$16*'Permit Activity Projection'!P14</f>
        <v>9291.271236882063</v>
      </c>
      <c r="P16" s="111">
        <f>$C$16*'Permit Activity Projection'!Q14</f>
        <v>9570.0093739885251</v>
      </c>
      <c r="Q16" s="111">
        <f>$C$16*'Permit Activity Projection'!R14</f>
        <v>9857.1096552081799</v>
      </c>
    </row>
    <row r="17" spans="1:17" ht="51.75" x14ac:dyDescent="0.25">
      <c r="A17" s="97">
        <v>3400</v>
      </c>
      <c r="B17" s="97">
        <f t="shared" si="6"/>
        <v>952.00000000000011</v>
      </c>
      <c r="C17" s="97">
        <f t="shared" si="5"/>
        <v>2448</v>
      </c>
      <c r="D17" s="112" t="s">
        <v>100</v>
      </c>
      <c r="E17" s="111">
        <f>$C$17*'Permit Activity Projection'!F15</f>
        <v>7344</v>
      </c>
      <c r="F17" s="111">
        <f>$C$17*'Permit Activity Projection'!G15</f>
        <v>7417.4400000000005</v>
      </c>
      <c r="G17" s="111">
        <f>$C$17*'Permit Activity Projection'!H15</f>
        <v>7491.6144000000004</v>
      </c>
      <c r="H17" s="111">
        <f>$C$17*'Permit Activity Projection'!I15</f>
        <v>7566.5305440000011</v>
      </c>
      <c r="I17" s="111">
        <f>$C$17*'Permit Activity Projection'!J15</f>
        <v>7642.1958494400014</v>
      </c>
      <c r="J17" s="111">
        <f>$C$17*'Permit Activity Projection'!K15</f>
        <v>7718.6178079344018</v>
      </c>
      <c r="K17" s="111">
        <f>$C$17*'Permit Activity Projection'!L15</f>
        <v>7872.9901640930893</v>
      </c>
      <c r="L17" s="111">
        <f>$C$17*'Permit Activity Projection'!M15</f>
        <v>8030.4499673749515</v>
      </c>
      <c r="M17" s="111">
        <f>$C$17*'Permit Activity Projection'!N15</f>
        <v>8271.3634663962002</v>
      </c>
      <c r="N17" s="111">
        <f>$C$17*'Permit Activity Projection'!O15</f>
        <v>8519.5043703880874</v>
      </c>
      <c r="O17" s="111">
        <f>$C$17*'Permit Activity Projection'!P15</f>
        <v>8775.0895014997295</v>
      </c>
      <c r="P17" s="111">
        <f>$C$17*'Permit Activity Projection'!Q15</f>
        <v>9038.3421865447217</v>
      </c>
      <c r="Q17" s="111">
        <f>$C$17*'Permit Activity Projection'!R15</f>
        <v>9309.492452141063</v>
      </c>
    </row>
    <row r="18" spans="1:17" ht="51.75" x14ac:dyDescent="0.25">
      <c r="A18" s="97">
        <v>4500</v>
      </c>
      <c r="B18" s="97">
        <f t="shared" si="6"/>
        <v>1260.0000000000002</v>
      </c>
      <c r="C18" s="97">
        <f t="shared" si="5"/>
        <v>3240</v>
      </c>
      <c r="D18" s="112" t="s">
        <v>101</v>
      </c>
      <c r="E18" s="111">
        <f>$C$18*'Permit Activity Projection'!F16</f>
        <v>6480</v>
      </c>
      <c r="F18" s="111">
        <f>$C$18*'Permit Activity Projection'!G16</f>
        <v>6544.8</v>
      </c>
      <c r="G18" s="111">
        <f>$C$18*'Permit Activity Projection'!H16</f>
        <v>6610.2479999999996</v>
      </c>
      <c r="H18" s="111">
        <f>$C$18*'Permit Activity Projection'!I16</f>
        <v>6676.3504799999992</v>
      </c>
      <c r="I18" s="111">
        <f>$C$18*'Permit Activity Projection'!J16</f>
        <v>6743.1139848000003</v>
      </c>
      <c r="J18" s="111">
        <f>$C$18*'Permit Activity Projection'!K16</f>
        <v>6810.5451246479997</v>
      </c>
      <c r="K18" s="111">
        <f>$C$18*'Permit Activity Projection'!L16</f>
        <v>6946.7560271409593</v>
      </c>
      <c r="L18" s="111">
        <f>$C$18*'Permit Activity Projection'!M16</f>
        <v>7085.6911476837777</v>
      </c>
      <c r="M18" s="111">
        <f>$C$18*'Permit Activity Projection'!N16</f>
        <v>7298.2618821142914</v>
      </c>
      <c r="N18" s="111">
        <f>$C$18*'Permit Activity Projection'!O16</f>
        <v>7517.2097385777197</v>
      </c>
      <c r="O18" s="111">
        <f>$C$18*'Permit Activity Projection'!P16</f>
        <v>7742.7260307350516</v>
      </c>
      <c r="P18" s="111">
        <f>$C$18*'Permit Activity Projection'!Q16</f>
        <v>7975.007811657104</v>
      </c>
      <c r="Q18" s="111">
        <f>$C$18*'Permit Activity Projection'!R16</f>
        <v>8214.2580460068166</v>
      </c>
    </row>
    <row r="19" spans="1:17" ht="51.75" x14ac:dyDescent="0.25">
      <c r="A19" s="97">
        <v>6100</v>
      </c>
      <c r="B19" s="97">
        <f t="shared" si="6"/>
        <v>1708.0000000000002</v>
      </c>
      <c r="C19" s="97">
        <f t="shared" si="5"/>
        <v>4392</v>
      </c>
      <c r="D19" s="112" t="s">
        <v>102</v>
      </c>
      <c r="E19" s="111">
        <f>$C$19*'Permit Activity Projection'!F17</f>
        <v>4392</v>
      </c>
      <c r="F19" s="111">
        <f>$C$19*'Permit Activity Projection'!G17</f>
        <v>4435.92</v>
      </c>
      <c r="G19" s="111">
        <f>$C$19*'Permit Activity Projection'!H17</f>
        <v>4480.2791999999999</v>
      </c>
      <c r="H19" s="111">
        <f>$C$19*'Permit Activity Projection'!I17</f>
        <v>4525.0819919999994</v>
      </c>
      <c r="I19" s="111">
        <f>$C$19*'Permit Activity Projection'!J17</f>
        <v>4570.3328119200005</v>
      </c>
      <c r="J19" s="111">
        <f>$C$19*'Permit Activity Projection'!K17</f>
        <v>4616.0361400391994</v>
      </c>
      <c r="K19" s="111">
        <f>$C$19*'Permit Activity Projection'!L17</f>
        <v>4708.3568628399835</v>
      </c>
      <c r="L19" s="111">
        <f>$C$19*'Permit Activity Projection'!M17</f>
        <v>4802.5240000967833</v>
      </c>
      <c r="M19" s="111">
        <f>$C$19*'Permit Activity Projection'!N17</f>
        <v>4946.5997200996871</v>
      </c>
      <c r="N19" s="111">
        <f>$C$19*'Permit Activity Projection'!O17</f>
        <v>5094.9977117026774</v>
      </c>
      <c r="O19" s="111">
        <f>$C$19*'Permit Activity Projection'!P17</f>
        <v>5247.8476430537576</v>
      </c>
      <c r="P19" s="111">
        <f>$C$19*'Permit Activity Projection'!Q17</f>
        <v>5405.2830723453699</v>
      </c>
      <c r="Q19" s="111">
        <f>$C$19*'Permit Activity Projection'!R17</f>
        <v>5567.4415645157314</v>
      </c>
    </row>
    <row r="20" spans="1:17" ht="51.75" x14ac:dyDescent="0.25">
      <c r="A20" s="97">
        <v>9600</v>
      </c>
      <c r="B20" s="97">
        <f t="shared" si="6"/>
        <v>2688.0000000000005</v>
      </c>
      <c r="C20" s="97">
        <f t="shared" si="5"/>
        <v>6912</v>
      </c>
      <c r="D20" s="112" t="s">
        <v>103</v>
      </c>
      <c r="E20" s="111">
        <f>$C$20*'Permit Activity Projection'!F18</f>
        <v>6912</v>
      </c>
      <c r="F20" s="111">
        <f>$C$20*'Permit Activity Projection'!G18</f>
        <v>6981.12</v>
      </c>
      <c r="G20" s="111">
        <f>$C$20*'Permit Activity Projection'!H18</f>
        <v>7050.9312</v>
      </c>
      <c r="H20" s="111">
        <f>$C$20*'Permit Activity Projection'!I18</f>
        <v>7121.4405119999992</v>
      </c>
      <c r="I20" s="111">
        <f>$C$20*'Permit Activity Projection'!J18</f>
        <v>7192.6549171200004</v>
      </c>
      <c r="J20" s="111">
        <f>$C$20*'Permit Activity Projection'!K18</f>
        <v>7264.5814662911998</v>
      </c>
      <c r="K20" s="111">
        <f>$C$20*'Permit Activity Projection'!L18</f>
        <v>7409.873095617023</v>
      </c>
      <c r="L20" s="111">
        <f>$C$20*'Permit Activity Projection'!M18</f>
        <v>7558.0705575293632</v>
      </c>
      <c r="M20" s="111">
        <f>$C$20*'Permit Activity Projection'!N18</f>
        <v>7784.8126742552449</v>
      </c>
      <c r="N20" s="111">
        <f>$C$20*'Permit Activity Projection'!O18</f>
        <v>8018.3570544829017</v>
      </c>
      <c r="O20" s="111">
        <f>$C$20*'Permit Activity Projection'!P18</f>
        <v>8258.9077661173887</v>
      </c>
      <c r="P20" s="111">
        <f>$C$20*'Permit Activity Projection'!Q18</f>
        <v>8506.674999100911</v>
      </c>
      <c r="Q20" s="111">
        <f>$C$20*'Permit Activity Projection'!R18</f>
        <v>8761.8752490739389</v>
      </c>
    </row>
    <row r="21" spans="1:17" ht="39" hidden="1" x14ac:dyDescent="0.25">
      <c r="A21" s="97">
        <v>15000</v>
      </c>
      <c r="B21" s="97">
        <v>15000</v>
      </c>
      <c r="C21" s="97">
        <f t="shared" si="5"/>
        <v>0</v>
      </c>
      <c r="D21" s="112" t="s">
        <v>67</v>
      </c>
      <c r="E21" s="111">
        <f>$C$21*'Permit Activity Projection'!F19</f>
        <v>0</v>
      </c>
      <c r="F21" s="111">
        <f>$C$21*'Permit Activity Projection'!G19</f>
        <v>0</v>
      </c>
      <c r="G21" s="111">
        <f>$C$21*'Permit Activity Projection'!H19</f>
        <v>0</v>
      </c>
      <c r="H21" s="111">
        <f>$C$21*'Permit Activity Projection'!I19</f>
        <v>0</v>
      </c>
      <c r="I21" s="111">
        <f>$C$21*'Permit Activity Projection'!J19</f>
        <v>0</v>
      </c>
      <c r="J21" s="111">
        <f>$C$21*'Permit Activity Projection'!K19</f>
        <v>0</v>
      </c>
      <c r="K21" s="111">
        <f>$C$21*'Permit Activity Projection'!L19</f>
        <v>0</v>
      </c>
      <c r="L21" s="111">
        <f>$C$21*'Permit Activity Projection'!M19</f>
        <v>0</v>
      </c>
      <c r="M21" s="111">
        <f>$C$21*'Permit Activity Projection'!N19</f>
        <v>0</v>
      </c>
      <c r="N21" s="111">
        <f>$C$21*'Permit Activity Projection'!O19</f>
        <v>0</v>
      </c>
      <c r="O21" s="111">
        <f>$C$21*'Permit Activity Projection'!P19</f>
        <v>0</v>
      </c>
      <c r="P21" s="111">
        <f>$C$21*'Permit Activity Projection'!Q19</f>
        <v>0</v>
      </c>
      <c r="Q21" s="111">
        <f>$C$21*'Permit Activity Projection'!R19</f>
        <v>0</v>
      </c>
    </row>
    <row r="22" spans="1:17" x14ac:dyDescent="0.25">
      <c r="A22" s="97"/>
      <c r="B22" s="97"/>
      <c r="C22" s="97"/>
      <c r="D22" s="112"/>
      <c r="E22" s="111"/>
      <c r="F22" s="111"/>
      <c r="G22" s="111"/>
      <c r="H22" s="111"/>
      <c r="I22" s="111"/>
      <c r="J22" s="111"/>
      <c r="K22" s="111"/>
      <c r="L22" s="111"/>
      <c r="M22" s="111"/>
      <c r="N22" s="111"/>
      <c r="O22" s="111"/>
      <c r="P22" s="111"/>
      <c r="Q22" s="111"/>
    </row>
    <row r="23" spans="1:17" ht="15.75" x14ac:dyDescent="0.25">
      <c r="A23" s="110" t="s">
        <v>66</v>
      </c>
      <c r="B23" s="97"/>
      <c r="C23" s="97"/>
      <c r="D23" s="113"/>
      <c r="E23" s="111"/>
      <c r="F23" s="111"/>
      <c r="G23" s="111"/>
      <c r="H23" s="111"/>
      <c r="I23" s="111"/>
      <c r="J23" s="111"/>
      <c r="K23" s="111"/>
      <c r="L23" s="111"/>
      <c r="M23" s="111"/>
      <c r="N23" s="111"/>
      <c r="O23" s="111"/>
      <c r="P23" s="111"/>
      <c r="Q23" s="111"/>
    </row>
    <row r="24" spans="1:17" ht="51.75" x14ac:dyDescent="0.25">
      <c r="A24" s="97">
        <v>20</v>
      </c>
      <c r="B24" s="97">
        <v>20</v>
      </c>
      <c r="C24" s="97">
        <f t="shared" ref="C24:C29" si="7">A24-B24</f>
        <v>0</v>
      </c>
      <c r="D24" s="112" t="s">
        <v>104</v>
      </c>
      <c r="E24" s="111">
        <f>$C$24*'Permit Activity Projection'!F57</f>
        <v>0</v>
      </c>
      <c r="F24" s="111">
        <f>$C$24*'Permit Activity Projection'!G57</f>
        <v>0</v>
      </c>
      <c r="G24" s="111">
        <f>$C$24*'Permit Activity Projection'!H57</f>
        <v>0</v>
      </c>
      <c r="H24" s="111">
        <f>$C$24*'Permit Activity Projection'!I57</f>
        <v>0</v>
      </c>
      <c r="I24" s="111">
        <f>$C$24*'Permit Activity Projection'!J57</f>
        <v>0</v>
      </c>
      <c r="J24" s="111">
        <f>$C$24*'Permit Activity Projection'!K57</f>
        <v>0</v>
      </c>
      <c r="K24" s="111">
        <f>$C$24*'Permit Activity Projection'!L57</f>
        <v>0</v>
      </c>
      <c r="L24" s="111">
        <f>$C$24*'Permit Activity Projection'!M57</f>
        <v>0</v>
      </c>
      <c r="M24" s="111">
        <f>$C$24*'Permit Activity Projection'!N57</f>
        <v>0</v>
      </c>
      <c r="N24" s="111">
        <f>$C$24*'Permit Activity Projection'!O57</f>
        <v>0</v>
      </c>
      <c r="O24" s="111">
        <f>$C$24*'Permit Activity Projection'!P57</f>
        <v>0</v>
      </c>
      <c r="P24" s="111">
        <f>$C$24*'Permit Activity Projection'!Q57</f>
        <v>0</v>
      </c>
      <c r="Q24" s="111">
        <f>$C$24*'Permit Activity Projection'!R57</f>
        <v>0</v>
      </c>
    </row>
    <row r="25" spans="1:17" ht="51.75" x14ac:dyDescent="0.25">
      <c r="A25" s="97">
        <v>200</v>
      </c>
      <c r="B25" s="97">
        <f>A25*$B$8</f>
        <v>56.000000000000007</v>
      </c>
      <c r="C25" s="97">
        <f t="shared" si="7"/>
        <v>144</v>
      </c>
      <c r="D25" s="112" t="s">
        <v>105</v>
      </c>
      <c r="E25" s="111">
        <f>$C$25*'Permit Activity Projection'!F24</f>
        <v>0</v>
      </c>
      <c r="F25" s="111">
        <f>$C$25*'Permit Activity Projection'!G24</f>
        <v>0</v>
      </c>
      <c r="G25" s="111">
        <f>$C$25*'Permit Activity Projection'!H24</f>
        <v>0</v>
      </c>
      <c r="H25" s="111">
        <f>$C$25*'Permit Activity Projection'!I24</f>
        <v>0</v>
      </c>
      <c r="I25" s="111">
        <f>$C$25*'Permit Activity Projection'!J24</f>
        <v>0</v>
      </c>
      <c r="J25" s="111">
        <f>$C$25*'Permit Activity Projection'!K24</f>
        <v>0</v>
      </c>
      <c r="K25" s="111">
        <f>$C$25*'Permit Activity Projection'!L24</f>
        <v>0</v>
      </c>
      <c r="L25" s="111">
        <f>$C$25*'Permit Activity Projection'!M24</f>
        <v>0</v>
      </c>
      <c r="M25" s="111">
        <f>$C$25*'Permit Activity Projection'!N24</f>
        <v>0</v>
      </c>
      <c r="N25" s="111">
        <f>$C$25*'Permit Activity Projection'!O24</f>
        <v>0</v>
      </c>
      <c r="O25" s="111">
        <f>$C$25*'Permit Activity Projection'!P24</f>
        <v>0</v>
      </c>
      <c r="P25" s="111">
        <f>$C$25*'Permit Activity Projection'!Q24</f>
        <v>0</v>
      </c>
      <c r="Q25" s="111">
        <f>$C$25*'Permit Activity Projection'!R24</f>
        <v>0</v>
      </c>
    </row>
    <row r="26" spans="1:17" ht="51.75" x14ac:dyDescent="0.25">
      <c r="A26" s="97">
        <v>250</v>
      </c>
      <c r="B26" s="97">
        <f>A26*$B$8</f>
        <v>70</v>
      </c>
      <c r="C26" s="97">
        <f t="shared" si="7"/>
        <v>180</v>
      </c>
      <c r="D26" s="112" t="s">
        <v>106</v>
      </c>
      <c r="E26" s="111">
        <f>$C$26*'Permit Activity Projection'!F25</f>
        <v>0</v>
      </c>
      <c r="F26" s="111">
        <f>$C$26*'Permit Activity Projection'!G25</f>
        <v>0</v>
      </c>
      <c r="G26" s="111">
        <f>$C$26*'Permit Activity Projection'!H25</f>
        <v>0</v>
      </c>
      <c r="H26" s="111">
        <f>$C$26*'Permit Activity Projection'!I25</f>
        <v>0</v>
      </c>
      <c r="I26" s="111">
        <f>$C$26*'Permit Activity Projection'!J25</f>
        <v>0</v>
      </c>
      <c r="J26" s="111">
        <f>$C$26*'Permit Activity Projection'!K25</f>
        <v>0</v>
      </c>
      <c r="K26" s="111">
        <f>$C$26*'Permit Activity Projection'!L25</f>
        <v>0</v>
      </c>
      <c r="L26" s="111">
        <f>$C$26*'Permit Activity Projection'!M25</f>
        <v>0</v>
      </c>
      <c r="M26" s="111">
        <f>$C$26*'Permit Activity Projection'!N25</f>
        <v>0</v>
      </c>
      <c r="N26" s="111">
        <f>$C$26*'Permit Activity Projection'!O25</f>
        <v>0</v>
      </c>
      <c r="O26" s="111">
        <f>$C$26*'Permit Activity Projection'!P25</f>
        <v>0</v>
      </c>
      <c r="P26" s="111">
        <f>$C$26*'Permit Activity Projection'!Q25</f>
        <v>0</v>
      </c>
      <c r="Q26" s="111">
        <f>$C$26*'Permit Activity Projection'!R25</f>
        <v>0</v>
      </c>
    </row>
    <row r="27" spans="1:17" ht="51.75" x14ac:dyDescent="0.25">
      <c r="A27" s="97">
        <v>300</v>
      </c>
      <c r="B27" s="97">
        <f>A27*$B$8</f>
        <v>84.000000000000014</v>
      </c>
      <c r="C27" s="97">
        <f t="shared" si="7"/>
        <v>216</v>
      </c>
      <c r="D27" s="112" t="s">
        <v>107</v>
      </c>
      <c r="E27" s="111">
        <f>$C$27*'Permit Activity Projection'!F26</f>
        <v>0</v>
      </c>
      <c r="F27" s="111">
        <f>$C$27*'Permit Activity Projection'!G26</f>
        <v>0</v>
      </c>
      <c r="G27" s="111">
        <f>$C$27*'Permit Activity Projection'!H26</f>
        <v>0</v>
      </c>
      <c r="H27" s="111">
        <f>$C$27*'Permit Activity Projection'!I26</f>
        <v>0</v>
      </c>
      <c r="I27" s="111">
        <f>$C$27*'Permit Activity Projection'!J26</f>
        <v>0</v>
      </c>
      <c r="J27" s="111">
        <f>$C$27*'Permit Activity Projection'!K26</f>
        <v>0</v>
      </c>
      <c r="K27" s="111">
        <f>$C$27*'Permit Activity Projection'!L26</f>
        <v>0</v>
      </c>
      <c r="L27" s="111">
        <f>$C$27*'Permit Activity Projection'!M26</f>
        <v>0</v>
      </c>
      <c r="M27" s="111">
        <f>$C$27*'Permit Activity Projection'!N26</f>
        <v>0</v>
      </c>
      <c r="N27" s="111">
        <f>$C$27*'Permit Activity Projection'!O26</f>
        <v>0</v>
      </c>
      <c r="O27" s="111">
        <f>$C$27*'Permit Activity Projection'!P26</f>
        <v>0</v>
      </c>
      <c r="P27" s="111">
        <f>$C$27*'Permit Activity Projection'!Q26</f>
        <v>0</v>
      </c>
      <c r="Q27" s="111">
        <f>$C$27*'Permit Activity Projection'!R26</f>
        <v>0</v>
      </c>
    </row>
    <row r="28" spans="1:17" ht="51.75" x14ac:dyDescent="0.25">
      <c r="A28" s="97">
        <v>450</v>
      </c>
      <c r="B28" s="97">
        <f>A28*$B$8</f>
        <v>126.00000000000001</v>
      </c>
      <c r="C28" s="97">
        <f t="shared" si="7"/>
        <v>324</v>
      </c>
      <c r="D28" s="112" t="s">
        <v>108</v>
      </c>
      <c r="E28" s="111">
        <f>$C$28*'Permit Activity Projection'!F27</f>
        <v>0</v>
      </c>
      <c r="F28" s="111">
        <f>$C$28*'Permit Activity Projection'!G27</f>
        <v>0</v>
      </c>
      <c r="G28" s="111">
        <f>$C$28*'Permit Activity Projection'!H27</f>
        <v>0</v>
      </c>
      <c r="H28" s="111">
        <f>$C$28*'Permit Activity Projection'!I27</f>
        <v>0</v>
      </c>
      <c r="I28" s="111">
        <f>$C$28*'Permit Activity Projection'!J27</f>
        <v>0</v>
      </c>
      <c r="J28" s="111">
        <f>$C$28*'Permit Activity Projection'!K27</f>
        <v>0</v>
      </c>
      <c r="K28" s="111">
        <f>$C$28*'Permit Activity Projection'!L27</f>
        <v>0</v>
      </c>
      <c r="L28" s="111">
        <f>$C$28*'Permit Activity Projection'!M27</f>
        <v>0</v>
      </c>
      <c r="M28" s="111">
        <f>$C$28*'Permit Activity Projection'!N27</f>
        <v>0</v>
      </c>
      <c r="N28" s="111">
        <f>$C$28*'Permit Activity Projection'!O27</f>
        <v>0</v>
      </c>
      <c r="O28" s="111">
        <f>$C$28*'Permit Activity Projection'!P27</f>
        <v>0</v>
      </c>
      <c r="P28" s="111">
        <f>$C$28*'Permit Activity Projection'!Q27</f>
        <v>0</v>
      </c>
      <c r="Q28" s="111">
        <f>$C$28*'Permit Activity Projection'!R27</f>
        <v>0</v>
      </c>
    </row>
    <row r="29" spans="1:17" ht="51.75" x14ac:dyDescent="0.25">
      <c r="A29" s="97">
        <v>700</v>
      </c>
      <c r="B29" s="97">
        <f>A29*$B$8</f>
        <v>196.00000000000003</v>
      </c>
      <c r="C29" s="97">
        <f t="shared" si="7"/>
        <v>504</v>
      </c>
      <c r="D29" s="112" t="s">
        <v>109</v>
      </c>
      <c r="E29" s="111">
        <f>$C$29*'Permit Activity Projection'!F28</f>
        <v>0</v>
      </c>
      <c r="F29" s="111">
        <f>$C$29*'Permit Activity Projection'!G28</f>
        <v>0</v>
      </c>
      <c r="G29" s="111">
        <f>$C$29*'Permit Activity Projection'!H28</f>
        <v>0</v>
      </c>
      <c r="H29" s="111">
        <f>$C$29*'Permit Activity Projection'!I28</f>
        <v>0</v>
      </c>
      <c r="I29" s="111">
        <f>$C$29*'Permit Activity Projection'!J28</f>
        <v>0</v>
      </c>
      <c r="J29" s="111">
        <f>$C$29*'Permit Activity Projection'!K28</f>
        <v>0</v>
      </c>
      <c r="K29" s="111">
        <f>$C$29*'Permit Activity Projection'!L28</f>
        <v>0</v>
      </c>
      <c r="L29" s="111">
        <f>$C$29*'Permit Activity Projection'!M28</f>
        <v>0</v>
      </c>
      <c r="M29" s="111">
        <f>$C$29*'Permit Activity Projection'!N28</f>
        <v>0</v>
      </c>
      <c r="N29" s="111">
        <f>$C$29*'Permit Activity Projection'!O28</f>
        <v>0</v>
      </c>
      <c r="O29" s="111">
        <f>$C$29*'Permit Activity Projection'!P28</f>
        <v>0</v>
      </c>
      <c r="P29" s="111">
        <f>$C$29*'Permit Activity Projection'!Q28</f>
        <v>0</v>
      </c>
      <c r="Q29" s="111">
        <f>$C$29*'Permit Activity Projection'!R28</f>
        <v>0</v>
      </c>
    </row>
    <row r="30" spans="1:17" x14ac:dyDescent="0.25">
      <c r="A30" s="97"/>
      <c r="B30" s="97"/>
      <c r="C30" s="97"/>
      <c r="D30" s="112"/>
      <c r="E30" s="111"/>
      <c r="F30" s="111"/>
      <c r="G30" s="111"/>
      <c r="H30" s="111"/>
      <c r="I30" s="111"/>
      <c r="J30" s="111"/>
      <c r="K30" s="111"/>
      <c r="L30" s="111"/>
      <c r="M30" s="111"/>
      <c r="N30" s="111"/>
      <c r="O30" s="111"/>
      <c r="P30" s="111"/>
      <c r="Q30" s="111"/>
    </row>
    <row r="31" spans="1:17" ht="15.75" x14ac:dyDescent="0.25">
      <c r="A31" s="110" t="s">
        <v>93</v>
      </c>
      <c r="B31" s="97"/>
      <c r="C31" s="97"/>
      <c r="D31" s="113"/>
      <c r="E31" s="111"/>
      <c r="F31" s="111"/>
      <c r="G31" s="111"/>
      <c r="H31" s="111"/>
      <c r="I31" s="111"/>
      <c r="J31" s="111"/>
      <c r="K31" s="111"/>
      <c r="L31" s="111"/>
      <c r="M31" s="111"/>
      <c r="N31" s="111"/>
      <c r="O31" s="111"/>
      <c r="P31" s="111"/>
      <c r="Q31" s="111"/>
    </row>
    <row r="32" spans="1:17" ht="51.75" x14ac:dyDescent="0.25">
      <c r="A32" s="97">
        <v>50</v>
      </c>
      <c r="B32" s="97">
        <f t="shared" ref="B32:B37" si="8">A32*$B$8</f>
        <v>14.000000000000002</v>
      </c>
      <c r="C32" s="97">
        <f t="shared" ref="C32:C38" si="9">A32-B32</f>
        <v>36</v>
      </c>
      <c r="D32" s="114" t="s">
        <v>110</v>
      </c>
      <c r="E32" s="111">
        <f>$C$32*'Permit Activity Projection'!F32</f>
        <v>0</v>
      </c>
      <c r="F32" s="111">
        <f>$C$32*'Permit Activity Projection'!G32</f>
        <v>0</v>
      </c>
      <c r="G32" s="111">
        <f>$C$32*'Permit Activity Projection'!H32</f>
        <v>0</v>
      </c>
      <c r="H32" s="111">
        <f>$C$32*'Permit Activity Projection'!I32</f>
        <v>0</v>
      </c>
      <c r="I32" s="111">
        <f>$C$32*'Permit Activity Projection'!J32</f>
        <v>0</v>
      </c>
      <c r="J32" s="111">
        <f>$C$32*'Permit Activity Projection'!K32</f>
        <v>0</v>
      </c>
      <c r="K32" s="111">
        <f>$C$32*'Permit Activity Projection'!L32</f>
        <v>0</v>
      </c>
      <c r="L32" s="111">
        <f>$C$32*'Permit Activity Projection'!M32</f>
        <v>0</v>
      </c>
      <c r="M32" s="111">
        <f>$C$32*'Permit Activity Projection'!N32</f>
        <v>0</v>
      </c>
      <c r="N32" s="111">
        <f>$C$32*'Permit Activity Projection'!O32</f>
        <v>0</v>
      </c>
      <c r="O32" s="111">
        <f>$C$32*'Permit Activity Projection'!P32</f>
        <v>0</v>
      </c>
      <c r="P32" s="111">
        <f>$C$32*'Permit Activity Projection'!Q32</f>
        <v>0</v>
      </c>
      <c r="Q32" s="111">
        <f>$C$32*'Permit Activity Projection'!R32</f>
        <v>0</v>
      </c>
    </row>
    <row r="33" spans="1:17" ht="51.75" x14ac:dyDescent="0.25">
      <c r="A33" s="97">
        <v>400</v>
      </c>
      <c r="B33" s="97">
        <f t="shared" si="8"/>
        <v>112.00000000000001</v>
      </c>
      <c r="C33" s="97">
        <f t="shared" si="9"/>
        <v>288</v>
      </c>
      <c r="D33" s="114" t="s">
        <v>111</v>
      </c>
      <c r="E33" s="111">
        <f>$C$33*'Permit Activity Projection'!F33</f>
        <v>0</v>
      </c>
      <c r="F33" s="111">
        <f>$C$33*'Permit Activity Projection'!G33</f>
        <v>0</v>
      </c>
      <c r="G33" s="111">
        <f>$C$33*'Permit Activity Projection'!H33</f>
        <v>0</v>
      </c>
      <c r="H33" s="111">
        <f>$C$33*'Permit Activity Projection'!I33</f>
        <v>0</v>
      </c>
      <c r="I33" s="111">
        <f>$C$33*'Permit Activity Projection'!J33</f>
        <v>0</v>
      </c>
      <c r="J33" s="111">
        <f>$C$33*'Permit Activity Projection'!K33</f>
        <v>0</v>
      </c>
      <c r="K33" s="111">
        <f>$C$33*'Permit Activity Projection'!L33</f>
        <v>0</v>
      </c>
      <c r="L33" s="111">
        <f>$C$33*'Permit Activity Projection'!M33</f>
        <v>0</v>
      </c>
      <c r="M33" s="111">
        <f>$C$33*'Permit Activity Projection'!N33</f>
        <v>0</v>
      </c>
      <c r="N33" s="111">
        <f>$C$33*'Permit Activity Projection'!O33</f>
        <v>0</v>
      </c>
      <c r="O33" s="111">
        <f>$C$33*'Permit Activity Projection'!P33</f>
        <v>0</v>
      </c>
      <c r="P33" s="111">
        <f>$C$33*'Permit Activity Projection'!Q33</f>
        <v>0</v>
      </c>
      <c r="Q33" s="111">
        <f>$C$33*'Permit Activity Projection'!R33</f>
        <v>0</v>
      </c>
    </row>
    <row r="34" spans="1:17" ht="51.75" x14ac:dyDescent="0.25">
      <c r="A34" s="97">
        <v>500</v>
      </c>
      <c r="B34" s="97">
        <f t="shared" si="8"/>
        <v>140</v>
      </c>
      <c r="C34" s="97">
        <f t="shared" si="9"/>
        <v>360</v>
      </c>
      <c r="D34" s="114" t="s">
        <v>106</v>
      </c>
      <c r="E34" s="111">
        <f>$C$34*'Permit Activity Projection'!F34</f>
        <v>0</v>
      </c>
      <c r="F34" s="111">
        <f>$C$34*'Permit Activity Projection'!G34</f>
        <v>0</v>
      </c>
      <c r="G34" s="111">
        <f>$C$34*'Permit Activity Projection'!H34</f>
        <v>0</v>
      </c>
      <c r="H34" s="111">
        <f>$C$34*'Permit Activity Projection'!I34</f>
        <v>0</v>
      </c>
      <c r="I34" s="111">
        <f>$C$34*'Permit Activity Projection'!J34</f>
        <v>0</v>
      </c>
      <c r="J34" s="111">
        <f>$C$34*'Permit Activity Projection'!K34</f>
        <v>0</v>
      </c>
      <c r="K34" s="111">
        <f>$C$34*'Permit Activity Projection'!L34</f>
        <v>0</v>
      </c>
      <c r="L34" s="111">
        <f>$C$34*'Permit Activity Projection'!M34</f>
        <v>0</v>
      </c>
      <c r="M34" s="111">
        <f>$C$34*'Permit Activity Projection'!N34</f>
        <v>0</v>
      </c>
      <c r="N34" s="111">
        <f>$C$34*'Permit Activity Projection'!O34</f>
        <v>0</v>
      </c>
      <c r="O34" s="111">
        <f>$C$34*'Permit Activity Projection'!P34</f>
        <v>0</v>
      </c>
      <c r="P34" s="111">
        <f>$C$34*'Permit Activity Projection'!Q34</f>
        <v>0</v>
      </c>
      <c r="Q34" s="111">
        <f>$C$34*'Permit Activity Projection'!R34</f>
        <v>0</v>
      </c>
    </row>
    <row r="35" spans="1:17" ht="51.75" x14ac:dyDescent="0.25">
      <c r="A35" s="97">
        <v>650</v>
      </c>
      <c r="B35" s="97">
        <f t="shared" si="8"/>
        <v>182.00000000000003</v>
      </c>
      <c r="C35" s="97">
        <f t="shared" si="9"/>
        <v>468</v>
      </c>
      <c r="D35" s="114" t="s">
        <v>107</v>
      </c>
      <c r="E35" s="111">
        <f>$C$35*'Permit Activity Projection'!F35</f>
        <v>0</v>
      </c>
      <c r="F35" s="111">
        <f>$C$35*'Permit Activity Projection'!G35</f>
        <v>0</v>
      </c>
      <c r="G35" s="111">
        <f>$C$35*'Permit Activity Projection'!H35</f>
        <v>0</v>
      </c>
      <c r="H35" s="111">
        <f>$C$35*'Permit Activity Projection'!I35</f>
        <v>0</v>
      </c>
      <c r="I35" s="111">
        <f>$C$35*'Permit Activity Projection'!J35</f>
        <v>0</v>
      </c>
      <c r="J35" s="111">
        <f>$C$35*'Permit Activity Projection'!K35</f>
        <v>0</v>
      </c>
      <c r="K35" s="111">
        <f>$C$35*'Permit Activity Projection'!L35</f>
        <v>0</v>
      </c>
      <c r="L35" s="111">
        <f>$C$35*'Permit Activity Projection'!M35</f>
        <v>0</v>
      </c>
      <c r="M35" s="111">
        <f>$C$35*'Permit Activity Projection'!N35</f>
        <v>0</v>
      </c>
      <c r="N35" s="111">
        <f>$C$35*'Permit Activity Projection'!O35</f>
        <v>0</v>
      </c>
      <c r="O35" s="111">
        <f>$C$35*'Permit Activity Projection'!P35</f>
        <v>0</v>
      </c>
      <c r="P35" s="111">
        <f>$C$35*'Permit Activity Projection'!Q35</f>
        <v>0</v>
      </c>
      <c r="Q35" s="111">
        <f>$C$35*'Permit Activity Projection'!R35</f>
        <v>0</v>
      </c>
    </row>
    <row r="36" spans="1:17" ht="51.75" x14ac:dyDescent="0.25">
      <c r="A36" s="97">
        <v>900</v>
      </c>
      <c r="B36" s="97">
        <f t="shared" si="8"/>
        <v>252.00000000000003</v>
      </c>
      <c r="C36" s="97">
        <f t="shared" si="9"/>
        <v>648</v>
      </c>
      <c r="D36" s="114" t="s">
        <v>112</v>
      </c>
      <c r="E36" s="111">
        <f>$C$36*'Permit Activity Projection'!F36</f>
        <v>0</v>
      </c>
      <c r="F36" s="111">
        <f>$C$36*'Permit Activity Projection'!G36</f>
        <v>0</v>
      </c>
      <c r="G36" s="111">
        <f>$C$36*'Permit Activity Projection'!H36</f>
        <v>0</v>
      </c>
      <c r="H36" s="111">
        <f>$C$36*'Permit Activity Projection'!I36</f>
        <v>0</v>
      </c>
      <c r="I36" s="111">
        <f>$C$36*'Permit Activity Projection'!J36</f>
        <v>0</v>
      </c>
      <c r="J36" s="111">
        <f>$C$36*'Permit Activity Projection'!K36</f>
        <v>0</v>
      </c>
      <c r="K36" s="111">
        <f>$C$36*'Permit Activity Projection'!L36</f>
        <v>0</v>
      </c>
      <c r="L36" s="111">
        <f>$C$36*'Permit Activity Projection'!M36</f>
        <v>0</v>
      </c>
      <c r="M36" s="111">
        <f>$C$36*'Permit Activity Projection'!N36</f>
        <v>0</v>
      </c>
      <c r="N36" s="111">
        <f>$C$36*'Permit Activity Projection'!O36</f>
        <v>0</v>
      </c>
      <c r="O36" s="111">
        <f>$C$36*'Permit Activity Projection'!P36</f>
        <v>0</v>
      </c>
      <c r="P36" s="111">
        <f>$C$36*'Permit Activity Projection'!Q36</f>
        <v>0</v>
      </c>
      <c r="Q36" s="111">
        <f>$C$36*'Permit Activity Projection'!R36</f>
        <v>0</v>
      </c>
    </row>
    <row r="37" spans="1:17" ht="51.75" x14ac:dyDescent="0.25">
      <c r="A37" s="97">
        <v>1400</v>
      </c>
      <c r="B37" s="97">
        <f t="shared" si="8"/>
        <v>392.00000000000006</v>
      </c>
      <c r="C37" s="97">
        <f t="shared" si="9"/>
        <v>1008</v>
      </c>
      <c r="D37" s="114" t="s">
        <v>113</v>
      </c>
      <c r="E37" s="111">
        <f>$C$37*'Permit Activity Projection'!F37</f>
        <v>0</v>
      </c>
      <c r="F37" s="111">
        <f>$C$37*'Permit Activity Projection'!G37</f>
        <v>0</v>
      </c>
      <c r="G37" s="111">
        <f>$C$37*'Permit Activity Projection'!H37</f>
        <v>0</v>
      </c>
      <c r="H37" s="111">
        <f>$C$37*'Permit Activity Projection'!I37</f>
        <v>0</v>
      </c>
      <c r="I37" s="111">
        <f>$C$37*'Permit Activity Projection'!J37</f>
        <v>0</v>
      </c>
      <c r="J37" s="111">
        <f>$C$37*'Permit Activity Projection'!K37</f>
        <v>0</v>
      </c>
      <c r="K37" s="111">
        <f>$C$37*'Permit Activity Projection'!L37</f>
        <v>0</v>
      </c>
      <c r="L37" s="111">
        <f>$C$37*'Permit Activity Projection'!M37</f>
        <v>0</v>
      </c>
      <c r="M37" s="111">
        <f>$C$37*'Permit Activity Projection'!N37</f>
        <v>0</v>
      </c>
      <c r="N37" s="111">
        <f>$C$37*'Permit Activity Projection'!O37</f>
        <v>0</v>
      </c>
      <c r="O37" s="111">
        <f>$C$37*'Permit Activity Projection'!P37</f>
        <v>0</v>
      </c>
      <c r="P37" s="111">
        <f>$C$37*'Permit Activity Projection'!Q37</f>
        <v>0</v>
      </c>
      <c r="Q37" s="111">
        <f>$C$37*'Permit Activity Projection'!R37</f>
        <v>0</v>
      </c>
    </row>
    <row r="38" spans="1:17" ht="26.25" hidden="1" x14ac:dyDescent="0.25">
      <c r="A38" s="97">
        <v>3000</v>
      </c>
      <c r="B38" s="97">
        <v>3000</v>
      </c>
      <c r="C38" s="97">
        <f t="shared" si="9"/>
        <v>0</v>
      </c>
      <c r="D38" s="114" t="s">
        <v>70</v>
      </c>
      <c r="E38" s="111">
        <f>$C$38*'Permit Activity Projection'!F38</f>
        <v>0</v>
      </c>
      <c r="F38" s="111">
        <f>$C$38*'Permit Activity Projection'!G38</f>
        <v>0</v>
      </c>
      <c r="G38" s="111">
        <f>$C$38*'Permit Activity Projection'!H38</f>
        <v>0</v>
      </c>
      <c r="H38" s="111">
        <f>$C$38*'Permit Activity Projection'!I38</f>
        <v>0</v>
      </c>
      <c r="I38" s="111">
        <f>$C$38*'Permit Activity Projection'!J38</f>
        <v>0</v>
      </c>
      <c r="J38" s="111">
        <f>$C$38*'Permit Activity Projection'!K38</f>
        <v>0</v>
      </c>
      <c r="K38" s="111">
        <f>$C$38*'Permit Activity Projection'!L38</f>
        <v>0</v>
      </c>
      <c r="L38" s="111">
        <f>$C$38*'Permit Activity Projection'!M38</f>
        <v>0</v>
      </c>
      <c r="M38" s="111">
        <f>$C$38*'Permit Activity Projection'!N38</f>
        <v>0</v>
      </c>
      <c r="N38" s="111">
        <f>$C$38*'Permit Activity Projection'!O38</f>
        <v>0</v>
      </c>
      <c r="O38" s="111">
        <f>$C$38*'Permit Activity Projection'!P38</f>
        <v>0</v>
      </c>
      <c r="P38" s="111">
        <f>$C$38*'Permit Activity Projection'!Q38</f>
        <v>0</v>
      </c>
      <c r="Q38" s="111">
        <f>$C$38*'Permit Activity Projection'!R38</f>
        <v>0</v>
      </c>
    </row>
    <row r="39" spans="1:17" x14ac:dyDescent="0.25">
      <c r="A39" s="111"/>
      <c r="B39" s="111"/>
      <c r="C39" s="111"/>
      <c r="E39" s="111"/>
      <c r="F39" s="111"/>
      <c r="G39" s="111"/>
      <c r="H39" s="111"/>
      <c r="I39" s="111"/>
      <c r="J39" s="111"/>
      <c r="K39" s="111"/>
      <c r="L39" s="111"/>
      <c r="M39" s="111"/>
      <c r="N39" s="111"/>
      <c r="O39" s="111"/>
      <c r="P39" s="111"/>
      <c r="Q39" s="111"/>
    </row>
    <row r="40" spans="1:17" x14ac:dyDescent="0.25">
      <c r="A40" s="111"/>
      <c r="B40" s="111"/>
      <c r="C40" s="111"/>
      <c r="E40" s="111"/>
      <c r="F40" s="111"/>
      <c r="G40" s="111"/>
      <c r="H40" s="111"/>
      <c r="I40" s="111"/>
      <c r="J40" s="111"/>
      <c r="K40" s="111"/>
      <c r="L40" s="111"/>
      <c r="M40" s="111"/>
      <c r="N40" s="111"/>
      <c r="O40" s="111"/>
      <c r="P40" s="111"/>
      <c r="Q40" s="111"/>
    </row>
    <row r="41" spans="1:17" x14ac:dyDescent="0.25">
      <c r="A41" s="111"/>
      <c r="B41" s="111"/>
      <c r="C41" s="111"/>
      <c r="E41" s="111"/>
      <c r="F41" s="111"/>
      <c r="G41" s="111"/>
      <c r="H41" s="111"/>
      <c r="I41" s="111"/>
      <c r="J41" s="111"/>
      <c r="K41" s="111"/>
      <c r="L41" s="111"/>
      <c r="M41" s="111"/>
      <c r="N41" s="111"/>
      <c r="O41" s="111"/>
      <c r="P41" s="111"/>
      <c r="Q41" s="111"/>
    </row>
    <row r="42" spans="1:17" x14ac:dyDescent="0.25">
      <c r="A42" s="111"/>
      <c r="B42" s="111"/>
      <c r="C42" s="111"/>
      <c r="E42" s="111"/>
      <c r="F42" s="111"/>
      <c r="G42" s="111"/>
      <c r="H42" s="111"/>
      <c r="I42" s="111"/>
      <c r="J42" s="111"/>
      <c r="K42" s="111"/>
      <c r="L42" s="111"/>
      <c r="M42" s="111"/>
      <c r="N42" s="111"/>
      <c r="O42" s="111"/>
      <c r="P42" s="111"/>
      <c r="Q42" s="111"/>
    </row>
    <row r="43" spans="1:17" x14ac:dyDescent="0.25">
      <c r="A43" s="111"/>
      <c r="B43" s="111"/>
      <c r="C43" s="111"/>
      <c r="E43" s="111"/>
      <c r="F43" s="111"/>
      <c r="G43" s="111"/>
      <c r="H43" s="111"/>
      <c r="I43" s="111"/>
      <c r="J43" s="111"/>
      <c r="K43" s="111"/>
      <c r="L43" s="111"/>
      <c r="M43" s="111"/>
      <c r="N43" s="111"/>
      <c r="O43" s="111"/>
      <c r="P43" s="111"/>
      <c r="Q43" s="111"/>
    </row>
    <row r="44" spans="1:17" x14ac:dyDescent="0.25">
      <c r="A44" s="111"/>
      <c r="B44" s="111"/>
      <c r="C44" s="111"/>
      <c r="E44" s="111"/>
      <c r="F44" s="111"/>
      <c r="G44" s="111"/>
      <c r="H44" s="111"/>
      <c r="I44" s="111"/>
      <c r="J44" s="111"/>
      <c r="K44" s="111"/>
      <c r="L44" s="111"/>
      <c r="M44" s="111"/>
      <c r="N44" s="111"/>
      <c r="O44" s="111"/>
      <c r="P44" s="111"/>
      <c r="Q44" s="111"/>
    </row>
  </sheetData>
  <sheetProtection password="8DB0" sheet="1" objects="1" scenarios="1"/>
  <pageMargins left="0.7" right="0.7" top="2" bottom="0.75" header="1.05" footer="0.3"/>
  <pageSetup scale="46"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5"/>
  <sheetViews>
    <sheetView workbookViewId="0">
      <pane xSplit="2" ySplit="20" topLeftCell="K21" activePane="bottomRight" state="frozen"/>
      <selection activeCell="B42" sqref="B42"/>
      <selection pane="topRight" activeCell="B42" sqref="B42"/>
      <selection pane="bottomLeft" activeCell="B42" sqref="B42"/>
      <selection pane="bottomRight" activeCell="S23" sqref="S23"/>
    </sheetView>
  </sheetViews>
  <sheetFormatPr defaultRowHeight="15" x14ac:dyDescent="0.25"/>
  <cols>
    <col min="1" max="1" width="5.5703125" style="182" bestFit="1" customWidth="1"/>
    <col min="2" max="2" width="48" style="182" bestFit="1" customWidth="1"/>
    <col min="3" max="3" width="10.5703125" style="182" customWidth="1"/>
    <col min="4" max="4" width="10.85546875" style="182" bestFit="1" customWidth="1"/>
    <col min="5" max="5" width="10.5703125" style="182" customWidth="1"/>
    <col min="6" max="6" width="10.5703125" style="182" bestFit="1" customWidth="1"/>
    <col min="7" max="7" width="15.7109375" style="182" customWidth="1"/>
    <col min="8" max="8" width="14" style="182" customWidth="1"/>
    <col min="9" max="9" width="13.85546875" style="182" customWidth="1"/>
    <col min="10" max="10" width="15.140625" style="182" bestFit="1" customWidth="1"/>
    <col min="11" max="11" width="14.28515625" style="182" customWidth="1"/>
    <col min="12" max="12" width="15.85546875" style="182" customWidth="1"/>
    <col min="13" max="13" width="14.140625" style="182" customWidth="1"/>
    <col min="14" max="14" width="11.140625" style="182" bestFit="1" customWidth="1"/>
    <col min="15" max="15" width="11.140625" style="182" customWidth="1"/>
    <col min="16" max="16" width="10.7109375" style="182" customWidth="1"/>
    <col min="17" max="17" width="10.5703125" style="182" customWidth="1"/>
    <col min="18" max="18" width="12.42578125" style="182" customWidth="1"/>
    <col min="19" max="19" width="8.28515625" style="182" customWidth="1"/>
    <col min="20" max="20" width="12.85546875" style="183" customWidth="1"/>
    <col min="21" max="21" width="15" style="182" customWidth="1"/>
    <col min="22" max="22" width="10.5703125" style="182" customWidth="1"/>
    <col min="23" max="23" width="23.140625" style="182" bestFit="1" customWidth="1"/>
    <col min="24" max="24" width="19.85546875" style="182" bestFit="1" customWidth="1"/>
    <col min="25" max="25" width="18.5703125" style="182" bestFit="1" customWidth="1"/>
    <col min="26" max="26" width="14.28515625" style="182" bestFit="1" customWidth="1"/>
    <col min="27" max="16384" width="9.140625" style="182"/>
  </cols>
  <sheetData>
    <row r="1" spans="1:20" x14ac:dyDescent="0.25">
      <c r="B1" s="183" t="s">
        <v>141</v>
      </c>
    </row>
    <row r="3" spans="1:20" x14ac:dyDescent="0.25">
      <c r="B3" s="184" t="s">
        <v>138</v>
      </c>
    </row>
    <row r="4" spans="1:20" s="186" customFormat="1" ht="11.25" x14ac:dyDescent="0.2">
      <c r="A4" s="185">
        <f>Assumptions!B18</f>
        <v>30</v>
      </c>
      <c r="B4" s="115" t="s">
        <v>151</v>
      </c>
      <c r="T4" s="187"/>
    </row>
    <row r="5" spans="1:20" s="186" customFormat="1" ht="11.25" x14ac:dyDescent="0.2">
      <c r="A5" s="185">
        <f>Assumptions!B19</f>
        <v>30</v>
      </c>
      <c r="B5" s="115" t="s">
        <v>118</v>
      </c>
      <c r="T5" s="187"/>
    </row>
    <row r="6" spans="1:20" s="186" customFormat="1" ht="11.25" x14ac:dyDescent="0.2">
      <c r="A6" s="185">
        <f>Assumptions!B20</f>
        <v>60</v>
      </c>
      <c r="B6" s="115" t="str">
        <f>Assumptions!A20</f>
        <v>SWP Program Administration Time Per Week Per Permit with no issues</v>
      </c>
      <c r="T6" s="187"/>
    </row>
    <row r="7" spans="1:20" s="186" customFormat="1" ht="11.25" x14ac:dyDescent="0.2">
      <c r="A7" s="185">
        <f>Assumptions!B21</f>
        <v>15</v>
      </c>
      <c r="B7" s="115" t="str">
        <f>Assumptions!A21</f>
        <v>SWP Engineering time per week per permit with no issues</v>
      </c>
      <c r="T7" s="187"/>
    </row>
    <row r="8" spans="1:20" s="186" customFormat="1" ht="11.25" x14ac:dyDescent="0.2">
      <c r="A8" s="185">
        <f>Assumptions!B22</f>
        <v>0</v>
      </c>
      <c r="B8" s="115" t="str">
        <f>Assumptions!A22</f>
        <v>Clerical Time per week per permit with no issues</v>
      </c>
      <c r="T8" s="187"/>
    </row>
    <row r="9" spans="1:20" s="186" customFormat="1" ht="11.25" x14ac:dyDescent="0.2">
      <c r="A9" s="185">
        <f>Assumptions!B23</f>
        <v>0</v>
      </c>
      <c r="B9" s="115" t="str">
        <f>Assumptions!A23</f>
        <v>Category 4 Time Per Week</v>
      </c>
      <c r="J9" s="189"/>
      <c r="K9" s="189"/>
      <c r="L9" s="189"/>
      <c r="M9" s="189"/>
      <c r="P9" s="186" t="s">
        <v>154</v>
      </c>
      <c r="T9" s="187"/>
    </row>
    <row r="10" spans="1:20" s="186" customFormat="1" ht="12.75" x14ac:dyDescent="0.2">
      <c r="A10" s="190">
        <f>Assumptions!B24</f>
        <v>2.5</v>
      </c>
      <c r="B10" s="115" t="s">
        <v>176</v>
      </c>
      <c r="T10" s="187"/>
    </row>
    <row r="11" spans="1:20" s="186" customFormat="1" ht="12.75" x14ac:dyDescent="0.2">
      <c r="A11" s="190">
        <f>Assumptions!B25</f>
        <v>0.33</v>
      </c>
      <c r="B11" s="188" t="s">
        <v>165</v>
      </c>
      <c r="T11" s="187"/>
    </row>
    <row r="12" spans="1:20" s="186" customFormat="1" ht="12.75" x14ac:dyDescent="0.2">
      <c r="A12" s="190">
        <f>Assumptions!B26</f>
        <v>0.66999999999999993</v>
      </c>
      <c r="B12" s="188" t="s">
        <v>166</v>
      </c>
      <c r="T12" s="187"/>
    </row>
    <row r="13" spans="1:20" s="186" customFormat="1" ht="11.25" x14ac:dyDescent="0.2">
      <c r="A13" s="185">
        <f>Assumptions!B27</f>
        <v>0</v>
      </c>
      <c r="B13" s="115"/>
      <c r="T13" s="187"/>
    </row>
    <row r="14" spans="1:20" hidden="1" x14ac:dyDescent="0.25">
      <c r="J14" s="191"/>
      <c r="K14" s="191"/>
      <c r="L14" s="191"/>
      <c r="M14" s="191"/>
    </row>
    <row r="15" spans="1:20" hidden="1" x14ac:dyDescent="0.25">
      <c r="J15" s="191"/>
      <c r="K15" s="191"/>
      <c r="L15" s="191"/>
      <c r="M15" s="191"/>
    </row>
    <row r="16" spans="1:20" hidden="1" x14ac:dyDescent="0.25">
      <c r="B16" s="182" t="s">
        <v>8</v>
      </c>
      <c r="D16" s="192">
        <v>24</v>
      </c>
      <c r="J16" s="191"/>
      <c r="K16" s="191"/>
      <c r="L16" s="191"/>
      <c r="M16" s="191"/>
    </row>
    <row r="17" spans="2:27" hidden="1" x14ac:dyDescent="0.25">
      <c r="B17" s="182" t="s">
        <v>9</v>
      </c>
      <c r="D17" s="193">
        <v>0.03</v>
      </c>
      <c r="J17" s="191"/>
      <c r="K17" s="191"/>
      <c r="L17" s="191"/>
      <c r="M17" s="191"/>
    </row>
    <row r="18" spans="2:27" hidden="1" x14ac:dyDescent="0.25">
      <c r="J18" s="191"/>
      <c r="K18" s="191"/>
      <c r="L18" s="191"/>
      <c r="M18" s="191"/>
    </row>
    <row r="19" spans="2:27" s="186" customFormat="1" ht="12" thickBot="1" x14ac:dyDescent="0.25">
      <c r="C19" s="194"/>
      <c r="D19" s="195"/>
      <c r="E19" s="194"/>
      <c r="F19" s="196" t="s">
        <v>3</v>
      </c>
      <c r="G19" s="197"/>
      <c r="H19" s="197"/>
      <c r="I19" s="197"/>
      <c r="J19" s="198" t="s">
        <v>2</v>
      </c>
      <c r="K19" s="199"/>
      <c r="L19" s="199"/>
      <c r="M19" s="199"/>
      <c r="N19" s="200" t="s">
        <v>116</v>
      </c>
      <c r="O19" s="194"/>
      <c r="P19" s="194"/>
      <c r="Q19" s="194"/>
      <c r="R19" s="194"/>
      <c r="S19" s="194"/>
      <c r="T19" s="201"/>
    </row>
    <row r="20" spans="2:27" s="202" customFormat="1" ht="75.75" thickBot="1" x14ac:dyDescent="0.3">
      <c r="C20" s="203" t="s">
        <v>7</v>
      </c>
      <c r="D20" s="204" t="s">
        <v>137</v>
      </c>
      <c r="E20" s="204" t="s">
        <v>115</v>
      </c>
      <c r="F20" s="205" t="s">
        <v>5</v>
      </c>
      <c r="G20" s="205" t="s">
        <v>203</v>
      </c>
      <c r="H20" s="205" t="s">
        <v>208</v>
      </c>
      <c r="I20" s="205" t="s">
        <v>122</v>
      </c>
      <c r="J20" s="206" t="s">
        <v>4</v>
      </c>
      <c r="K20" s="206" t="str">
        <f>G20</f>
        <v>SWP Program Administration</v>
      </c>
      <c r="L20" s="206" t="str">
        <f>H20</f>
        <v>SWP Engineering Time</v>
      </c>
      <c r="M20" s="206" t="s">
        <v>122</v>
      </c>
      <c r="N20" s="207" t="s">
        <v>117</v>
      </c>
      <c r="O20" s="204"/>
      <c r="P20" s="208" t="s">
        <v>153</v>
      </c>
      <c r="Q20" s="208" t="s">
        <v>209</v>
      </c>
      <c r="R20" s="208" t="s">
        <v>210</v>
      </c>
      <c r="S20" s="208" t="s">
        <v>211</v>
      </c>
      <c r="T20" s="209" t="s">
        <v>6</v>
      </c>
      <c r="U20" s="209" t="s">
        <v>152</v>
      </c>
      <c r="W20" s="208" t="s">
        <v>179</v>
      </c>
      <c r="X20" s="208" t="s">
        <v>212</v>
      </c>
      <c r="Y20" s="208" t="s">
        <v>213</v>
      </c>
      <c r="Z20" s="208" t="s">
        <v>214</v>
      </c>
      <c r="AA20" s="209" t="s">
        <v>180</v>
      </c>
    </row>
    <row r="21" spans="2:27" ht="16.5" thickBot="1" x14ac:dyDescent="0.3">
      <c r="B21" s="210" t="s">
        <v>71</v>
      </c>
      <c r="C21" s="117"/>
      <c r="F21" s="211"/>
      <c r="G21" s="211"/>
      <c r="H21" s="211"/>
      <c r="I21" s="211"/>
      <c r="J21" s="191"/>
      <c r="K21" s="191"/>
      <c r="L21" s="191"/>
      <c r="M21" s="191"/>
      <c r="N21" s="212"/>
      <c r="O21" s="213"/>
      <c r="P21" s="214"/>
      <c r="Q21" s="214"/>
      <c r="R21" s="214"/>
      <c r="S21" s="214"/>
      <c r="T21" s="215"/>
      <c r="U21" s="216"/>
      <c r="V21" s="192"/>
      <c r="W21" s="214"/>
      <c r="X21" s="214"/>
      <c r="Y21" s="214"/>
      <c r="Z21" s="214"/>
      <c r="AA21" s="215"/>
    </row>
    <row r="22" spans="2:27" ht="65.25" hidden="1" thickBot="1" x14ac:dyDescent="0.3">
      <c r="B22" s="217" t="s">
        <v>97</v>
      </c>
      <c r="C22" s="117">
        <v>10</v>
      </c>
      <c r="D22" s="182">
        <f t="shared" ref="D22:D28" si="0">$A$4</f>
        <v>30</v>
      </c>
      <c r="E22" s="182">
        <f t="shared" ref="E22:E28" si="1">$A$5</f>
        <v>30</v>
      </c>
      <c r="F22" s="211">
        <f t="shared" ref="F22:F42" si="2">C22-J22</f>
        <v>6.6999999999999993</v>
      </c>
      <c r="G22" s="211">
        <f t="shared" ref="G22:G28" si="3">$A$6*F22</f>
        <v>401.99999999999994</v>
      </c>
      <c r="H22" s="211">
        <f t="shared" ref="H22:H28" si="4">$A$7*F22</f>
        <v>100.49999999999999</v>
      </c>
      <c r="I22" s="211">
        <f t="shared" ref="I22:I28" si="5">$A$8*F22</f>
        <v>0</v>
      </c>
      <c r="J22" s="191">
        <f t="shared" ref="J22:J28" si="6">IF(C22*$A$11&gt;0.9999999999999,C22*$A$11,1)</f>
        <v>3.3000000000000003</v>
      </c>
      <c r="K22" s="191">
        <f t="shared" ref="K22:K28" si="7">$A$10*$A$6*J22</f>
        <v>495.00000000000006</v>
      </c>
      <c r="L22" s="191">
        <f t="shared" ref="L22:L28" si="8">$A$10*$A$7*J22</f>
        <v>123.75000000000001</v>
      </c>
      <c r="M22" s="191">
        <f t="shared" ref="M22:M28" si="9">$A$10*$A$8*J22</f>
        <v>0</v>
      </c>
      <c r="N22" s="212">
        <f t="shared" ref="N22:N28" si="10">$A$9</f>
        <v>0</v>
      </c>
      <c r="O22" s="213"/>
      <c r="P22" s="214">
        <f t="shared" ref="P22:P42" si="11">(N22*C22)</f>
        <v>0</v>
      </c>
      <c r="Q22" s="214">
        <f>K22+G22+E22+D22</f>
        <v>957</v>
      </c>
      <c r="R22" s="214">
        <f t="shared" ref="R22:R42" si="12">L22+H22</f>
        <v>224.25</v>
      </c>
      <c r="S22" s="214">
        <f t="shared" ref="S22:S42" si="13">M22+I22</f>
        <v>0</v>
      </c>
      <c r="T22" s="215">
        <f>SUM(P22:S22)</f>
        <v>1181.25</v>
      </c>
      <c r="U22" s="216"/>
      <c r="V22" s="192"/>
      <c r="W22" s="214">
        <f>(U22*J22)</f>
        <v>0</v>
      </c>
      <c r="X22" s="214">
        <f>R22+N22+L22+K22</f>
        <v>843</v>
      </c>
      <c r="Y22" s="214">
        <f>S22+O22</f>
        <v>0</v>
      </c>
      <c r="Z22" s="214">
        <f>T22+P22</f>
        <v>1181.25</v>
      </c>
      <c r="AA22" s="215">
        <f>SUM(W22:Z22)</f>
        <v>2024.25</v>
      </c>
    </row>
    <row r="23" spans="2:27" ht="52.5" thickBot="1" x14ac:dyDescent="0.3">
      <c r="B23" s="218" t="s">
        <v>98</v>
      </c>
      <c r="C23" s="119">
        <f>Assumptions!F10</f>
        <v>10</v>
      </c>
      <c r="D23" s="219">
        <f t="shared" si="0"/>
        <v>30</v>
      </c>
      <c r="E23" s="219">
        <f t="shared" si="1"/>
        <v>30</v>
      </c>
      <c r="F23" s="220">
        <f t="shared" si="2"/>
        <v>6.6999999999999993</v>
      </c>
      <c r="G23" s="221">
        <f t="shared" si="3"/>
        <v>401.99999999999994</v>
      </c>
      <c r="H23" s="221">
        <f t="shared" si="4"/>
        <v>100.49999999999999</v>
      </c>
      <c r="I23" s="221">
        <f t="shared" si="5"/>
        <v>0</v>
      </c>
      <c r="J23" s="222">
        <f t="shared" si="6"/>
        <v>3.3000000000000003</v>
      </c>
      <c r="K23" s="223">
        <f t="shared" si="7"/>
        <v>495.00000000000006</v>
      </c>
      <c r="L23" s="223">
        <f t="shared" si="8"/>
        <v>123.75000000000001</v>
      </c>
      <c r="M23" s="223">
        <f t="shared" si="9"/>
        <v>0</v>
      </c>
      <c r="N23" s="224">
        <f t="shared" si="10"/>
        <v>0</v>
      </c>
      <c r="O23" s="225"/>
      <c r="P23" s="215">
        <f t="shared" si="11"/>
        <v>0</v>
      </c>
      <c r="Q23" s="215">
        <f t="shared" ref="Q23:Q42" si="14">K23+G23+E23+D23</f>
        <v>957</v>
      </c>
      <c r="R23" s="215">
        <f t="shared" si="12"/>
        <v>224.25</v>
      </c>
      <c r="S23" s="215">
        <f t="shared" si="13"/>
        <v>0</v>
      </c>
      <c r="T23" s="215">
        <f t="shared" ref="T23:T42" si="15">SUM(P23:S23)</f>
        <v>1181.25</v>
      </c>
      <c r="U23" s="215">
        <f>T23/60</f>
        <v>19.6875</v>
      </c>
      <c r="V23" s="192"/>
      <c r="W23" s="226">
        <f>P23/60/2080</f>
        <v>0</v>
      </c>
      <c r="X23" s="226">
        <f>Q23/60/2080</f>
        <v>7.6682692307692302E-3</v>
      </c>
      <c r="Y23" s="226">
        <f>R23/60/2080</f>
        <v>1.7968749999999999E-3</v>
      </c>
      <c r="Z23" s="226">
        <f>S23/60/2080</f>
        <v>0</v>
      </c>
      <c r="AA23" s="226">
        <f>T23/60/2080</f>
        <v>9.4651442307692301E-3</v>
      </c>
    </row>
    <row r="24" spans="2:27" ht="65.25" thickBot="1" x14ac:dyDescent="0.3">
      <c r="B24" s="218" t="s">
        <v>99</v>
      </c>
      <c r="C24" s="119">
        <f>Assumptions!F11</f>
        <v>15</v>
      </c>
      <c r="D24" s="219">
        <f t="shared" si="0"/>
        <v>30</v>
      </c>
      <c r="E24" s="219">
        <f t="shared" si="1"/>
        <v>30</v>
      </c>
      <c r="F24" s="220">
        <f t="shared" si="2"/>
        <v>10.050000000000001</v>
      </c>
      <c r="G24" s="221">
        <f t="shared" si="3"/>
        <v>603</v>
      </c>
      <c r="H24" s="221">
        <f t="shared" si="4"/>
        <v>150.75</v>
      </c>
      <c r="I24" s="221">
        <f t="shared" si="5"/>
        <v>0</v>
      </c>
      <c r="J24" s="222">
        <f t="shared" si="6"/>
        <v>4.95</v>
      </c>
      <c r="K24" s="223">
        <f t="shared" si="7"/>
        <v>742.5</v>
      </c>
      <c r="L24" s="223">
        <f t="shared" si="8"/>
        <v>185.625</v>
      </c>
      <c r="M24" s="223">
        <f t="shared" si="9"/>
        <v>0</v>
      </c>
      <c r="N24" s="224">
        <f t="shared" si="10"/>
        <v>0</v>
      </c>
      <c r="O24" s="225"/>
      <c r="P24" s="215">
        <f t="shared" si="11"/>
        <v>0</v>
      </c>
      <c r="Q24" s="215">
        <f t="shared" si="14"/>
        <v>1405.5</v>
      </c>
      <c r="R24" s="215">
        <f t="shared" si="12"/>
        <v>336.375</v>
      </c>
      <c r="S24" s="215">
        <f t="shared" si="13"/>
        <v>0</v>
      </c>
      <c r="T24" s="215">
        <f t="shared" si="15"/>
        <v>1741.875</v>
      </c>
      <c r="U24" s="215">
        <f t="shared" ref="U24:U42" si="16">T24/60</f>
        <v>29.03125</v>
      </c>
      <c r="V24" s="192"/>
      <c r="W24" s="226">
        <f t="shared" ref="W24:W42" si="17">P24/60/2080</f>
        <v>0</v>
      </c>
      <c r="X24" s="226">
        <f t="shared" ref="X24:X42" si="18">Q24/60/2080</f>
        <v>1.1262019230769232E-2</v>
      </c>
      <c r="Y24" s="226">
        <f t="shared" ref="Y24:Y42" si="19">R24/60/2080</f>
        <v>2.6953125000000002E-3</v>
      </c>
      <c r="Z24" s="226">
        <f t="shared" ref="Z24:Z42" si="20">S24/60/2080</f>
        <v>0</v>
      </c>
      <c r="AA24" s="226">
        <f t="shared" ref="AA24:AA42" si="21">T24/60/2080</f>
        <v>1.3957331730769231E-2</v>
      </c>
    </row>
    <row r="25" spans="2:27" ht="65.25" thickBot="1" x14ac:dyDescent="0.3">
      <c r="B25" s="218" t="s">
        <v>100</v>
      </c>
      <c r="C25" s="119">
        <f>Assumptions!F12</f>
        <v>30</v>
      </c>
      <c r="D25" s="219">
        <f t="shared" si="0"/>
        <v>30</v>
      </c>
      <c r="E25" s="219">
        <f t="shared" si="1"/>
        <v>30</v>
      </c>
      <c r="F25" s="220">
        <f t="shared" si="2"/>
        <v>20.100000000000001</v>
      </c>
      <c r="G25" s="221">
        <f t="shared" si="3"/>
        <v>1206</v>
      </c>
      <c r="H25" s="221">
        <f t="shared" si="4"/>
        <v>301.5</v>
      </c>
      <c r="I25" s="221">
        <f t="shared" si="5"/>
        <v>0</v>
      </c>
      <c r="J25" s="222">
        <f t="shared" si="6"/>
        <v>9.9</v>
      </c>
      <c r="K25" s="223">
        <f t="shared" si="7"/>
        <v>1485</v>
      </c>
      <c r="L25" s="223">
        <f t="shared" si="8"/>
        <v>371.25</v>
      </c>
      <c r="M25" s="223">
        <f t="shared" si="9"/>
        <v>0</v>
      </c>
      <c r="N25" s="224">
        <f t="shared" si="10"/>
        <v>0</v>
      </c>
      <c r="O25" s="225"/>
      <c r="P25" s="215">
        <f t="shared" si="11"/>
        <v>0</v>
      </c>
      <c r="Q25" s="215">
        <f t="shared" si="14"/>
        <v>2751</v>
      </c>
      <c r="R25" s="215">
        <f t="shared" si="12"/>
        <v>672.75</v>
      </c>
      <c r="S25" s="215">
        <f t="shared" si="13"/>
        <v>0</v>
      </c>
      <c r="T25" s="215">
        <f t="shared" si="15"/>
        <v>3423.75</v>
      </c>
      <c r="U25" s="215">
        <f t="shared" si="16"/>
        <v>57.0625</v>
      </c>
      <c r="V25" s="192"/>
      <c r="W25" s="226">
        <f t="shared" si="17"/>
        <v>0</v>
      </c>
      <c r="X25" s="226">
        <f t="shared" si="18"/>
        <v>2.2043269230769231E-2</v>
      </c>
      <c r="Y25" s="226">
        <f t="shared" si="19"/>
        <v>5.3906250000000005E-3</v>
      </c>
      <c r="Z25" s="226">
        <f t="shared" si="20"/>
        <v>0</v>
      </c>
      <c r="AA25" s="226">
        <f t="shared" si="21"/>
        <v>2.743389423076923E-2</v>
      </c>
    </row>
    <row r="26" spans="2:27" ht="65.25" thickBot="1" x14ac:dyDescent="0.3">
      <c r="B26" s="218" t="s">
        <v>101</v>
      </c>
      <c r="C26" s="119">
        <f>Assumptions!F13</f>
        <v>40</v>
      </c>
      <c r="D26" s="219">
        <f t="shared" si="0"/>
        <v>30</v>
      </c>
      <c r="E26" s="219">
        <f t="shared" si="1"/>
        <v>30</v>
      </c>
      <c r="F26" s="220">
        <f t="shared" si="2"/>
        <v>26.799999999999997</v>
      </c>
      <c r="G26" s="221">
        <f t="shared" si="3"/>
        <v>1607.9999999999998</v>
      </c>
      <c r="H26" s="221">
        <f t="shared" si="4"/>
        <v>401.99999999999994</v>
      </c>
      <c r="I26" s="221">
        <f t="shared" si="5"/>
        <v>0</v>
      </c>
      <c r="J26" s="222">
        <f t="shared" si="6"/>
        <v>13.200000000000001</v>
      </c>
      <c r="K26" s="223">
        <f t="shared" si="7"/>
        <v>1980.0000000000002</v>
      </c>
      <c r="L26" s="223">
        <f t="shared" si="8"/>
        <v>495.00000000000006</v>
      </c>
      <c r="M26" s="223">
        <f t="shared" si="9"/>
        <v>0</v>
      </c>
      <c r="N26" s="224">
        <f t="shared" si="10"/>
        <v>0</v>
      </c>
      <c r="O26" s="225"/>
      <c r="P26" s="215">
        <f t="shared" si="11"/>
        <v>0</v>
      </c>
      <c r="Q26" s="215">
        <f t="shared" si="14"/>
        <v>3648</v>
      </c>
      <c r="R26" s="215">
        <f t="shared" si="12"/>
        <v>897</v>
      </c>
      <c r="S26" s="215">
        <f t="shared" si="13"/>
        <v>0</v>
      </c>
      <c r="T26" s="215">
        <f t="shared" si="15"/>
        <v>4545</v>
      </c>
      <c r="U26" s="215">
        <f t="shared" si="16"/>
        <v>75.75</v>
      </c>
      <c r="V26" s="192"/>
      <c r="W26" s="226">
        <f t="shared" si="17"/>
        <v>0</v>
      </c>
      <c r="X26" s="226">
        <f t="shared" si="18"/>
        <v>2.923076923076923E-2</v>
      </c>
      <c r="Y26" s="226">
        <f t="shared" si="19"/>
        <v>7.1874999999999994E-3</v>
      </c>
      <c r="Z26" s="226">
        <f t="shared" si="20"/>
        <v>0</v>
      </c>
      <c r="AA26" s="226">
        <f t="shared" si="21"/>
        <v>3.6418269230769233E-2</v>
      </c>
    </row>
    <row r="27" spans="2:27" ht="65.25" thickBot="1" x14ac:dyDescent="0.3">
      <c r="B27" s="218" t="s">
        <v>102</v>
      </c>
      <c r="C27" s="119">
        <f>Assumptions!F14</f>
        <v>50</v>
      </c>
      <c r="D27" s="219">
        <f t="shared" si="0"/>
        <v>30</v>
      </c>
      <c r="E27" s="219">
        <f t="shared" si="1"/>
        <v>30</v>
      </c>
      <c r="F27" s="220">
        <f t="shared" si="2"/>
        <v>33.5</v>
      </c>
      <c r="G27" s="221">
        <f t="shared" si="3"/>
        <v>2010</v>
      </c>
      <c r="H27" s="221">
        <f t="shared" si="4"/>
        <v>502.5</v>
      </c>
      <c r="I27" s="221">
        <f t="shared" si="5"/>
        <v>0</v>
      </c>
      <c r="J27" s="222">
        <f t="shared" si="6"/>
        <v>16.5</v>
      </c>
      <c r="K27" s="223">
        <f t="shared" si="7"/>
        <v>2475</v>
      </c>
      <c r="L27" s="223">
        <f t="shared" si="8"/>
        <v>618.75</v>
      </c>
      <c r="M27" s="223">
        <f t="shared" si="9"/>
        <v>0</v>
      </c>
      <c r="N27" s="224">
        <f t="shared" si="10"/>
        <v>0</v>
      </c>
      <c r="O27" s="225"/>
      <c r="P27" s="215">
        <f t="shared" si="11"/>
        <v>0</v>
      </c>
      <c r="Q27" s="215">
        <f t="shared" si="14"/>
        <v>4545</v>
      </c>
      <c r="R27" s="215">
        <f t="shared" si="12"/>
        <v>1121.25</v>
      </c>
      <c r="S27" s="215">
        <f t="shared" si="13"/>
        <v>0</v>
      </c>
      <c r="T27" s="215">
        <f t="shared" si="15"/>
        <v>5666.25</v>
      </c>
      <c r="U27" s="215">
        <f t="shared" si="16"/>
        <v>94.4375</v>
      </c>
      <c r="V27" s="192"/>
      <c r="W27" s="226">
        <f t="shared" si="17"/>
        <v>0</v>
      </c>
      <c r="X27" s="226">
        <f t="shared" si="18"/>
        <v>3.6418269230769233E-2</v>
      </c>
      <c r="Y27" s="226">
        <f t="shared" si="19"/>
        <v>8.9843749999999993E-3</v>
      </c>
      <c r="Z27" s="226">
        <f t="shared" si="20"/>
        <v>0</v>
      </c>
      <c r="AA27" s="226">
        <f t="shared" si="21"/>
        <v>4.5402644230769229E-2</v>
      </c>
    </row>
    <row r="28" spans="2:27" ht="52.5" thickBot="1" x14ac:dyDescent="0.3">
      <c r="B28" s="218" t="s">
        <v>103</v>
      </c>
      <c r="C28" s="119">
        <f>Assumptions!F15</f>
        <v>60</v>
      </c>
      <c r="D28" s="219">
        <f t="shared" si="0"/>
        <v>30</v>
      </c>
      <c r="E28" s="219">
        <f t="shared" si="1"/>
        <v>30</v>
      </c>
      <c r="F28" s="220">
        <f t="shared" si="2"/>
        <v>40.200000000000003</v>
      </c>
      <c r="G28" s="221">
        <f t="shared" si="3"/>
        <v>2412</v>
      </c>
      <c r="H28" s="221">
        <f t="shared" si="4"/>
        <v>603</v>
      </c>
      <c r="I28" s="221">
        <f t="shared" si="5"/>
        <v>0</v>
      </c>
      <c r="J28" s="222">
        <f t="shared" si="6"/>
        <v>19.8</v>
      </c>
      <c r="K28" s="223">
        <f t="shared" si="7"/>
        <v>2970</v>
      </c>
      <c r="L28" s="223">
        <f t="shared" si="8"/>
        <v>742.5</v>
      </c>
      <c r="M28" s="223">
        <f t="shared" si="9"/>
        <v>0</v>
      </c>
      <c r="N28" s="224">
        <f t="shared" si="10"/>
        <v>0</v>
      </c>
      <c r="O28" s="225"/>
      <c r="P28" s="215">
        <f t="shared" si="11"/>
        <v>0</v>
      </c>
      <c r="Q28" s="215">
        <f t="shared" si="14"/>
        <v>5442</v>
      </c>
      <c r="R28" s="215">
        <f t="shared" si="12"/>
        <v>1345.5</v>
      </c>
      <c r="S28" s="215">
        <f t="shared" si="13"/>
        <v>0</v>
      </c>
      <c r="T28" s="215">
        <f t="shared" si="15"/>
        <v>6787.5</v>
      </c>
      <c r="U28" s="215">
        <f t="shared" si="16"/>
        <v>113.125</v>
      </c>
      <c r="V28" s="192"/>
      <c r="W28" s="226">
        <f t="shared" si="17"/>
        <v>0</v>
      </c>
      <c r="X28" s="226">
        <f t="shared" si="18"/>
        <v>4.3605769230769233E-2</v>
      </c>
      <c r="Y28" s="226">
        <f t="shared" si="19"/>
        <v>1.0781250000000001E-2</v>
      </c>
      <c r="Z28" s="226">
        <f t="shared" si="20"/>
        <v>0</v>
      </c>
      <c r="AA28" s="226">
        <f t="shared" si="21"/>
        <v>5.4387019230769232E-2</v>
      </c>
    </row>
    <row r="29" spans="2:27" ht="16.5" thickBot="1" x14ac:dyDescent="0.3">
      <c r="B29" s="210" t="s">
        <v>66</v>
      </c>
      <c r="C29" s="118"/>
      <c r="D29" s="227"/>
      <c r="E29" s="227"/>
      <c r="F29" s="228"/>
      <c r="G29" s="229"/>
      <c r="H29" s="229"/>
      <c r="I29" s="229"/>
      <c r="J29" s="230"/>
      <c r="K29" s="231"/>
      <c r="L29" s="231"/>
      <c r="M29" s="231"/>
      <c r="N29" s="232"/>
      <c r="O29" s="225"/>
      <c r="P29" s="215"/>
      <c r="Q29" s="215"/>
      <c r="R29" s="215"/>
      <c r="S29" s="215"/>
      <c r="T29" s="215"/>
      <c r="U29" s="215"/>
      <c r="V29" s="192"/>
      <c r="W29" s="226">
        <f t="shared" si="17"/>
        <v>0</v>
      </c>
      <c r="X29" s="226">
        <f t="shared" si="18"/>
        <v>0</v>
      </c>
      <c r="Y29" s="226">
        <f t="shared" si="19"/>
        <v>0</v>
      </c>
      <c r="Z29" s="226">
        <f t="shared" si="20"/>
        <v>0</v>
      </c>
      <c r="AA29" s="226">
        <f t="shared" si="21"/>
        <v>0</v>
      </c>
    </row>
    <row r="30" spans="2:27" ht="52.5" thickBot="1" x14ac:dyDescent="0.3">
      <c r="B30" s="218" t="s">
        <v>104</v>
      </c>
      <c r="C30" s="119">
        <v>1</v>
      </c>
      <c r="D30" s="219">
        <f t="shared" ref="D30:D35" si="22">$A$4</f>
        <v>30</v>
      </c>
      <c r="E30" s="219">
        <f t="shared" ref="E30:E35" si="23">$A$5</f>
        <v>30</v>
      </c>
      <c r="F30" s="220">
        <f t="shared" si="2"/>
        <v>0</v>
      </c>
      <c r="G30" s="221">
        <f t="shared" ref="G30:G35" si="24">$A$6*F30</f>
        <v>0</v>
      </c>
      <c r="H30" s="221">
        <f t="shared" ref="H30:H35" si="25">$A$7*F30</f>
        <v>0</v>
      </c>
      <c r="I30" s="221">
        <f t="shared" ref="I30:I35" si="26">$A$8*F30</f>
        <v>0</v>
      </c>
      <c r="J30" s="222">
        <f t="shared" ref="J30:J35" si="27">IF(C30*$A$11&gt;0.9999999999999,C30*$A$11,1)</f>
        <v>1</v>
      </c>
      <c r="K30" s="223">
        <f t="shared" ref="K30:K35" si="28">$A$10*$A$6*J30</f>
        <v>150</v>
      </c>
      <c r="L30" s="223">
        <f t="shared" ref="L30:L35" si="29">$A$10*$A$7*J30</f>
        <v>37.5</v>
      </c>
      <c r="M30" s="223">
        <f t="shared" ref="M30:M35" si="30">$A$10*$A$8*J30</f>
        <v>0</v>
      </c>
      <c r="N30" s="224">
        <f t="shared" ref="N30:N35" si="31">$A$9</f>
        <v>0</v>
      </c>
      <c r="O30" s="225"/>
      <c r="P30" s="215">
        <f t="shared" si="11"/>
        <v>0</v>
      </c>
      <c r="Q30" s="215">
        <f t="shared" si="14"/>
        <v>210</v>
      </c>
      <c r="R30" s="215">
        <f t="shared" si="12"/>
        <v>37.5</v>
      </c>
      <c r="S30" s="215">
        <f t="shared" si="13"/>
        <v>0</v>
      </c>
      <c r="T30" s="215">
        <f t="shared" si="15"/>
        <v>247.5</v>
      </c>
      <c r="U30" s="215">
        <f t="shared" si="16"/>
        <v>4.125</v>
      </c>
      <c r="V30" s="192"/>
      <c r="W30" s="226">
        <f t="shared" si="17"/>
        <v>0</v>
      </c>
      <c r="X30" s="226">
        <f t="shared" si="18"/>
        <v>1.6826923076923078E-3</v>
      </c>
      <c r="Y30" s="226">
        <f t="shared" si="19"/>
        <v>3.0048076923076925E-4</v>
      </c>
      <c r="Z30" s="226">
        <f t="shared" si="20"/>
        <v>0</v>
      </c>
      <c r="AA30" s="226">
        <f t="shared" si="21"/>
        <v>1.9831730769230768E-3</v>
      </c>
    </row>
    <row r="31" spans="2:27" ht="65.25" thickBot="1" x14ac:dyDescent="0.3">
      <c r="B31" s="218" t="s">
        <v>105</v>
      </c>
      <c r="C31" s="119">
        <v>1</v>
      </c>
      <c r="D31" s="219">
        <f t="shared" si="22"/>
        <v>30</v>
      </c>
      <c r="E31" s="219">
        <f t="shared" si="23"/>
        <v>30</v>
      </c>
      <c r="F31" s="220">
        <f t="shared" si="2"/>
        <v>0</v>
      </c>
      <c r="G31" s="221">
        <f t="shared" si="24"/>
        <v>0</v>
      </c>
      <c r="H31" s="221">
        <f t="shared" si="25"/>
        <v>0</v>
      </c>
      <c r="I31" s="221">
        <f t="shared" si="26"/>
        <v>0</v>
      </c>
      <c r="J31" s="222">
        <f t="shared" si="27"/>
        <v>1</v>
      </c>
      <c r="K31" s="223">
        <f t="shared" si="28"/>
        <v>150</v>
      </c>
      <c r="L31" s="223">
        <f t="shared" si="29"/>
        <v>37.5</v>
      </c>
      <c r="M31" s="223">
        <f t="shared" si="30"/>
        <v>0</v>
      </c>
      <c r="N31" s="224">
        <f t="shared" si="31"/>
        <v>0</v>
      </c>
      <c r="O31" s="225"/>
      <c r="P31" s="215">
        <f t="shared" si="11"/>
        <v>0</v>
      </c>
      <c r="Q31" s="215">
        <f t="shared" si="14"/>
        <v>210</v>
      </c>
      <c r="R31" s="215">
        <f t="shared" si="12"/>
        <v>37.5</v>
      </c>
      <c r="S31" s="215">
        <f t="shared" si="13"/>
        <v>0</v>
      </c>
      <c r="T31" s="215">
        <f t="shared" si="15"/>
        <v>247.5</v>
      </c>
      <c r="U31" s="215">
        <f t="shared" si="16"/>
        <v>4.125</v>
      </c>
      <c r="V31" s="192"/>
      <c r="W31" s="226">
        <f t="shared" si="17"/>
        <v>0</v>
      </c>
      <c r="X31" s="226">
        <f t="shared" si="18"/>
        <v>1.6826923076923078E-3</v>
      </c>
      <c r="Y31" s="226">
        <f t="shared" si="19"/>
        <v>3.0048076923076925E-4</v>
      </c>
      <c r="Z31" s="226">
        <f t="shared" si="20"/>
        <v>0</v>
      </c>
      <c r="AA31" s="226">
        <f t="shared" si="21"/>
        <v>1.9831730769230768E-3</v>
      </c>
    </row>
    <row r="32" spans="2:27" ht="65.25" thickBot="1" x14ac:dyDescent="0.3">
      <c r="B32" s="218" t="s">
        <v>106</v>
      </c>
      <c r="C32" s="119">
        <v>1</v>
      </c>
      <c r="D32" s="219">
        <f t="shared" si="22"/>
        <v>30</v>
      </c>
      <c r="E32" s="219">
        <f t="shared" si="23"/>
        <v>30</v>
      </c>
      <c r="F32" s="220">
        <f t="shared" si="2"/>
        <v>0</v>
      </c>
      <c r="G32" s="221">
        <f t="shared" si="24"/>
        <v>0</v>
      </c>
      <c r="H32" s="221">
        <f t="shared" si="25"/>
        <v>0</v>
      </c>
      <c r="I32" s="221">
        <f t="shared" si="26"/>
        <v>0</v>
      </c>
      <c r="J32" s="222">
        <f t="shared" si="27"/>
        <v>1</v>
      </c>
      <c r="K32" s="223">
        <f t="shared" si="28"/>
        <v>150</v>
      </c>
      <c r="L32" s="223">
        <f t="shared" si="29"/>
        <v>37.5</v>
      </c>
      <c r="M32" s="223">
        <f t="shared" si="30"/>
        <v>0</v>
      </c>
      <c r="N32" s="224">
        <f t="shared" si="31"/>
        <v>0</v>
      </c>
      <c r="O32" s="225"/>
      <c r="P32" s="215">
        <f t="shared" si="11"/>
        <v>0</v>
      </c>
      <c r="Q32" s="215">
        <f t="shared" si="14"/>
        <v>210</v>
      </c>
      <c r="R32" s="215">
        <f t="shared" si="12"/>
        <v>37.5</v>
      </c>
      <c r="S32" s="215">
        <f t="shared" si="13"/>
        <v>0</v>
      </c>
      <c r="T32" s="215">
        <f t="shared" si="15"/>
        <v>247.5</v>
      </c>
      <c r="U32" s="215">
        <f t="shared" si="16"/>
        <v>4.125</v>
      </c>
      <c r="V32" s="192"/>
      <c r="W32" s="226">
        <f t="shared" si="17"/>
        <v>0</v>
      </c>
      <c r="X32" s="226">
        <f t="shared" si="18"/>
        <v>1.6826923076923078E-3</v>
      </c>
      <c r="Y32" s="226">
        <f t="shared" si="19"/>
        <v>3.0048076923076925E-4</v>
      </c>
      <c r="Z32" s="226">
        <f t="shared" si="20"/>
        <v>0</v>
      </c>
      <c r="AA32" s="226">
        <f t="shared" si="21"/>
        <v>1.9831730769230768E-3</v>
      </c>
    </row>
    <row r="33" spans="2:27" ht="65.25" thickBot="1" x14ac:dyDescent="0.3">
      <c r="B33" s="218" t="s">
        <v>107</v>
      </c>
      <c r="C33" s="119">
        <v>1</v>
      </c>
      <c r="D33" s="219">
        <f t="shared" si="22"/>
        <v>30</v>
      </c>
      <c r="E33" s="219">
        <f t="shared" si="23"/>
        <v>30</v>
      </c>
      <c r="F33" s="220">
        <f t="shared" si="2"/>
        <v>0</v>
      </c>
      <c r="G33" s="221">
        <f t="shared" si="24"/>
        <v>0</v>
      </c>
      <c r="H33" s="221">
        <f t="shared" si="25"/>
        <v>0</v>
      </c>
      <c r="I33" s="221">
        <f t="shared" si="26"/>
        <v>0</v>
      </c>
      <c r="J33" s="222">
        <f t="shared" si="27"/>
        <v>1</v>
      </c>
      <c r="K33" s="223">
        <f t="shared" si="28"/>
        <v>150</v>
      </c>
      <c r="L33" s="223">
        <f t="shared" si="29"/>
        <v>37.5</v>
      </c>
      <c r="M33" s="223">
        <f t="shared" si="30"/>
        <v>0</v>
      </c>
      <c r="N33" s="224">
        <f t="shared" si="31"/>
        <v>0</v>
      </c>
      <c r="O33" s="225"/>
      <c r="P33" s="215">
        <f t="shared" si="11"/>
        <v>0</v>
      </c>
      <c r="Q33" s="215">
        <f t="shared" si="14"/>
        <v>210</v>
      </c>
      <c r="R33" s="215">
        <f t="shared" si="12"/>
        <v>37.5</v>
      </c>
      <c r="S33" s="215">
        <f t="shared" si="13"/>
        <v>0</v>
      </c>
      <c r="T33" s="215">
        <f t="shared" si="15"/>
        <v>247.5</v>
      </c>
      <c r="U33" s="215">
        <f t="shared" si="16"/>
        <v>4.125</v>
      </c>
      <c r="V33" s="192"/>
      <c r="W33" s="226">
        <f t="shared" si="17"/>
        <v>0</v>
      </c>
      <c r="X33" s="226">
        <f t="shared" si="18"/>
        <v>1.6826923076923078E-3</v>
      </c>
      <c r="Y33" s="226">
        <f t="shared" si="19"/>
        <v>3.0048076923076925E-4</v>
      </c>
      <c r="Z33" s="226">
        <f t="shared" si="20"/>
        <v>0</v>
      </c>
      <c r="AA33" s="226">
        <f t="shared" si="21"/>
        <v>1.9831730769230768E-3</v>
      </c>
    </row>
    <row r="34" spans="2:27" ht="65.25" thickBot="1" x14ac:dyDescent="0.3">
      <c r="B34" s="218" t="s">
        <v>108</v>
      </c>
      <c r="C34" s="119">
        <v>1</v>
      </c>
      <c r="D34" s="219">
        <f t="shared" si="22"/>
        <v>30</v>
      </c>
      <c r="E34" s="219">
        <f t="shared" si="23"/>
        <v>30</v>
      </c>
      <c r="F34" s="220">
        <f t="shared" si="2"/>
        <v>0</v>
      </c>
      <c r="G34" s="221">
        <f t="shared" si="24"/>
        <v>0</v>
      </c>
      <c r="H34" s="221">
        <f t="shared" si="25"/>
        <v>0</v>
      </c>
      <c r="I34" s="221">
        <f t="shared" si="26"/>
        <v>0</v>
      </c>
      <c r="J34" s="222">
        <f t="shared" si="27"/>
        <v>1</v>
      </c>
      <c r="K34" s="223">
        <f t="shared" si="28"/>
        <v>150</v>
      </c>
      <c r="L34" s="223">
        <f t="shared" si="29"/>
        <v>37.5</v>
      </c>
      <c r="M34" s="223">
        <f t="shared" si="30"/>
        <v>0</v>
      </c>
      <c r="N34" s="224">
        <f t="shared" si="31"/>
        <v>0</v>
      </c>
      <c r="O34" s="225"/>
      <c r="P34" s="215">
        <f t="shared" si="11"/>
        <v>0</v>
      </c>
      <c r="Q34" s="215">
        <f t="shared" si="14"/>
        <v>210</v>
      </c>
      <c r="R34" s="215">
        <f t="shared" si="12"/>
        <v>37.5</v>
      </c>
      <c r="S34" s="215">
        <f t="shared" si="13"/>
        <v>0</v>
      </c>
      <c r="T34" s="215">
        <f t="shared" si="15"/>
        <v>247.5</v>
      </c>
      <c r="U34" s="215">
        <f t="shared" si="16"/>
        <v>4.125</v>
      </c>
      <c r="V34" s="192"/>
      <c r="W34" s="226">
        <f t="shared" si="17"/>
        <v>0</v>
      </c>
      <c r="X34" s="226">
        <f t="shared" si="18"/>
        <v>1.6826923076923078E-3</v>
      </c>
      <c r="Y34" s="226">
        <f t="shared" si="19"/>
        <v>3.0048076923076925E-4</v>
      </c>
      <c r="Z34" s="226">
        <f t="shared" si="20"/>
        <v>0</v>
      </c>
      <c r="AA34" s="226">
        <f t="shared" si="21"/>
        <v>1.9831730769230768E-3</v>
      </c>
    </row>
    <row r="35" spans="2:27" ht="52.5" thickBot="1" x14ac:dyDescent="0.3">
      <c r="B35" s="218" t="s">
        <v>109</v>
      </c>
      <c r="C35" s="119">
        <v>1</v>
      </c>
      <c r="D35" s="219">
        <f t="shared" si="22"/>
        <v>30</v>
      </c>
      <c r="E35" s="219">
        <f t="shared" si="23"/>
        <v>30</v>
      </c>
      <c r="F35" s="220">
        <f t="shared" si="2"/>
        <v>0</v>
      </c>
      <c r="G35" s="221">
        <f t="shared" si="24"/>
        <v>0</v>
      </c>
      <c r="H35" s="221">
        <f t="shared" si="25"/>
        <v>0</v>
      </c>
      <c r="I35" s="221">
        <f t="shared" si="26"/>
        <v>0</v>
      </c>
      <c r="J35" s="222">
        <f t="shared" si="27"/>
        <v>1</v>
      </c>
      <c r="K35" s="223">
        <f t="shared" si="28"/>
        <v>150</v>
      </c>
      <c r="L35" s="223">
        <f t="shared" si="29"/>
        <v>37.5</v>
      </c>
      <c r="M35" s="223">
        <f t="shared" si="30"/>
        <v>0</v>
      </c>
      <c r="N35" s="224">
        <f t="shared" si="31"/>
        <v>0</v>
      </c>
      <c r="O35" s="225"/>
      <c r="P35" s="215">
        <f t="shared" si="11"/>
        <v>0</v>
      </c>
      <c r="Q35" s="215">
        <f t="shared" si="14"/>
        <v>210</v>
      </c>
      <c r="R35" s="215">
        <f t="shared" si="12"/>
        <v>37.5</v>
      </c>
      <c r="S35" s="215">
        <f t="shared" si="13"/>
        <v>0</v>
      </c>
      <c r="T35" s="215">
        <f t="shared" si="15"/>
        <v>247.5</v>
      </c>
      <c r="U35" s="215">
        <f t="shared" si="16"/>
        <v>4.125</v>
      </c>
      <c r="V35" s="192"/>
      <c r="W35" s="226">
        <f t="shared" si="17"/>
        <v>0</v>
      </c>
      <c r="X35" s="226">
        <f t="shared" si="18"/>
        <v>1.6826923076923078E-3</v>
      </c>
      <c r="Y35" s="226">
        <f t="shared" si="19"/>
        <v>3.0048076923076925E-4</v>
      </c>
      <c r="Z35" s="226">
        <f t="shared" si="20"/>
        <v>0</v>
      </c>
      <c r="AA35" s="226">
        <f t="shared" si="21"/>
        <v>1.9831730769230768E-3</v>
      </c>
    </row>
    <row r="36" spans="2:27" ht="16.5" thickBot="1" x14ac:dyDescent="0.3">
      <c r="B36" s="210" t="s">
        <v>93</v>
      </c>
      <c r="C36" s="118"/>
      <c r="D36" s="227"/>
      <c r="E36" s="227"/>
      <c r="F36" s="228"/>
      <c r="G36" s="229"/>
      <c r="H36" s="229"/>
      <c r="I36" s="229"/>
      <c r="J36" s="230"/>
      <c r="K36" s="231"/>
      <c r="L36" s="231"/>
      <c r="M36" s="231"/>
      <c r="N36" s="232"/>
      <c r="O36" s="225"/>
      <c r="P36" s="215"/>
      <c r="Q36" s="215"/>
      <c r="R36" s="215"/>
      <c r="S36" s="215"/>
      <c r="T36" s="215"/>
      <c r="U36" s="215"/>
      <c r="V36" s="192"/>
      <c r="W36" s="226">
        <f t="shared" si="17"/>
        <v>0</v>
      </c>
      <c r="X36" s="226">
        <f t="shared" si="18"/>
        <v>0</v>
      </c>
      <c r="Y36" s="226">
        <f t="shared" si="19"/>
        <v>0</v>
      </c>
      <c r="Z36" s="226">
        <f t="shared" si="20"/>
        <v>0</v>
      </c>
      <c r="AA36" s="226">
        <f t="shared" si="21"/>
        <v>0</v>
      </c>
    </row>
    <row r="37" spans="2:27" ht="52.5" thickBot="1" x14ac:dyDescent="0.3">
      <c r="B37" s="218" t="s">
        <v>110</v>
      </c>
      <c r="C37" s="119">
        <v>1</v>
      </c>
      <c r="D37" s="219">
        <f t="shared" ref="D37:D42" si="32">$A$4</f>
        <v>30</v>
      </c>
      <c r="E37" s="219">
        <f t="shared" ref="E37:E42" si="33">$A$5</f>
        <v>30</v>
      </c>
      <c r="F37" s="220">
        <f t="shared" si="2"/>
        <v>0</v>
      </c>
      <c r="G37" s="221">
        <f t="shared" ref="G37:G42" si="34">$A$6*F37</f>
        <v>0</v>
      </c>
      <c r="H37" s="221">
        <f t="shared" ref="H37:H42" si="35">$A$7*F37</f>
        <v>0</v>
      </c>
      <c r="I37" s="221">
        <f t="shared" ref="I37:I42" si="36">$A$8*F37</f>
        <v>0</v>
      </c>
      <c r="J37" s="222">
        <f t="shared" ref="J37:J42" si="37">IF(C37*$A$11&gt;0.9999999999999,C37*$A$11,1)</f>
        <v>1</v>
      </c>
      <c r="K37" s="223">
        <f t="shared" ref="K37:K42" si="38">$A$10*$A$6*J37</f>
        <v>150</v>
      </c>
      <c r="L37" s="223">
        <f t="shared" ref="L37:L42" si="39">$A$10*$A$7*J37</f>
        <v>37.5</v>
      </c>
      <c r="M37" s="223">
        <f t="shared" ref="M37:M42" si="40">$A$10*$A$8*J37</f>
        <v>0</v>
      </c>
      <c r="N37" s="224">
        <f t="shared" ref="N37:N42" si="41">$A$9</f>
        <v>0</v>
      </c>
      <c r="O37" s="225"/>
      <c r="P37" s="215">
        <f t="shared" si="11"/>
        <v>0</v>
      </c>
      <c r="Q37" s="215">
        <f t="shared" si="14"/>
        <v>210</v>
      </c>
      <c r="R37" s="215">
        <f t="shared" si="12"/>
        <v>37.5</v>
      </c>
      <c r="S37" s="215">
        <f t="shared" si="13"/>
        <v>0</v>
      </c>
      <c r="T37" s="215">
        <f t="shared" si="15"/>
        <v>247.5</v>
      </c>
      <c r="U37" s="215">
        <f t="shared" si="16"/>
        <v>4.125</v>
      </c>
      <c r="V37" s="192"/>
      <c r="W37" s="226">
        <f t="shared" si="17"/>
        <v>0</v>
      </c>
      <c r="X37" s="226">
        <f t="shared" si="18"/>
        <v>1.6826923076923078E-3</v>
      </c>
      <c r="Y37" s="226">
        <f t="shared" si="19"/>
        <v>3.0048076923076925E-4</v>
      </c>
      <c r="Z37" s="226">
        <f t="shared" si="20"/>
        <v>0</v>
      </c>
      <c r="AA37" s="226">
        <f t="shared" si="21"/>
        <v>1.9831730769230768E-3</v>
      </c>
    </row>
    <row r="38" spans="2:27" ht="52.5" thickBot="1" x14ac:dyDescent="0.3">
      <c r="B38" s="218" t="s">
        <v>111</v>
      </c>
      <c r="C38" s="119">
        <v>1</v>
      </c>
      <c r="D38" s="219">
        <f t="shared" si="32"/>
        <v>30</v>
      </c>
      <c r="E38" s="219">
        <f t="shared" si="33"/>
        <v>30</v>
      </c>
      <c r="F38" s="220">
        <f t="shared" si="2"/>
        <v>0</v>
      </c>
      <c r="G38" s="221">
        <f t="shared" si="34"/>
        <v>0</v>
      </c>
      <c r="H38" s="221">
        <f t="shared" si="35"/>
        <v>0</v>
      </c>
      <c r="I38" s="221">
        <f t="shared" si="36"/>
        <v>0</v>
      </c>
      <c r="J38" s="222">
        <f t="shared" si="37"/>
        <v>1</v>
      </c>
      <c r="K38" s="223">
        <f t="shared" si="38"/>
        <v>150</v>
      </c>
      <c r="L38" s="223">
        <f t="shared" si="39"/>
        <v>37.5</v>
      </c>
      <c r="M38" s="223">
        <f t="shared" si="40"/>
        <v>0</v>
      </c>
      <c r="N38" s="224">
        <f t="shared" si="41"/>
        <v>0</v>
      </c>
      <c r="O38" s="225"/>
      <c r="P38" s="215">
        <f t="shared" si="11"/>
        <v>0</v>
      </c>
      <c r="Q38" s="215">
        <f t="shared" si="14"/>
        <v>210</v>
      </c>
      <c r="R38" s="215">
        <f t="shared" si="12"/>
        <v>37.5</v>
      </c>
      <c r="S38" s="215">
        <f t="shared" si="13"/>
        <v>0</v>
      </c>
      <c r="T38" s="215">
        <f t="shared" si="15"/>
        <v>247.5</v>
      </c>
      <c r="U38" s="215">
        <f t="shared" si="16"/>
        <v>4.125</v>
      </c>
      <c r="V38" s="192"/>
      <c r="W38" s="226">
        <f t="shared" si="17"/>
        <v>0</v>
      </c>
      <c r="X38" s="226">
        <f t="shared" si="18"/>
        <v>1.6826923076923078E-3</v>
      </c>
      <c r="Y38" s="226">
        <f t="shared" si="19"/>
        <v>3.0048076923076925E-4</v>
      </c>
      <c r="Z38" s="226">
        <f t="shared" si="20"/>
        <v>0</v>
      </c>
      <c r="AA38" s="226">
        <f t="shared" si="21"/>
        <v>1.9831730769230768E-3</v>
      </c>
    </row>
    <row r="39" spans="2:27" ht="65.25" thickBot="1" x14ac:dyDescent="0.3">
      <c r="B39" s="218" t="s">
        <v>106</v>
      </c>
      <c r="C39" s="119">
        <v>1</v>
      </c>
      <c r="D39" s="219">
        <f t="shared" si="32"/>
        <v>30</v>
      </c>
      <c r="E39" s="219">
        <f t="shared" si="33"/>
        <v>30</v>
      </c>
      <c r="F39" s="220">
        <f t="shared" si="2"/>
        <v>0</v>
      </c>
      <c r="G39" s="221">
        <f t="shared" si="34"/>
        <v>0</v>
      </c>
      <c r="H39" s="221">
        <f t="shared" si="35"/>
        <v>0</v>
      </c>
      <c r="I39" s="221">
        <f t="shared" si="36"/>
        <v>0</v>
      </c>
      <c r="J39" s="222">
        <f t="shared" si="37"/>
        <v>1</v>
      </c>
      <c r="K39" s="223">
        <f t="shared" si="38"/>
        <v>150</v>
      </c>
      <c r="L39" s="223">
        <f t="shared" si="39"/>
        <v>37.5</v>
      </c>
      <c r="M39" s="223">
        <f t="shared" si="40"/>
        <v>0</v>
      </c>
      <c r="N39" s="224">
        <f t="shared" si="41"/>
        <v>0</v>
      </c>
      <c r="O39" s="225"/>
      <c r="P39" s="215">
        <f t="shared" si="11"/>
        <v>0</v>
      </c>
      <c r="Q39" s="215">
        <f t="shared" si="14"/>
        <v>210</v>
      </c>
      <c r="R39" s="215">
        <f t="shared" si="12"/>
        <v>37.5</v>
      </c>
      <c r="S39" s="215">
        <f t="shared" si="13"/>
        <v>0</v>
      </c>
      <c r="T39" s="215">
        <f t="shared" si="15"/>
        <v>247.5</v>
      </c>
      <c r="U39" s="215">
        <f t="shared" si="16"/>
        <v>4.125</v>
      </c>
      <c r="V39" s="192"/>
      <c r="W39" s="226">
        <f t="shared" si="17"/>
        <v>0</v>
      </c>
      <c r="X39" s="226">
        <f t="shared" si="18"/>
        <v>1.6826923076923078E-3</v>
      </c>
      <c r="Y39" s="226">
        <f t="shared" si="19"/>
        <v>3.0048076923076925E-4</v>
      </c>
      <c r="Z39" s="226">
        <f t="shared" si="20"/>
        <v>0</v>
      </c>
      <c r="AA39" s="226">
        <f t="shared" si="21"/>
        <v>1.9831730769230768E-3</v>
      </c>
    </row>
    <row r="40" spans="2:27" ht="65.25" thickBot="1" x14ac:dyDescent="0.3">
      <c r="B40" s="218" t="s">
        <v>107</v>
      </c>
      <c r="C40" s="119">
        <v>1</v>
      </c>
      <c r="D40" s="219">
        <f t="shared" si="32"/>
        <v>30</v>
      </c>
      <c r="E40" s="219">
        <f t="shared" si="33"/>
        <v>30</v>
      </c>
      <c r="F40" s="220">
        <f t="shared" si="2"/>
        <v>0</v>
      </c>
      <c r="G40" s="221">
        <f t="shared" si="34"/>
        <v>0</v>
      </c>
      <c r="H40" s="221">
        <f t="shared" si="35"/>
        <v>0</v>
      </c>
      <c r="I40" s="221">
        <f t="shared" si="36"/>
        <v>0</v>
      </c>
      <c r="J40" s="222">
        <f t="shared" si="37"/>
        <v>1</v>
      </c>
      <c r="K40" s="223">
        <f t="shared" si="38"/>
        <v>150</v>
      </c>
      <c r="L40" s="223">
        <f t="shared" si="39"/>
        <v>37.5</v>
      </c>
      <c r="M40" s="223">
        <f t="shared" si="40"/>
        <v>0</v>
      </c>
      <c r="N40" s="224">
        <f t="shared" si="41"/>
        <v>0</v>
      </c>
      <c r="O40" s="225"/>
      <c r="P40" s="215">
        <f t="shared" si="11"/>
        <v>0</v>
      </c>
      <c r="Q40" s="215">
        <f t="shared" si="14"/>
        <v>210</v>
      </c>
      <c r="R40" s="215">
        <f t="shared" si="12"/>
        <v>37.5</v>
      </c>
      <c r="S40" s="215">
        <f t="shared" si="13"/>
        <v>0</v>
      </c>
      <c r="T40" s="215">
        <f t="shared" si="15"/>
        <v>247.5</v>
      </c>
      <c r="U40" s="215">
        <f t="shared" si="16"/>
        <v>4.125</v>
      </c>
      <c r="V40" s="192"/>
      <c r="W40" s="226">
        <f t="shared" si="17"/>
        <v>0</v>
      </c>
      <c r="X40" s="226">
        <f t="shared" si="18"/>
        <v>1.6826923076923078E-3</v>
      </c>
      <c r="Y40" s="226">
        <f t="shared" si="19"/>
        <v>3.0048076923076925E-4</v>
      </c>
      <c r="Z40" s="226">
        <f t="shared" si="20"/>
        <v>0</v>
      </c>
      <c r="AA40" s="226">
        <f t="shared" si="21"/>
        <v>1.9831730769230768E-3</v>
      </c>
    </row>
    <row r="41" spans="2:27" ht="65.25" thickBot="1" x14ac:dyDescent="0.3">
      <c r="B41" s="218" t="s">
        <v>112</v>
      </c>
      <c r="C41" s="119">
        <v>1</v>
      </c>
      <c r="D41" s="219">
        <f t="shared" si="32"/>
        <v>30</v>
      </c>
      <c r="E41" s="219">
        <f t="shared" si="33"/>
        <v>30</v>
      </c>
      <c r="F41" s="220">
        <f t="shared" si="2"/>
        <v>0</v>
      </c>
      <c r="G41" s="221">
        <f t="shared" si="34"/>
        <v>0</v>
      </c>
      <c r="H41" s="221">
        <f t="shared" si="35"/>
        <v>0</v>
      </c>
      <c r="I41" s="221">
        <f t="shared" si="36"/>
        <v>0</v>
      </c>
      <c r="J41" s="222">
        <f t="shared" si="37"/>
        <v>1</v>
      </c>
      <c r="K41" s="223">
        <f t="shared" si="38"/>
        <v>150</v>
      </c>
      <c r="L41" s="223">
        <f t="shared" si="39"/>
        <v>37.5</v>
      </c>
      <c r="M41" s="223">
        <f t="shared" si="40"/>
        <v>0</v>
      </c>
      <c r="N41" s="224">
        <f t="shared" si="41"/>
        <v>0</v>
      </c>
      <c r="O41" s="225"/>
      <c r="P41" s="215">
        <f t="shared" si="11"/>
        <v>0</v>
      </c>
      <c r="Q41" s="215">
        <f t="shared" si="14"/>
        <v>210</v>
      </c>
      <c r="R41" s="215">
        <f t="shared" si="12"/>
        <v>37.5</v>
      </c>
      <c r="S41" s="215">
        <f t="shared" si="13"/>
        <v>0</v>
      </c>
      <c r="T41" s="215">
        <f t="shared" si="15"/>
        <v>247.5</v>
      </c>
      <c r="U41" s="215">
        <f t="shared" si="16"/>
        <v>4.125</v>
      </c>
      <c r="V41" s="192"/>
      <c r="W41" s="226">
        <f t="shared" si="17"/>
        <v>0</v>
      </c>
      <c r="X41" s="226">
        <f t="shared" si="18"/>
        <v>1.6826923076923078E-3</v>
      </c>
      <c r="Y41" s="226">
        <f t="shared" si="19"/>
        <v>3.0048076923076925E-4</v>
      </c>
      <c r="Z41" s="226">
        <f t="shared" si="20"/>
        <v>0</v>
      </c>
      <c r="AA41" s="226">
        <f t="shared" si="21"/>
        <v>1.9831730769230768E-3</v>
      </c>
    </row>
    <row r="42" spans="2:27" ht="52.5" thickBot="1" x14ac:dyDescent="0.3">
      <c r="B42" s="218" t="s">
        <v>113</v>
      </c>
      <c r="C42" s="119">
        <v>1</v>
      </c>
      <c r="D42" s="219">
        <f t="shared" si="32"/>
        <v>30</v>
      </c>
      <c r="E42" s="219">
        <f t="shared" si="33"/>
        <v>30</v>
      </c>
      <c r="F42" s="220">
        <f t="shared" si="2"/>
        <v>0</v>
      </c>
      <c r="G42" s="221">
        <f t="shared" si="34"/>
        <v>0</v>
      </c>
      <c r="H42" s="221">
        <f t="shared" si="35"/>
        <v>0</v>
      </c>
      <c r="I42" s="221">
        <f t="shared" si="36"/>
        <v>0</v>
      </c>
      <c r="J42" s="222">
        <f t="shared" si="37"/>
        <v>1</v>
      </c>
      <c r="K42" s="223">
        <f t="shared" si="38"/>
        <v>150</v>
      </c>
      <c r="L42" s="223">
        <f t="shared" si="39"/>
        <v>37.5</v>
      </c>
      <c r="M42" s="223">
        <f t="shared" si="40"/>
        <v>0</v>
      </c>
      <c r="N42" s="224">
        <f t="shared" si="41"/>
        <v>0</v>
      </c>
      <c r="O42" s="225"/>
      <c r="P42" s="215">
        <f t="shared" si="11"/>
        <v>0</v>
      </c>
      <c r="Q42" s="215">
        <f t="shared" si="14"/>
        <v>210</v>
      </c>
      <c r="R42" s="215">
        <f t="shared" si="12"/>
        <v>37.5</v>
      </c>
      <c r="S42" s="215">
        <f t="shared" si="13"/>
        <v>0</v>
      </c>
      <c r="T42" s="215">
        <f t="shared" si="15"/>
        <v>247.5</v>
      </c>
      <c r="U42" s="215">
        <f t="shared" si="16"/>
        <v>4.125</v>
      </c>
      <c r="V42" s="192"/>
      <c r="W42" s="226">
        <f t="shared" si="17"/>
        <v>0</v>
      </c>
      <c r="X42" s="226">
        <f t="shared" si="18"/>
        <v>1.6826923076923078E-3</v>
      </c>
      <c r="Y42" s="226">
        <f t="shared" si="19"/>
        <v>3.0048076923076925E-4</v>
      </c>
      <c r="Z42" s="226">
        <f t="shared" si="20"/>
        <v>0</v>
      </c>
      <c r="AA42" s="226">
        <f t="shared" si="21"/>
        <v>1.9831730769230768E-3</v>
      </c>
    </row>
    <row r="43" spans="2:27" x14ac:dyDescent="0.25">
      <c r="C43" s="227"/>
      <c r="D43" s="227"/>
      <c r="E43" s="227"/>
      <c r="F43" s="227"/>
      <c r="G43" s="227"/>
      <c r="H43" s="227"/>
      <c r="I43" s="227"/>
      <c r="J43" s="227"/>
      <c r="K43" s="227"/>
      <c r="L43" s="227"/>
      <c r="M43" s="227"/>
      <c r="N43" s="227"/>
      <c r="O43" s="227"/>
      <c r="P43" s="227"/>
      <c r="Q43" s="227"/>
      <c r="R43" s="227"/>
      <c r="S43" s="227"/>
    </row>
    <row r="44" spans="2:27" x14ac:dyDescent="0.25">
      <c r="C44" s="227"/>
      <c r="D44" s="227"/>
      <c r="E44" s="227"/>
      <c r="F44" s="227"/>
      <c r="G44" s="227"/>
      <c r="H44" s="227"/>
      <c r="I44" s="227"/>
      <c r="J44" s="227"/>
      <c r="K44" s="227"/>
      <c r="L44" s="227"/>
      <c r="M44" s="227"/>
      <c r="N44" s="227"/>
      <c r="O44" s="227"/>
      <c r="P44" s="227"/>
      <c r="Q44" s="227"/>
      <c r="R44" s="227"/>
      <c r="S44" s="227"/>
    </row>
    <row r="45" spans="2:27" x14ac:dyDescent="0.25">
      <c r="C45" s="227"/>
      <c r="D45" s="227"/>
      <c r="E45" s="227"/>
      <c r="F45" s="227"/>
      <c r="G45" s="227"/>
      <c r="H45" s="227"/>
      <c r="I45" s="227"/>
      <c r="J45" s="227"/>
      <c r="K45" s="227"/>
      <c r="L45" s="227"/>
      <c r="M45" s="227"/>
      <c r="N45" s="227"/>
      <c r="O45" s="227"/>
      <c r="P45" s="227"/>
      <c r="Q45" s="227"/>
      <c r="R45" s="227"/>
      <c r="S45" s="227"/>
    </row>
    <row r="46" spans="2:27" x14ac:dyDescent="0.25">
      <c r="C46" s="227"/>
      <c r="D46" s="227"/>
      <c r="E46" s="227"/>
      <c r="F46" s="227"/>
      <c r="G46" s="227"/>
      <c r="H46" s="227"/>
      <c r="I46" s="227"/>
      <c r="J46" s="227"/>
      <c r="K46" s="227"/>
      <c r="L46" s="227"/>
      <c r="M46" s="227"/>
      <c r="N46" s="227"/>
      <c r="O46" s="227"/>
      <c r="P46" s="227"/>
      <c r="Q46" s="227"/>
      <c r="R46" s="227"/>
      <c r="S46" s="227"/>
    </row>
    <row r="47" spans="2:27" x14ac:dyDescent="0.25">
      <c r="C47" s="227"/>
      <c r="D47" s="227"/>
      <c r="E47" s="227"/>
      <c r="F47" s="227"/>
      <c r="G47" s="227"/>
      <c r="H47" s="227"/>
      <c r="I47" s="227"/>
      <c r="J47" s="227"/>
      <c r="K47" s="227"/>
      <c r="L47" s="227"/>
      <c r="M47" s="227"/>
      <c r="N47" s="227"/>
      <c r="O47" s="227"/>
      <c r="P47" s="227"/>
      <c r="Q47" s="227"/>
      <c r="R47" s="227"/>
      <c r="S47" s="227"/>
    </row>
    <row r="48" spans="2:27" x14ac:dyDescent="0.25">
      <c r="C48" s="227"/>
      <c r="D48" s="227"/>
      <c r="E48" s="227"/>
      <c r="F48" s="227"/>
      <c r="G48" s="227"/>
      <c r="H48" s="227"/>
      <c r="I48" s="227"/>
      <c r="J48" s="227"/>
      <c r="K48" s="227"/>
      <c r="L48" s="227"/>
      <c r="M48" s="227"/>
      <c r="N48" s="227"/>
      <c r="O48" s="227"/>
      <c r="P48" s="227"/>
      <c r="Q48" s="227"/>
      <c r="R48" s="227"/>
      <c r="S48" s="227"/>
    </row>
    <row r="49" spans="3:19" x14ac:dyDescent="0.25">
      <c r="C49" s="227"/>
      <c r="D49" s="227"/>
      <c r="E49" s="227"/>
      <c r="F49" s="227"/>
      <c r="G49" s="227"/>
      <c r="H49" s="227"/>
      <c r="I49" s="227"/>
      <c r="J49" s="227"/>
      <c r="K49" s="227"/>
      <c r="L49" s="227"/>
      <c r="M49" s="227"/>
      <c r="N49" s="227"/>
      <c r="O49" s="227"/>
      <c r="P49" s="227"/>
      <c r="Q49" s="227"/>
      <c r="R49" s="227"/>
      <c r="S49" s="227"/>
    </row>
    <row r="50" spans="3:19" x14ac:dyDescent="0.25">
      <c r="C50" s="227"/>
      <c r="D50" s="227"/>
      <c r="E50" s="227"/>
      <c r="F50" s="227"/>
      <c r="G50" s="227"/>
      <c r="H50" s="227"/>
      <c r="I50" s="227"/>
      <c r="J50" s="227"/>
      <c r="K50" s="227"/>
      <c r="L50" s="227"/>
      <c r="M50" s="227"/>
      <c r="N50" s="227"/>
      <c r="O50" s="227"/>
      <c r="P50" s="227"/>
      <c r="Q50" s="227"/>
      <c r="R50" s="227"/>
      <c r="S50" s="227"/>
    </row>
    <row r="51" spans="3:19" x14ac:dyDescent="0.25">
      <c r="C51" s="227"/>
      <c r="D51" s="227"/>
      <c r="E51" s="227"/>
      <c r="F51" s="227"/>
      <c r="G51" s="227"/>
      <c r="H51" s="227"/>
      <c r="I51" s="227"/>
      <c r="J51" s="227"/>
      <c r="K51" s="227"/>
      <c r="L51" s="227"/>
      <c r="M51" s="227"/>
      <c r="N51" s="227"/>
      <c r="O51" s="227"/>
      <c r="P51" s="227"/>
      <c r="Q51" s="227"/>
      <c r="R51" s="227"/>
      <c r="S51" s="227"/>
    </row>
    <row r="52" spans="3:19" x14ac:dyDescent="0.25">
      <c r="C52" s="227"/>
      <c r="D52" s="227"/>
      <c r="E52" s="227"/>
      <c r="F52" s="227"/>
      <c r="G52" s="227"/>
      <c r="H52" s="227"/>
      <c r="I52" s="227"/>
      <c r="J52" s="227"/>
      <c r="K52" s="227"/>
      <c r="L52" s="227"/>
      <c r="M52" s="227"/>
      <c r="N52" s="227"/>
      <c r="O52" s="227"/>
      <c r="P52" s="227"/>
      <c r="Q52" s="227"/>
      <c r="R52" s="227"/>
      <c r="S52" s="227"/>
    </row>
    <row r="53" spans="3:19" x14ac:dyDescent="0.25">
      <c r="C53" s="227"/>
      <c r="D53" s="227"/>
      <c r="E53" s="227"/>
      <c r="F53" s="227"/>
      <c r="G53" s="227"/>
      <c r="H53" s="227"/>
      <c r="I53" s="227"/>
      <c r="J53" s="227"/>
      <c r="K53" s="227"/>
      <c r="L53" s="227"/>
      <c r="M53" s="227"/>
      <c r="N53" s="227"/>
      <c r="O53" s="227"/>
      <c r="P53" s="227"/>
      <c r="Q53" s="227"/>
      <c r="R53" s="227"/>
      <c r="S53" s="227"/>
    </row>
    <row r="54" spans="3:19" x14ac:dyDescent="0.25">
      <c r="C54" s="227"/>
      <c r="D54" s="227"/>
      <c r="E54" s="227"/>
      <c r="F54" s="227"/>
      <c r="G54" s="227"/>
      <c r="H54" s="227"/>
      <c r="I54" s="227"/>
      <c r="J54" s="227"/>
      <c r="K54" s="227"/>
      <c r="L54" s="227"/>
      <c r="M54" s="227"/>
      <c r="N54" s="227"/>
      <c r="O54" s="227"/>
      <c r="P54" s="227"/>
      <c r="Q54" s="227"/>
      <c r="R54" s="227"/>
      <c r="S54" s="227"/>
    </row>
    <row r="55" spans="3:19" x14ac:dyDescent="0.25">
      <c r="C55" s="227"/>
      <c r="D55" s="227"/>
      <c r="E55" s="227"/>
      <c r="F55" s="227"/>
      <c r="G55" s="227"/>
      <c r="H55" s="227"/>
      <c r="I55" s="227"/>
      <c r="J55" s="227"/>
      <c r="K55" s="227"/>
      <c r="L55" s="227"/>
      <c r="M55" s="227"/>
      <c r="N55" s="227"/>
      <c r="O55" s="227"/>
      <c r="P55" s="227"/>
      <c r="Q55" s="227"/>
      <c r="R55" s="227"/>
      <c r="S55" s="227"/>
    </row>
    <row r="56" spans="3:19" x14ac:dyDescent="0.25">
      <c r="C56" s="227"/>
      <c r="D56" s="227"/>
      <c r="E56" s="227"/>
      <c r="F56" s="227"/>
      <c r="G56" s="227"/>
      <c r="H56" s="227"/>
      <c r="I56" s="227"/>
      <c r="J56" s="227"/>
      <c r="K56" s="227"/>
      <c r="L56" s="227"/>
      <c r="M56" s="227"/>
      <c r="N56" s="227"/>
      <c r="O56" s="227"/>
      <c r="P56" s="227"/>
      <c r="Q56" s="227"/>
      <c r="R56" s="227"/>
      <c r="S56" s="227"/>
    </row>
    <row r="57" spans="3:19" x14ac:dyDescent="0.25">
      <c r="C57" s="227"/>
      <c r="D57" s="227"/>
      <c r="E57" s="227"/>
      <c r="F57" s="227"/>
      <c r="G57" s="227"/>
      <c r="H57" s="227"/>
      <c r="I57" s="227"/>
      <c r="J57" s="227"/>
      <c r="K57" s="227"/>
      <c r="L57" s="227"/>
      <c r="M57" s="227"/>
      <c r="N57" s="227"/>
      <c r="O57" s="227"/>
      <c r="P57" s="227"/>
      <c r="Q57" s="227"/>
      <c r="R57" s="227"/>
      <c r="S57" s="227"/>
    </row>
    <row r="58" spans="3:19" x14ac:dyDescent="0.25">
      <c r="C58" s="227"/>
      <c r="D58" s="227"/>
      <c r="E58" s="227"/>
      <c r="F58" s="227"/>
      <c r="G58" s="227"/>
      <c r="H58" s="227"/>
      <c r="I58" s="227"/>
      <c r="J58" s="227"/>
      <c r="K58" s="227"/>
      <c r="L58" s="227"/>
      <c r="M58" s="227"/>
      <c r="N58" s="227"/>
      <c r="O58" s="227"/>
      <c r="P58" s="227"/>
      <c r="Q58" s="227"/>
      <c r="R58" s="227"/>
      <c r="S58" s="227"/>
    </row>
    <row r="59" spans="3:19" x14ac:dyDescent="0.25">
      <c r="C59" s="227"/>
      <c r="D59" s="227"/>
      <c r="E59" s="227"/>
      <c r="F59" s="227"/>
      <c r="G59" s="227"/>
      <c r="H59" s="227"/>
      <c r="I59" s="227"/>
      <c r="J59" s="227"/>
      <c r="K59" s="227"/>
      <c r="L59" s="227"/>
      <c r="M59" s="227"/>
      <c r="N59" s="227"/>
      <c r="O59" s="227"/>
      <c r="P59" s="227"/>
      <c r="Q59" s="227"/>
      <c r="R59" s="227"/>
      <c r="S59" s="227"/>
    </row>
    <row r="60" spans="3:19" x14ac:dyDescent="0.25">
      <c r="C60" s="227"/>
      <c r="D60" s="227"/>
      <c r="E60" s="227"/>
      <c r="F60" s="227"/>
      <c r="G60" s="227"/>
      <c r="H60" s="227"/>
      <c r="I60" s="227"/>
      <c r="J60" s="227"/>
      <c r="K60" s="227"/>
      <c r="L60" s="227"/>
      <c r="M60" s="227"/>
      <c r="N60" s="227"/>
      <c r="O60" s="227"/>
      <c r="P60" s="227"/>
      <c r="Q60" s="227"/>
      <c r="R60" s="227"/>
      <c r="S60" s="227"/>
    </row>
    <row r="61" spans="3:19" x14ac:dyDescent="0.25">
      <c r="C61" s="227"/>
      <c r="D61" s="227"/>
      <c r="E61" s="227"/>
      <c r="F61" s="227"/>
      <c r="G61" s="227"/>
      <c r="H61" s="227"/>
      <c r="I61" s="227"/>
      <c r="J61" s="227"/>
      <c r="K61" s="227"/>
      <c r="L61" s="227"/>
      <c r="M61" s="227"/>
      <c r="N61" s="227"/>
      <c r="O61" s="227"/>
      <c r="P61" s="227"/>
      <c r="Q61" s="227"/>
      <c r="R61" s="227"/>
      <c r="S61" s="227"/>
    </row>
    <row r="62" spans="3:19" x14ac:dyDescent="0.25">
      <c r="C62" s="227"/>
      <c r="D62" s="227"/>
      <c r="E62" s="227"/>
      <c r="F62" s="227"/>
      <c r="G62" s="227"/>
      <c r="H62" s="227"/>
      <c r="I62" s="227"/>
      <c r="J62" s="227"/>
      <c r="K62" s="227"/>
      <c r="L62" s="227"/>
      <c r="M62" s="227"/>
      <c r="N62" s="227"/>
      <c r="O62" s="227"/>
      <c r="P62" s="227"/>
      <c r="Q62" s="227"/>
      <c r="R62" s="227"/>
      <c r="S62" s="227"/>
    </row>
    <row r="63" spans="3:19" x14ac:dyDescent="0.25">
      <c r="C63" s="227"/>
      <c r="D63" s="227"/>
      <c r="E63" s="227"/>
      <c r="F63" s="227"/>
      <c r="G63" s="227"/>
      <c r="H63" s="227"/>
      <c r="I63" s="227"/>
      <c r="J63" s="227"/>
      <c r="K63" s="227"/>
      <c r="L63" s="227"/>
      <c r="M63" s="227"/>
      <c r="N63" s="227"/>
      <c r="O63" s="227"/>
      <c r="P63" s="227"/>
      <c r="Q63" s="227"/>
      <c r="R63" s="227"/>
      <c r="S63" s="227"/>
    </row>
    <row r="64" spans="3:19" x14ac:dyDescent="0.25">
      <c r="C64" s="227"/>
      <c r="D64" s="227"/>
      <c r="E64" s="227"/>
      <c r="F64" s="227"/>
      <c r="G64" s="227"/>
      <c r="H64" s="227"/>
      <c r="I64" s="227"/>
      <c r="J64" s="227"/>
      <c r="K64" s="227"/>
      <c r="L64" s="227"/>
      <c r="M64" s="227"/>
      <c r="N64" s="227"/>
      <c r="O64" s="227"/>
      <c r="P64" s="227"/>
      <c r="Q64" s="227"/>
      <c r="R64" s="227"/>
      <c r="S64" s="227"/>
    </row>
    <row r="65" spans="3:19" x14ac:dyDescent="0.25">
      <c r="C65" s="227"/>
      <c r="D65" s="227"/>
      <c r="E65" s="227"/>
      <c r="F65" s="227"/>
      <c r="G65" s="227"/>
      <c r="H65" s="227"/>
      <c r="I65" s="227"/>
      <c r="J65" s="227"/>
      <c r="K65" s="227"/>
      <c r="L65" s="227"/>
      <c r="M65" s="227"/>
      <c r="N65" s="227"/>
      <c r="O65" s="227"/>
      <c r="P65" s="227"/>
      <c r="Q65" s="227"/>
      <c r="R65" s="227"/>
      <c r="S65" s="227"/>
    </row>
    <row r="66" spans="3:19" x14ac:dyDescent="0.25">
      <c r="C66" s="227"/>
      <c r="D66" s="227"/>
      <c r="E66" s="227"/>
      <c r="F66" s="227"/>
      <c r="G66" s="227"/>
      <c r="H66" s="227"/>
      <c r="I66" s="227"/>
      <c r="J66" s="227"/>
      <c r="K66" s="227"/>
      <c r="L66" s="227"/>
      <c r="M66" s="227"/>
      <c r="N66" s="227"/>
      <c r="O66" s="227"/>
      <c r="P66" s="227"/>
      <c r="Q66" s="227"/>
      <c r="R66" s="227"/>
      <c r="S66" s="227"/>
    </row>
    <row r="67" spans="3:19" x14ac:dyDescent="0.25">
      <c r="C67" s="227"/>
      <c r="D67" s="227"/>
      <c r="E67" s="227"/>
      <c r="F67" s="227"/>
      <c r="G67" s="227"/>
      <c r="H67" s="227"/>
      <c r="I67" s="227"/>
      <c r="J67" s="227"/>
      <c r="K67" s="227"/>
      <c r="L67" s="227"/>
      <c r="M67" s="227"/>
      <c r="N67" s="227"/>
      <c r="O67" s="227"/>
      <c r="P67" s="227"/>
      <c r="Q67" s="227"/>
      <c r="R67" s="227"/>
      <c r="S67" s="227"/>
    </row>
    <row r="68" spans="3:19" x14ac:dyDescent="0.25">
      <c r="C68" s="227"/>
      <c r="D68" s="227"/>
      <c r="E68" s="227"/>
      <c r="F68" s="227"/>
      <c r="G68" s="227"/>
      <c r="H68" s="227"/>
      <c r="I68" s="227"/>
      <c r="J68" s="227"/>
      <c r="K68" s="227"/>
      <c r="L68" s="227"/>
      <c r="M68" s="227"/>
      <c r="N68" s="227"/>
      <c r="O68" s="227"/>
      <c r="P68" s="227"/>
      <c r="Q68" s="227"/>
      <c r="R68" s="227"/>
      <c r="S68" s="227"/>
    </row>
    <row r="69" spans="3:19" x14ac:dyDescent="0.25">
      <c r="C69" s="227"/>
      <c r="D69" s="227"/>
      <c r="E69" s="227"/>
      <c r="F69" s="227"/>
      <c r="G69" s="227"/>
      <c r="H69" s="227"/>
      <c r="I69" s="227"/>
      <c r="J69" s="227"/>
      <c r="K69" s="227"/>
      <c r="L69" s="227"/>
      <c r="M69" s="227"/>
      <c r="N69" s="227"/>
      <c r="O69" s="227"/>
      <c r="P69" s="227"/>
      <c r="Q69" s="227"/>
      <c r="R69" s="227"/>
      <c r="S69" s="227"/>
    </row>
    <row r="70" spans="3:19" x14ac:dyDescent="0.25">
      <c r="C70" s="227"/>
      <c r="D70" s="227"/>
      <c r="E70" s="227"/>
      <c r="F70" s="227"/>
      <c r="G70" s="227"/>
      <c r="H70" s="227"/>
      <c r="I70" s="227"/>
      <c r="J70" s="227"/>
      <c r="K70" s="227"/>
      <c r="L70" s="227"/>
      <c r="M70" s="227"/>
      <c r="N70" s="227"/>
      <c r="O70" s="227"/>
      <c r="P70" s="227"/>
      <c r="Q70" s="227"/>
      <c r="R70" s="227"/>
      <c r="S70" s="227"/>
    </row>
    <row r="71" spans="3:19" x14ac:dyDescent="0.25">
      <c r="C71" s="227"/>
      <c r="D71" s="227"/>
      <c r="E71" s="227"/>
      <c r="F71" s="227"/>
      <c r="G71" s="227"/>
      <c r="H71" s="227"/>
      <c r="I71" s="227"/>
      <c r="J71" s="227"/>
      <c r="K71" s="227"/>
      <c r="L71" s="227"/>
      <c r="M71" s="227"/>
      <c r="N71" s="227"/>
      <c r="O71" s="227"/>
      <c r="P71" s="227"/>
      <c r="Q71" s="227"/>
      <c r="R71" s="227"/>
      <c r="S71" s="227"/>
    </row>
    <row r="72" spans="3:19" x14ac:dyDescent="0.25">
      <c r="C72" s="227"/>
      <c r="D72" s="227"/>
      <c r="E72" s="227"/>
      <c r="F72" s="227"/>
      <c r="G72" s="227"/>
      <c r="H72" s="227"/>
      <c r="I72" s="227"/>
      <c r="J72" s="227"/>
      <c r="K72" s="227"/>
      <c r="L72" s="227"/>
      <c r="M72" s="227"/>
      <c r="N72" s="227"/>
      <c r="O72" s="227"/>
      <c r="P72" s="227"/>
      <c r="Q72" s="227"/>
      <c r="R72" s="227"/>
      <c r="S72" s="227"/>
    </row>
    <row r="73" spans="3:19" x14ac:dyDescent="0.25">
      <c r="C73" s="227"/>
      <c r="D73" s="227"/>
      <c r="E73" s="227"/>
      <c r="F73" s="227"/>
      <c r="G73" s="227"/>
      <c r="H73" s="227"/>
      <c r="I73" s="227"/>
      <c r="J73" s="227"/>
      <c r="K73" s="227"/>
      <c r="L73" s="227"/>
      <c r="M73" s="227"/>
      <c r="N73" s="227"/>
      <c r="O73" s="227"/>
      <c r="P73" s="227"/>
      <c r="Q73" s="227"/>
      <c r="R73" s="227"/>
      <c r="S73" s="227"/>
    </row>
    <row r="74" spans="3:19" x14ac:dyDescent="0.25">
      <c r="C74" s="227"/>
      <c r="D74" s="227"/>
      <c r="E74" s="227"/>
      <c r="F74" s="227"/>
      <c r="G74" s="227"/>
      <c r="H74" s="227"/>
      <c r="I74" s="227"/>
      <c r="J74" s="227"/>
      <c r="K74" s="227"/>
      <c r="L74" s="227"/>
      <c r="M74" s="227"/>
      <c r="N74" s="227"/>
      <c r="O74" s="227"/>
      <c r="P74" s="227"/>
      <c r="Q74" s="227"/>
      <c r="R74" s="227"/>
      <c r="S74" s="227"/>
    </row>
    <row r="75" spans="3:19" x14ac:dyDescent="0.25">
      <c r="C75" s="227"/>
      <c r="D75" s="227"/>
      <c r="E75" s="227"/>
      <c r="F75" s="227"/>
      <c r="G75" s="227"/>
      <c r="H75" s="227"/>
      <c r="I75" s="227"/>
      <c r="J75" s="227"/>
      <c r="K75" s="227"/>
      <c r="L75" s="227"/>
      <c r="M75" s="227"/>
      <c r="N75" s="227"/>
      <c r="O75" s="227"/>
      <c r="P75" s="227"/>
      <c r="Q75" s="227"/>
      <c r="R75" s="227"/>
      <c r="S75" s="227"/>
    </row>
    <row r="76" spans="3:19" x14ac:dyDescent="0.25">
      <c r="C76" s="227"/>
      <c r="D76" s="227"/>
      <c r="E76" s="227"/>
      <c r="F76" s="227"/>
      <c r="G76" s="227"/>
      <c r="H76" s="227"/>
      <c r="I76" s="227"/>
      <c r="J76" s="227"/>
      <c r="K76" s="227"/>
      <c r="L76" s="227"/>
      <c r="M76" s="227"/>
      <c r="N76" s="227"/>
      <c r="O76" s="227"/>
      <c r="P76" s="227"/>
      <c r="Q76" s="227"/>
      <c r="R76" s="227"/>
      <c r="S76" s="227"/>
    </row>
    <row r="77" spans="3:19" x14ac:dyDescent="0.25">
      <c r="C77" s="227"/>
      <c r="D77" s="227"/>
      <c r="E77" s="227"/>
      <c r="F77" s="227"/>
      <c r="G77" s="227"/>
      <c r="H77" s="227"/>
      <c r="I77" s="227"/>
      <c r="J77" s="227"/>
      <c r="K77" s="227"/>
      <c r="L77" s="227"/>
      <c r="M77" s="227"/>
      <c r="N77" s="227"/>
      <c r="O77" s="227"/>
      <c r="P77" s="227"/>
      <c r="Q77" s="227"/>
      <c r="R77" s="227"/>
      <c r="S77" s="227"/>
    </row>
    <row r="78" spans="3:19" x14ac:dyDescent="0.25">
      <c r="C78" s="227"/>
      <c r="D78" s="227"/>
      <c r="E78" s="227"/>
      <c r="F78" s="227"/>
      <c r="G78" s="227"/>
      <c r="H78" s="227"/>
      <c r="I78" s="227"/>
      <c r="J78" s="227"/>
      <c r="K78" s="227"/>
      <c r="L78" s="227"/>
      <c r="M78" s="227"/>
      <c r="N78" s="227"/>
      <c r="O78" s="227"/>
      <c r="P78" s="227"/>
      <c r="Q78" s="227"/>
      <c r="R78" s="227"/>
      <c r="S78" s="227"/>
    </row>
    <row r="79" spans="3:19" x14ac:dyDescent="0.25">
      <c r="C79" s="227"/>
      <c r="D79" s="227"/>
      <c r="E79" s="227"/>
      <c r="F79" s="227"/>
      <c r="G79" s="227"/>
      <c r="H79" s="227"/>
      <c r="I79" s="227"/>
      <c r="J79" s="227"/>
      <c r="K79" s="227"/>
      <c r="L79" s="227"/>
      <c r="M79" s="227"/>
      <c r="N79" s="227"/>
      <c r="O79" s="227"/>
      <c r="P79" s="227"/>
      <c r="Q79" s="227"/>
      <c r="R79" s="227"/>
      <c r="S79" s="227"/>
    </row>
    <row r="80" spans="3:19" x14ac:dyDescent="0.25">
      <c r="C80" s="227"/>
      <c r="D80" s="227"/>
      <c r="E80" s="227"/>
      <c r="F80" s="227"/>
      <c r="G80" s="227"/>
      <c r="H80" s="227"/>
      <c r="I80" s="227"/>
      <c r="J80" s="227"/>
      <c r="K80" s="227"/>
      <c r="L80" s="227"/>
      <c r="M80" s="227"/>
      <c r="N80" s="227"/>
      <c r="O80" s="227"/>
      <c r="P80" s="227"/>
      <c r="Q80" s="227"/>
      <c r="R80" s="227"/>
      <c r="S80" s="227"/>
    </row>
    <row r="81" spans="3:19" x14ac:dyDescent="0.25">
      <c r="C81" s="227"/>
      <c r="D81" s="227"/>
      <c r="E81" s="227"/>
      <c r="F81" s="227"/>
      <c r="G81" s="227"/>
      <c r="H81" s="227"/>
      <c r="I81" s="227"/>
      <c r="J81" s="227"/>
      <c r="K81" s="227"/>
      <c r="L81" s="227"/>
      <c r="M81" s="227"/>
      <c r="N81" s="227"/>
      <c r="O81" s="227"/>
      <c r="P81" s="227"/>
      <c r="Q81" s="227"/>
      <c r="R81" s="227"/>
      <c r="S81" s="227"/>
    </row>
    <row r="82" spans="3:19" x14ac:dyDescent="0.25">
      <c r="C82" s="227"/>
      <c r="D82" s="227"/>
      <c r="E82" s="227"/>
      <c r="F82" s="227"/>
      <c r="G82" s="227"/>
      <c r="H82" s="227"/>
      <c r="I82" s="227"/>
      <c r="J82" s="227"/>
      <c r="K82" s="227"/>
      <c r="L82" s="227"/>
      <c r="M82" s="227"/>
      <c r="N82" s="227"/>
      <c r="O82" s="227"/>
      <c r="P82" s="227"/>
      <c r="Q82" s="227"/>
      <c r="R82" s="227"/>
      <c r="S82" s="227"/>
    </row>
    <row r="83" spans="3:19" x14ac:dyDescent="0.25">
      <c r="C83" s="227"/>
      <c r="D83" s="227"/>
      <c r="E83" s="227"/>
      <c r="F83" s="227"/>
      <c r="G83" s="227"/>
      <c r="H83" s="227"/>
      <c r="I83" s="227"/>
      <c r="J83" s="227"/>
      <c r="K83" s="227"/>
      <c r="L83" s="227"/>
      <c r="M83" s="227"/>
      <c r="N83" s="227"/>
      <c r="O83" s="227"/>
      <c r="P83" s="227"/>
      <c r="Q83" s="227"/>
      <c r="R83" s="227"/>
      <c r="S83" s="227"/>
    </row>
    <row r="84" spans="3:19" x14ac:dyDescent="0.25">
      <c r="C84" s="227"/>
      <c r="D84" s="227"/>
      <c r="E84" s="227"/>
      <c r="F84" s="227"/>
      <c r="G84" s="227"/>
      <c r="H84" s="227"/>
      <c r="I84" s="227"/>
      <c r="J84" s="227"/>
      <c r="K84" s="227"/>
      <c r="L84" s="227"/>
      <c r="M84" s="227"/>
      <c r="N84" s="227"/>
      <c r="O84" s="227"/>
      <c r="P84" s="227"/>
      <c r="Q84" s="227"/>
      <c r="R84" s="227"/>
      <c r="S84" s="227"/>
    </row>
    <row r="85" spans="3:19" x14ac:dyDescent="0.25">
      <c r="C85" s="227"/>
      <c r="D85" s="227"/>
      <c r="E85" s="227"/>
      <c r="F85" s="227"/>
      <c r="G85" s="227"/>
      <c r="H85" s="227"/>
      <c r="I85" s="227"/>
      <c r="J85" s="227"/>
      <c r="K85" s="227"/>
      <c r="L85" s="227"/>
      <c r="M85" s="227"/>
      <c r="N85" s="227"/>
      <c r="O85" s="227"/>
      <c r="P85" s="227"/>
      <c r="Q85" s="227"/>
      <c r="R85" s="227"/>
      <c r="S85" s="227"/>
    </row>
    <row r="86" spans="3:19" x14ac:dyDescent="0.25">
      <c r="C86" s="227"/>
      <c r="D86" s="227"/>
      <c r="E86" s="227"/>
      <c r="F86" s="227"/>
      <c r="G86" s="227"/>
      <c r="H86" s="227"/>
      <c r="I86" s="227"/>
      <c r="J86" s="227"/>
      <c r="K86" s="227"/>
      <c r="L86" s="227"/>
      <c r="M86" s="227"/>
      <c r="N86" s="227"/>
      <c r="O86" s="227"/>
      <c r="P86" s="227"/>
      <c r="Q86" s="227"/>
      <c r="R86" s="227"/>
      <c r="S86" s="227"/>
    </row>
    <row r="87" spans="3:19" x14ac:dyDescent="0.25">
      <c r="C87" s="227"/>
      <c r="D87" s="227"/>
      <c r="E87" s="227"/>
      <c r="F87" s="227"/>
      <c r="G87" s="227"/>
      <c r="H87" s="227"/>
      <c r="I87" s="227"/>
      <c r="J87" s="227"/>
      <c r="K87" s="227"/>
      <c r="L87" s="227"/>
      <c r="M87" s="227"/>
      <c r="N87" s="227"/>
      <c r="O87" s="227"/>
      <c r="P87" s="227"/>
      <c r="Q87" s="227"/>
      <c r="R87" s="227"/>
      <c r="S87" s="227"/>
    </row>
    <row r="88" spans="3:19" x14ac:dyDescent="0.25">
      <c r="C88" s="227"/>
      <c r="D88" s="227"/>
      <c r="E88" s="227"/>
      <c r="F88" s="227"/>
      <c r="G88" s="227"/>
      <c r="H88" s="227"/>
      <c r="I88" s="227"/>
      <c r="J88" s="227"/>
      <c r="K88" s="227"/>
      <c r="L88" s="227"/>
      <c r="M88" s="227"/>
      <c r="N88" s="227"/>
      <c r="O88" s="227"/>
      <c r="P88" s="227"/>
      <c r="Q88" s="227"/>
      <c r="R88" s="227"/>
      <c r="S88" s="227"/>
    </row>
    <row r="89" spans="3:19" x14ac:dyDescent="0.25">
      <c r="C89" s="227"/>
      <c r="D89" s="227"/>
      <c r="E89" s="227"/>
      <c r="F89" s="227"/>
      <c r="G89" s="227"/>
      <c r="H89" s="227"/>
      <c r="I89" s="227"/>
      <c r="J89" s="227"/>
      <c r="K89" s="227"/>
      <c r="L89" s="227"/>
      <c r="M89" s="227"/>
      <c r="N89" s="227"/>
      <c r="O89" s="227"/>
      <c r="P89" s="227"/>
      <c r="Q89" s="227"/>
      <c r="R89" s="227"/>
      <c r="S89" s="227"/>
    </row>
    <row r="90" spans="3:19" x14ac:dyDescent="0.25">
      <c r="C90" s="227"/>
      <c r="D90" s="227"/>
      <c r="E90" s="227"/>
      <c r="F90" s="227"/>
      <c r="G90" s="227"/>
      <c r="H90" s="227"/>
      <c r="I90" s="227"/>
      <c r="J90" s="227"/>
      <c r="K90" s="227"/>
      <c r="L90" s="227"/>
      <c r="M90" s="227"/>
      <c r="N90" s="227"/>
      <c r="O90" s="227"/>
      <c r="P90" s="227"/>
      <c r="Q90" s="227"/>
      <c r="R90" s="227"/>
      <c r="S90" s="227"/>
    </row>
    <row r="91" spans="3:19" x14ac:dyDescent="0.25">
      <c r="C91" s="227"/>
      <c r="D91" s="227"/>
      <c r="E91" s="227"/>
      <c r="F91" s="227"/>
      <c r="G91" s="227"/>
      <c r="H91" s="227"/>
      <c r="I91" s="227"/>
      <c r="J91" s="227"/>
      <c r="K91" s="227"/>
      <c r="L91" s="227"/>
      <c r="M91" s="227"/>
      <c r="N91" s="227"/>
      <c r="O91" s="227"/>
      <c r="P91" s="227"/>
      <c r="Q91" s="227"/>
      <c r="R91" s="227"/>
      <c r="S91" s="227"/>
    </row>
    <row r="92" spans="3:19" x14ac:dyDescent="0.25">
      <c r="C92" s="227"/>
      <c r="D92" s="227"/>
      <c r="E92" s="227"/>
      <c r="F92" s="227"/>
      <c r="G92" s="227"/>
      <c r="H92" s="227"/>
      <c r="I92" s="227"/>
      <c r="J92" s="227"/>
      <c r="K92" s="227"/>
      <c r="L92" s="227"/>
      <c r="M92" s="227"/>
      <c r="N92" s="227"/>
      <c r="O92" s="227"/>
      <c r="P92" s="227"/>
      <c r="Q92" s="227"/>
      <c r="R92" s="227"/>
      <c r="S92" s="227"/>
    </row>
    <row r="93" spans="3:19" x14ac:dyDescent="0.25">
      <c r="C93" s="227"/>
      <c r="D93" s="227"/>
      <c r="E93" s="227"/>
      <c r="F93" s="227"/>
      <c r="G93" s="227"/>
      <c r="H93" s="227"/>
      <c r="I93" s="227"/>
      <c r="J93" s="227"/>
      <c r="K93" s="227"/>
      <c r="L93" s="227"/>
      <c r="M93" s="227"/>
      <c r="N93" s="227"/>
      <c r="O93" s="227"/>
      <c r="P93" s="227"/>
      <c r="Q93" s="227"/>
      <c r="R93" s="227"/>
      <c r="S93" s="227"/>
    </row>
    <row r="94" spans="3:19" x14ac:dyDescent="0.25">
      <c r="C94" s="227"/>
      <c r="D94" s="227"/>
      <c r="E94" s="227"/>
      <c r="F94" s="227"/>
      <c r="G94" s="227"/>
      <c r="H94" s="227"/>
      <c r="I94" s="227"/>
      <c r="J94" s="227"/>
      <c r="K94" s="227"/>
      <c r="L94" s="227"/>
      <c r="M94" s="227"/>
      <c r="N94" s="227"/>
      <c r="O94" s="227"/>
      <c r="P94" s="227"/>
      <c r="Q94" s="227"/>
      <c r="R94" s="227"/>
      <c r="S94" s="227"/>
    </row>
    <row r="95" spans="3:19" x14ac:dyDescent="0.25">
      <c r="C95" s="227"/>
      <c r="D95" s="227"/>
      <c r="E95" s="227"/>
      <c r="F95" s="227"/>
      <c r="G95" s="227"/>
      <c r="H95" s="227"/>
      <c r="I95" s="227"/>
      <c r="J95" s="227"/>
      <c r="K95" s="227"/>
      <c r="L95" s="227"/>
      <c r="M95" s="227"/>
      <c r="N95" s="227"/>
      <c r="O95" s="227"/>
      <c r="P95" s="227"/>
      <c r="Q95" s="227"/>
      <c r="R95" s="227"/>
      <c r="S95" s="227"/>
    </row>
    <row r="96" spans="3:19" x14ac:dyDescent="0.25">
      <c r="C96" s="227"/>
      <c r="D96" s="227"/>
      <c r="E96" s="227"/>
      <c r="F96" s="227"/>
      <c r="G96" s="227"/>
      <c r="H96" s="227"/>
      <c r="I96" s="227"/>
      <c r="J96" s="227"/>
      <c r="K96" s="227"/>
      <c r="L96" s="227"/>
      <c r="M96" s="227"/>
      <c r="N96" s="227"/>
      <c r="O96" s="227"/>
      <c r="P96" s="227"/>
      <c r="Q96" s="227"/>
      <c r="R96" s="227"/>
      <c r="S96" s="227"/>
    </row>
    <row r="97" spans="3:19" x14ac:dyDescent="0.25">
      <c r="C97" s="227"/>
      <c r="D97" s="227"/>
      <c r="E97" s="227"/>
      <c r="F97" s="227"/>
      <c r="G97" s="227"/>
      <c r="H97" s="227"/>
      <c r="I97" s="227"/>
      <c r="J97" s="227"/>
      <c r="K97" s="227"/>
      <c r="L97" s="227"/>
      <c r="M97" s="227"/>
      <c r="N97" s="227"/>
      <c r="O97" s="227"/>
      <c r="P97" s="227"/>
      <c r="Q97" s="227"/>
      <c r="R97" s="227"/>
      <c r="S97" s="227"/>
    </row>
    <row r="98" spans="3:19" x14ac:dyDescent="0.25">
      <c r="C98" s="227"/>
      <c r="D98" s="227"/>
      <c r="E98" s="227"/>
      <c r="F98" s="227"/>
      <c r="G98" s="227"/>
      <c r="H98" s="227"/>
      <c r="I98" s="227"/>
      <c r="J98" s="227"/>
      <c r="K98" s="227"/>
      <c r="L98" s="227"/>
      <c r="M98" s="227"/>
      <c r="N98" s="227"/>
      <c r="O98" s="227"/>
      <c r="P98" s="227"/>
      <c r="Q98" s="227"/>
      <c r="R98" s="227"/>
      <c r="S98" s="227"/>
    </row>
    <row r="99" spans="3:19" x14ac:dyDescent="0.25">
      <c r="C99" s="227"/>
      <c r="D99" s="227"/>
      <c r="E99" s="227"/>
      <c r="F99" s="227"/>
      <c r="G99" s="227"/>
      <c r="H99" s="227"/>
      <c r="I99" s="227"/>
      <c r="J99" s="227"/>
      <c r="K99" s="227"/>
      <c r="L99" s="227"/>
      <c r="M99" s="227"/>
      <c r="N99" s="227"/>
      <c r="O99" s="227"/>
      <c r="P99" s="227"/>
      <c r="Q99" s="227"/>
      <c r="R99" s="227"/>
      <c r="S99" s="227"/>
    </row>
    <row r="100" spans="3:19" x14ac:dyDescent="0.25">
      <c r="C100" s="227"/>
      <c r="D100" s="227"/>
      <c r="E100" s="227"/>
      <c r="F100" s="227"/>
      <c r="G100" s="227"/>
      <c r="H100" s="227"/>
      <c r="I100" s="227"/>
      <c r="J100" s="227"/>
      <c r="K100" s="227"/>
      <c r="L100" s="227"/>
      <c r="M100" s="227"/>
      <c r="N100" s="227"/>
      <c r="O100" s="227"/>
      <c r="P100" s="227"/>
      <c r="Q100" s="227"/>
      <c r="R100" s="227"/>
      <c r="S100" s="227"/>
    </row>
    <row r="101" spans="3:19" x14ac:dyDescent="0.25">
      <c r="C101" s="227"/>
      <c r="D101" s="227"/>
      <c r="E101" s="227"/>
      <c r="F101" s="227"/>
      <c r="G101" s="227"/>
      <c r="H101" s="227"/>
      <c r="I101" s="227"/>
      <c r="J101" s="227"/>
      <c r="K101" s="227"/>
      <c r="L101" s="227"/>
      <c r="M101" s="227"/>
      <c r="N101" s="227"/>
      <c r="O101" s="227"/>
      <c r="P101" s="227"/>
      <c r="Q101" s="227"/>
      <c r="R101" s="227"/>
      <c r="S101" s="227"/>
    </row>
    <row r="102" spans="3:19" x14ac:dyDescent="0.25">
      <c r="C102" s="227"/>
      <c r="D102" s="227"/>
      <c r="E102" s="227"/>
      <c r="F102" s="227"/>
      <c r="G102" s="227"/>
      <c r="H102" s="227"/>
      <c r="I102" s="227"/>
      <c r="J102" s="227"/>
      <c r="K102" s="227"/>
      <c r="L102" s="227"/>
      <c r="M102" s="227"/>
      <c r="N102" s="227"/>
      <c r="O102" s="227"/>
      <c r="P102" s="227"/>
      <c r="Q102" s="227"/>
      <c r="R102" s="227"/>
      <c r="S102" s="227"/>
    </row>
    <row r="103" spans="3:19" x14ac:dyDescent="0.25">
      <c r="C103" s="227"/>
      <c r="D103" s="227"/>
      <c r="E103" s="227"/>
      <c r="F103" s="227"/>
      <c r="G103" s="227"/>
      <c r="H103" s="227"/>
      <c r="I103" s="227"/>
      <c r="J103" s="227"/>
      <c r="K103" s="227"/>
      <c r="L103" s="227"/>
      <c r="M103" s="227"/>
      <c r="N103" s="227"/>
      <c r="O103" s="227"/>
      <c r="P103" s="227"/>
      <c r="Q103" s="227"/>
      <c r="R103" s="227"/>
      <c r="S103" s="227"/>
    </row>
    <row r="104" spans="3:19" x14ac:dyDescent="0.25">
      <c r="C104" s="227"/>
      <c r="D104" s="227"/>
      <c r="E104" s="227"/>
      <c r="F104" s="227"/>
      <c r="G104" s="227"/>
      <c r="H104" s="227"/>
      <c r="I104" s="227"/>
      <c r="J104" s="227"/>
      <c r="K104" s="227"/>
      <c r="L104" s="227"/>
      <c r="M104" s="227"/>
      <c r="N104" s="227"/>
      <c r="O104" s="227"/>
      <c r="P104" s="227"/>
      <c r="Q104" s="227"/>
      <c r="R104" s="227"/>
      <c r="S104" s="227"/>
    </row>
    <row r="105" spans="3:19" x14ac:dyDescent="0.25">
      <c r="C105" s="227"/>
      <c r="D105" s="227"/>
      <c r="E105" s="227"/>
      <c r="F105" s="227"/>
      <c r="G105" s="227"/>
      <c r="H105" s="227"/>
      <c r="I105" s="227"/>
      <c r="J105" s="227"/>
      <c r="K105" s="227"/>
      <c r="L105" s="227"/>
      <c r="M105" s="227"/>
      <c r="N105" s="227"/>
      <c r="O105" s="227"/>
      <c r="P105" s="227"/>
      <c r="Q105" s="227"/>
      <c r="R105" s="227"/>
      <c r="S105" s="227"/>
    </row>
  </sheetData>
  <sheetProtection password="8DB0" sheet="1" objects="1" scenarios="1"/>
  <printOptions gridLines="1"/>
  <pageMargins left="0.7" right="0.7" top="2" bottom="0.75" header="1.05" footer="0.3"/>
  <pageSetup scale="3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pane xSplit="2" ySplit="10" topLeftCell="C11" activePane="bottomRight" state="frozen"/>
      <selection activeCell="B42" sqref="B42"/>
      <selection pane="topRight" activeCell="B42" sqref="B42"/>
      <selection pane="bottomLeft" activeCell="B42" sqref="B42"/>
      <selection pane="bottomRight" activeCell="B42" sqref="B42"/>
    </sheetView>
  </sheetViews>
  <sheetFormatPr defaultRowHeight="15" x14ac:dyDescent="0.25"/>
  <cols>
    <col min="1" max="1" width="70" style="66" customWidth="1"/>
    <col min="2" max="2" width="16.5703125" style="66" bestFit="1" customWidth="1"/>
    <col min="3" max="16384" width="9.140625" style="66"/>
  </cols>
  <sheetData>
    <row r="1" spans="1:15" x14ac:dyDescent="0.25">
      <c r="A1" s="78" t="s">
        <v>139</v>
      </c>
    </row>
    <row r="2" spans="1:15" x14ac:dyDescent="0.25">
      <c r="A2" s="120" t="s">
        <v>155</v>
      </c>
    </row>
    <row r="3" spans="1:15" x14ac:dyDescent="0.25">
      <c r="A3" s="78"/>
    </row>
    <row r="5" spans="1:15" x14ac:dyDescent="0.25">
      <c r="A5" s="85" t="s">
        <v>138</v>
      </c>
    </row>
    <row r="6" spans="1:15" x14ac:dyDescent="0.25">
      <c r="A6" s="121" t="s">
        <v>246</v>
      </c>
      <c r="B6" s="121">
        <f>Assumptions!B28</f>
        <v>1</v>
      </c>
    </row>
    <row r="7" spans="1:15" x14ac:dyDescent="0.25">
      <c r="A7" s="121" t="s">
        <v>247</v>
      </c>
      <c r="B7" s="121">
        <f>Assumptions!B29</f>
        <v>0.5</v>
      </c>
    </row>
    <row r="9" spans="1:15" x14ac:dyDescent="0.25">
      <c r="A9" s="78" t="s">
        <v>0</v>
      </c>
      <c r="B9" s="78"/>
      <c r="C9" s="78">
        <v>2013</v>
      </c>
      <c r="D9" s="78">
        <v>2014</v>
      </c>
      <c r="E9" s="78">
        <v>2015</v>
      </c>
      <c r="F9" s="78">
        <v>2016</v>
      </c>
      <c r="G9" s="78">
        <v>2017</v>
      </c>
      <c r="H9" s="78">
        <v>2018</v>
      </c>
      <c r="I9" s="78">
        <v>2019</v>
      </c>
      <c r="J9" s="78">
        <v>2020</v>
      </c>
      <c r="K9" s="78">
        <v>2021</v>
      </c>
      <c r="L9" s="78">
        <v>2022</v>
      </c>
      <c r="M9" s="78">
        <v>2023</v>
      </c>
      <c r="N9" s="78">
        <v>2024</v>
      </c>
      <c r="O9" s="78">
        <v>2025</v>
      </c>
    </row>
    <row r="10" spans="1:15" x14ac:dyDescent="0.25">
      <c r="A10" s="122" t="s">
        <v>130</v>
      </c>
      <c r="B10" s="123"/>
      <c r="C10" s="124">
        <f t="shared" ref="C10:O10" si="0">SUM(C47,C43,C39,C35,C31,C27,C23)</f>
        <v>16</v>
      </c>
      <c r="D10" s="124">
        <f t="shared" si="0"/>
        <v>32.159999999999997</v>
      </c>
      <c r="E10" s="124">
        <f t="shared" si="0"/>
        <v>48.481600000000007</v>
      </c>
      <c r="F10" s="124">
        <f t="shared" si="0"/>
        <v>64.966416000000009</v>
      </c>
      <c r="G10" s="124">
        <f t="shared" si="0"/>
        <v>81.616080159999996</v>
      </c>
      <c r="H10" s="124">
        <f t="shared" si="0"/>
        <v>98.432240961600002</v>
      </c>
      <c r="I10" s="124">
        <f t="shared" si="0"/>
        <v>115.58472497923201</v>
      </c>
      <c r="J10" s="124">
        <f t="shared" si="0"/>
        <v>133.08025867721662</v>
      </c>
      <c r="K10" s="124">
        <f t="shared" si="0"/>
        <v>151.10065838614082</v>
      </c>
      <c r="L10" s="124">
        <f t="shared" si="0"/>
        <v>169.66167008633272</v>
      </c>
      <c r="M10" s="124">
        <f t="shared" si="0"/>
        <v>188.77951213753039</v>
      </c>
      <c r="N10" s="124">
        <f t="shared" si="0"/>
        <v>192.47088945026394</v>
      </c>
      <c r="O10" s="124">
        <f t="shared" si="0"/>
        <v>196.59300808237958</v>
      </c>
    </row>
    <row r="11" spans="1:15" x14ac:dyDescent="0.25">
      <c r="A11" s="78"/>
      <c r="C11" s="125"/>
      <c r="D11" s="125"/>
      <c r="E11" s="125"/>
      <c r="F11" s="125"/>
      <c r="G11" s="125"/>
      <c r="H11" s="125"/>
      <c r="I11" s="125"/>
      <c r="J11" s="125"/>
      <c r="K11" s="125"/>
      <c r="L11" s="125"/>
      <c r="M11" s="125"/>
      <c r="N11" s="125"/>
      <c r="O11" s="125"/>
    </row>
    <row r="12" spans="1:15" x14ac:dyDescent="0.25">
      <c r="A12" s="78" t="s">
        <v>248</v>
      </c>
      <c r="C12" s="125">
        <f>C10*$B$6</f>
        <v>16</v>
      </c>
      <c r="D12" s="125">
        <f t="shared" ref="D12:O12" si="1">D10*$B$6</f>
        <v>32.159999999999997</v>
      </c>
      <c r="E12" s="125">
        <f t="shared" si="1"/>
        <v>48.481600000000007</v>
      </c>
      <c r="F12" s="125">
        <f t="shared" si="1"/>
        <v>64.966416000000009</v>
      </c>
      <c r="G12" s="125">
        <f t="shared" si="1"/>
        <v>81.616080159999996</v>
      </c>
      <c r="H12" s="125">
        <f t="shared" si="1"/>
        <v>98.432240961600002</v>
      </c>
      <c r="I12" s="125">
        <f t="shared" si="1"/>
        <v>115.58472497923201</v>
      </c>
      <c r="J12" s="125">
        <f t="shared" si="1"/>
        <v>133.08025867721662</v>
      </c>
      <c r="K12" s="125">
        <f t="shared" si="1"/>
        <v>151.10065838614082</v>
      </c>
      <c r="L12" s="125">
        <f t="shared" si="1"/>
        <v>169.66167008633272</v>
      </c>
      <c r="M12" s="125">
        <f t="shared" si="1"/>
        <v>188.77951213753039</v>
      </c>
      <c r="N12" s="125">
        <f t="shared" si="1"/>
        <v>192.47088945026394</v>
      </c>
      <c r="O12" s="125">
        <f t="shared" si="1"/>
        <v>196.59300808237958</v>
      </c>
    </row>
    <row r="13" spans="1:15" x14ac:dyDescent="0.25">
      <c r="A13" s="78" t="s">
        <v>249</v>
      </c>
      <c r="C13" s="125">
        <f>C10*$B$7</f>
        <v>8</v>
      </c>
      <c r="D13" s="125">
        <f t="shared" ref="D13:O13" si="2">D10*$B$7</f>
        <v>16.079999999999998</v>
      </c>
      <c r="E13" s="125">
        <f t="shared" si="2"/>
        <v>24.240800000000004</v>
      </c>
      <c r="F13" s="125">
        <f t="shared" si="2"/>
        <v>32.483208000000005</v>
      </c>
      <c r="G13" s="125">
        <f t="shared" si="2"/>
        <v>40.808040079999998</v>
      </c>
      <c r="H13" s="125">
        <f t="shared" si="2"/>
        <v>49.216120480800001</v>
      </c>
      <c r="I13" s="125">
        <f t="shared" si="2"/>
        <v>57.792362489616004</v>
      </c>
      <c r="J13" s="125">
        <f t="shared" si="2"/>
        <v>66.54012933860831</v>
      </c>
      <c r="K13" s="125">
        <f t="shared" si="2"/>
        <v>75.550329193070411</v>
      </c>
      <c r="L13" s="125">
        <f t="shared" si="2"/>
        <v>84.83083504316636</v>
      </c>
      <c r="M13" s="125">
        <f t="shared" si="2"/>
        <v>94.389756068765195</v>
      </c>
      <c r="N13" s="125">
        <f t="shared" si="2"/>
        <v>96.23544472513197</v>
      </c>
      <c r="O13" s="125">
        <f t="shared" si="2"/>
        <v>98.296504041189792</v>
      </c>
    </row>
    <row r="14" spans="1:15" x14ac:dyDescent="0.25">
      <c r="C14" s="126"/>
      <c r="D14" s="126"/>
      <c r="E14" s="126"/>
      <c r="F14" s="126"/>
      <c r="G14" s="126"/>
      <c r="H14" s="126"/>
      <c r="I14" s="126"/>
      <c r="J14" s="126"/>
      <c r="K14" s="126"/>
      <c r="L14" s="126"/>
      <c r="M14" s="126"/>
      <c r="N14" s="126"/>
      <c r="O14" s="126"/>
    </row>
    <row r="15" spans="1:15" x14ac:dyDescent="0.25">
      <c r="A15" s="78" t="s">
        <v>181</v>
      </c>
      <c r="C15" s="127">
        <f>C12/2080</f>
        <v>7.6923076923076927E-3</v>
      </c>
      <c r="D15" s="127">
        <f t="shared" ref="D15:O15" si="3">D12/2080</f>
        <v>1.5461538461538461E-2</v>
      </c>
      <c r="E15" s="127">
        <f t="shared" si="3"/>
        <v>2.3308461538461542E-2</v>
      </c>
      <c r="F15" s="127">
        <f t="shared" si="3"/>
        <v>3.1233853846153851E-2</v>
      </c>
      <c r="G15" s="127">
        <f t="shared" si="3"/>
        <v>3.9238500076923075E-2</v>
      </c>
      <c r="H15" s="127">
        <f t="shared" si="3"/>
        <v>4.7323192770000001E-2</v>
      </c>
      <c r="I15" s="127">
        <f t="shared" si="3"/>
        <v>5.5569579316938462E-2</v>
      </c>
      <c r="J15" s="127">
        <f t="shared" si="3"/>
        <v>6.398089359481568E-2</v>
      </c>
      <c r="K15" s="127">
        <f t="shared" si="3"/>
        <v>7.2644547301029247E-2</v>
      </c>
      <c r="L15" s="127">
        <f t="shared" si="3"/>
        <v>8.1568110618429196E-2</v>
      </c>
      <c r="M15" s="127">
        <f t="shared" si="3"/>
        <v>9.075938083535115E-2</v>
      </c>
      <c r="N15" s="127">
        <f t="shared" si="3"/>
        <v>9.2534081466473045E-2</v>
      </c>
      <c r="O15" s="127">
        <f t="shared" si="3"/>
        <v>9.4515869270374794E-2</v>
      </c>
    </row>
    <row r="16" spans="1:15" x14ac:dyDescent="0.25">
      <c r="A16" s="78" t="s">
        <v>250</v>
      </c>
      <c r="C16" s="127">
        <f>C13/2080</f>
        <v>3.8461538461538464E-3</v>
      </c>
      <c r="D16" s="127">
        <f t="shared" ref="D16:O16" si="4">D13/2080</f>
        <v>7.7307692307692303E-3</v>
      </c>
      <c r="E16" s="127">
        <f t="shared" si="4"/>
        <v>1.1654230769230771E-2</v>
      </c>
      <c r="F16" s="127">
        <f t="shared" si="4"/>
        <v>1.5616926923076925E-2</v>
      </c>
      <c r="G16" s="127">
        <f t="shared" si="4"/>
        <v>1.9619250038461537E-2</v>
      </c>
      <c r="H16" s="127">
        <f t="shared" si="4"/>
        <v>2.3661596385000001E-2</v>
      </c>
      <c r="I16" s="127">
        <f t="shared" si="4"/>
        <v>2.7784789658469231E-2</v>
      </c>
      <c r="J16" s="127">
        <f t="shared" si="4"/>
        <v>3.199044679740784E-2</v>
      </c>
      <c r="K16" s="127">
        <f t="shared" si="4"/>
        <v>3.6322273650514623E-2</v>
      </c>
      <c r="L16" s="127">
        <f t="shared" si="4"/>
        <v>4.0784055309214598E-2</v>
      </c>
      <c r="M16" s="127">
        <f t="shared" si="4"/>
        <v>4.5379690417675575E-2</v>
      </c>
      <c r="N16" s="127">
        <f t="shared" si="4"/>
        <v>4.6267040733236522E-2</v>
      </c>
      <c r="O16" s="127">
        <f t="shared" si="4"/>
        <v>4.7257934635187397E-2</v>
      </c>
    </row>
    <row r="17" spans="1:15" x14ac:dyDescent="0.25">
      <c r="C17" s="126"/>
      <c r="D17" s="126"/>
      <c r="E17" s="126"/>
      <c r="F17" s="126"/>
      <c r="G17" s="126"/>
      <c r="H17" s="126"/>
      <c r="I17" s="126"/>
      <c r="J17" s="126"/>
      <c r="K17" s="126"/>
      <c r="L17" s="126"/>
      <c r="M17" s="126"/>
      <c r="N17" s="126"/>
      <c r="O17" s="126"/>
    </row>
    <row r="18" spans="1:15" x14ac:dyDescent="0.25">
      <c r="C18" s="126"/>
      <c r="D18" s="126"/>
      <c r="E18" s="126"/>
      <c r="F18" s="126"/>
      <c r="G18" s="126"/>
      <c r="H18" s="126"/>
      <c r="I18" s="126"/>
      <c r="J18" s="126"/>
      <c r="K18" s="126"/>
      <c r="L18" s="126"/>
      <c r="M18" s="126"/>
      <c r="N18" s="126"/>
      <c r="O18" s="126"/>
    </row>
    <row r="19" spans="1:15" ht="15.75" x14ac:dyDescent="0.25">
      <c r="A19" s="128" t="s">
        <v>71</v>
      </c>
      <c r="B19" s="95"/>
      <c r="C19" s="93"/>
      <c r="D19" s="93"/>
      <c r="E19" s="93"/>
      <c r="F19" s="93"/>
      <c r="G19" s="93"/>
      <c r="H19" s="93"/>
      <c r="I19" s="93"/>
      <c r="J19" s="93"/>
      <c r="K19" s="93"/>
      <c r="L19" s="93"/>
      <c r="M19" s="93"/>
      <c r="N19" s="93"/>
      <c r="O19" s="93"/>
    </row>
    <row r="20" spans="1:15" ht="60" hidden="1" x14ac:dyDescent="0.25">
      <c r="A20" s="96" t="s">
        <v>76</v>
      </c>
      <c r="B20" s="96" t="s">
        <v>126</v>
      </c>
      <c r="C20" s="93">
        <v>0</v>
      </c>
      <c r="D20" s="93">
        <f>C23</f>
        <v>0</v>
      </c>
      <c r="E20" s="93">
        <f t="shared" ref="E20:O20" si="5">D23</f>
        <v>0</v>
      </c>
      <c r="F20" s="93">
        <f t="shared" si="5"/>
        <v>0</v>
      </c>
      <c r="G20" s="93">
        <f t="shared" si="5"/>
        <v>0</v>
      </c>
      <c r="H20" s="93">
        <f t="shared" si="5"/>
        <v>0</v>
      </c>
      <c r="I20" s="93">
        <f t="shared" si="5"/>
        <v>0</v>
      </c>
      <c r="J20" s="93">
        <f t="shared" si="5"/>
        <v>0</v>
      </c>
      <c r="K20" s="93">
        <f t="shared" si="5"/>
        <v>0</v>
      </c>
      <c r="L20" s="93">
        <f t="shared" si="5"/>
        <v>0</v>
      </c>
      <c r="M20" s="93">
        <f t="shared" si="5"/>
        <v>0</v>
      </c>
      <c r="N20" s="93">
        <f t="shared" si="5"/>
        <v>0</v>
      </c>
      <c r="O20" s="93">
        <f t="shared" si="5"/>
        <v>0</v>
      </c>
    </row>
    <row r="21" spans="1:15" hidden="1" x14ac:dyDescent="0.25">
      <c r="A21" s="96"/>
      <c r="B21" s="96" t="s">
        <v>127</v>
      </c>
      <c r="C21" s="93">
        <f>'Permit Activity Projection'!F12</f>
        <v>0</v>
      </c>
      <c r="D21" s="93">
        <f>'Permit Activity Projection'!G12</f>
        <v>0</v>
      </c>
      <c r="E21" s="93">
        <f>'Permit Activity Projection'!H12</f>
        <v>0</v>
      </c>
      <c r="F21" s="93">
        <f>'Permit Activity Projection'!I12</f>
        <v>0</v>
      </c>
      <c r="G21" s="93">
        <f>'Permit Activity Projection'!J12</f>
        <v>0</v>
      </c>
      <c r="H21" s="93">
        <f>'Permit Activity Projection'!K12</f>
        <v>0</v>
      </c>
      <c r="I21" s="93">
        <f>'Permit Activity Projection'!L12</f>
        <v>0</v>
      </c>
      <c r="J21" s="93">
        <f>'Permit Activity Projection'!M12</f>
        <v>0</v>
      </c>
      <c r="K21" s="93">
        <f>'Permit Activity Projection'!N12</f>
        <v>0</v>
      </c>
      <c r="L21" s="93">
        <f>'Permit Activity Projection'!O12</f>
        <v>0</v>
      </c>
      <c r="M21" s="93">
        <f>'Permit Activity Projection'!P12</f>
        <v>0</v>
      </c>
      <c r="N21" s="93">
        <f>'Permit Activity Projection'!Q12</f>
        <v>0</v>
      </c>
      <c r="O21" s="93">
        <f>'Permit Activity Projection'!R12</f>
        <v>0</v>
      </c>
    </row>
    <row r="22" spans="1:15" hidden="1" x14ac:dyDescent="0.25">
      <c r="A22" s="96"/>
      <c r="B22" s="96" t="s">
        <v>128</v>
      </c>
      <c r="C22" s="93">
        <v>0</v>
      </c>
      <c r="D22" s="93">
        <v>0</v>
      </c>
      <c r="E22" s="93">
        <v>0</v>
      </c>
      <c r="F22" s="93">
        <v>0</v>
      </c>
      <c r="G22" s="93">
        <v>0</v>
      </c>
      <c r="H22" s="93">
        <v>0</v>
      </c>
      <c r="I22" s="93">
        <v>0</v>
      </c>
      <c r="J22" s="93">
        <v>0</v>
      </c>
      <c r="K22" s="93">
        <v>0</v>
      </c>
      <c r="L22" s="93">
        <v>0</v>
      </c>
      <c r="M22" s="93">
        <v>0</v>
      </c>
      <c r="N22" s="93">
        <f>-C21</f>
        <v>0</v>
      </c>
      <c r="O22" s="93">
        <f>-D21</f>
        <v>0</v>
      </c>
    </row>
    <row r="23" spans="1:15" hidden="1" x14ac:dyDescent="0.25">
      <c r="A23" s="96"/>
      <c r="B23" s="96" t="s">
        <v>129</v>
      </c>
      <c r="C23" s="93">
        <f>SUM(C20:C22)</f>
        <v>0</v>
      </c>
      <c r="D23" s="93">
        <f>SUM(D20:D22)</f>
        <v>0</v>
      </c>
      <c r="E23" s="93">
        <f t="shared" ref="E23:M23" si="6">SUM(E20:E22)</f>
        <v>0</v>
      </c>
      <c r="F23" s="93">
        <f t="shared" si="6"/>
        <v>0</v>
      </c>
      <c r="G23" s="93">
        <f t="shared" si="6"/>
        <v>0</v>
      </c>
      <c r="H23" s="93">
        <f t="shared" si="6"/>
        <v>0</v>
      </c>
      <c r="I23" s="93">
        <f t="shared" si="6"/>
        <v>0</v>
      </c>
      <c r="J23" s="93">
        <f t="shared" si="6"/>
        <v>0</v>
      </c>
      <c r="K23" s="93">
        <f t="shared" si="6"/>
        <v>0</v>
      </c>
      <c r="L23" s="93">
        <f t="shared" si="6"/>
        <v>0</v>
      </c>
      <c r="M23" s="93">
        <f t="shared" si="6"/>
        <v>0</v>
      </c>
      <c r="N23" s="93">
        <f>SUM(N20:N22)</f>
        <v>0</v>
      </c>
      <c r="O23" s="93">
        <f>SUM(O20:O22)</f>
        <v>0</v>
      </c>
    </row>
    <row r="24" spans="1:15" ht="45" x14ac:dyDescent="0.25">
      <c r="A24" s="96" t="s">
        <v>58</v>
      </c>
      <c r="B24" s="96" t="s">
        <v>126</v>
      </c>
      <c r="C24" s="93">
        <v>0</v>
      </c>
      <c r="D24" s="93">
        <f>C27</f>
        <v>5</v>
      </c>
      <c r="E24" s="93">
        <f t="shared" ref="E24:O24" si="7">D27</f>
        <v>10.050000000000001</v>
      </c>
      <c r="F24" s="93">
        <f t="shared" si="7"/>
        <v>15.150500000000001</v>
      </c>
      <c r="G24" s="93">
        <f t="shared" si="7"/>
        <v>20.302005000000001</v>
      </c>
      <c r="H24" s="93">
        <f t="shared" si="7"/>
        <v>25.50502505</v>
      </c>
      <c r="I24" s="93">
        <f t="shared" si="7"/>
        <v>30.760075300499999</v>
      </c>
      <c r="J24" s="93">
        <f t="shared" si="7"/>
        <v>36.120226556009996</v>
      </c>
      <c r="K24" s="93">
        <f t="shared" si="7"/>
        <v>41.587580836630195</v>
      </c>
      <c r="L24" s="93">
        <f t="shared" si="7"/>
        <v>47.218955745669</v>
      </c>
      <c r="M24" s="93">
        <f t="shared" si="7"/>
        <v>53.019271901978968</v>
      </c>
      <c r="N24" s="93">
        <f t="shared" si="7"/>
        <v>58.993597542978236</v>
      </c>
      <c r="O24" s="93">
        <f t="shared" si="7"/>
        <v>60.147152953207481</v>
      </c>
    </row>
    <row r="25" spans="1:15" x14ac:dyDescent="0.25">
      <c r="A25" s="96"/>
      <c r="B25" s="96" t="s">
        <v>127</v>
      </c>
      <c r="C25" s="93">
        <f>'Permit Activity Projection'!F13</f>
        <v>5</v>
      </c>
      <c r="D25" s="93">
        <f>'Permit Activity Projection'!G13</f>
        <v>5.05</v>
      </c>
      <c r="E25" s="93">
        <f>'Permit Activity Projection'!H13</f>
        <v>5.1005000000000003</v>
      </c>
      <c r="F25" s="93">
        <f>'Permit Activity Projection'!I13</f>
        <v>5.1515050000000002</v>
      </c>
      <c r="G25" s="93">
        <f>'Permit Activity Projection'!J13</f>
        <v>5.2030200500000001</v>
      </c>
      <c r="H25" s="93">
        <f>'Permit Activity Projection'!K13</f>
        <v>5.2550502505000001</v>
      </c>
      <c r="I25" s="93">
        <f>'Permit Activity Projection'!L13</f>
        <v>5.3601512555099999</v>
      </c>
      <c r="J25" s="93">
        <f>'Permit Activity Projection'!M13</f>
        <v>5.4673542806202002</v>
      </c>
      <c r="K25" s="93">
        <f>'Permit Activity Projection'!N13</f>
        <v>5.6313749090388061</v>
      </c>
      <c r="L25" s="93">
        <f>'Permit Activity Projection'!O13</f>
        <v>5.8003161563099708</v>
      </c>
      <c r="M25" s="93">
        <f>'Permit Activity Projection'!P13</f>
        <v>5.97432564099927</v>
      </c>
      <c r="N25" s="93">
        <f>'Permit Activity Projection'!Q13</f>
        <v>6.1535554102292487</v>
      </c>
      <c r="O25" s="93">
        <f>'Permit Activity Projection'!R13</f>
        <v>6.3381620725361261</v>
      </c>
    </row>
    <row r="26" spans="1:15" x14ac:dyDescent="0.25">
      <c r="A26" s="96"/>
      <c r="B26" s="96" t="s">
        <v>128</v>
      </c>
      <c r="C26" s="93">
        <v>0</v>
      </c>
      <c r="D26" s="93">
        <v>0</v>
      </c>
      <c r="E26" s="93">
        <v>0</v>
      </c>
      <c r="F26" s="93">
        <v>0</v>
      </c>
      <c r="G26" s="93">
        <v>0</v>
      </c>
      <c r="H26" s="93">
        <v>0</v>
      </c>
      <c r="I26" s="93">
        <v>0</v>
      </c>
      <c r="J26" s="93">
        <v>0</v>
      </c>
      <c r="K26" s="93">
        <v>0</v>
      </c>
      <c r="L26" s="93">
        <v>0</v>
      </c>
      <c r="M26" s="93">
        <v>0</v>
      </c>
      <c r="N26" s="93">
        <f>-C25</f>
        <v>-5</v>
      </c>
      <c r="O26" s="93">
        <f>-D25</f>
        <v>-5.05</v>
      </c>
    </row>
    <row r="27" spans="1:15" x14ac:dyDescent="0.25">
      <c r="A27" s="96"/>
      <c r="B27" s="96" t="s">
        <v>129</v>
      </c>
      <c r="C27" s="93">
        <f>SUM(C24:C26)</f>
        <v>5</v>
      </c>
      <c r="D27" s="93">
        <f>SUM(D24:D26)</f>
        <v>10.050000000000001</v>
      </c>
      <c r="E27" s="93">
        <f t="shared" ref="E27:O27" si="8">SUM(E24:E26)</f>
        <v>15.150500000000001</v>
      </c>
      <c r="F27" s="93">
        <f t="shared" si="8"/>
        <v>20.302005000000001</v>
      </c>
      <c r="G27" s="93">
        <f t="shared" si="8"/>
        <v>25.50502505</v>
      </c>
      <c r="H27" s="93">
        <f t="shared" si="8"/>
        <v>30.760075300499999</v>
      </c>
      <c r="I27" s="93">
        <f t="shared" si="8"/>
        <v>36.120226556009996</v>
      </c>
      <c r="J27" s="93">
        <f t="shared" si="8"/>
        <v>41.587580836630195</v>
      </c>
      <c r="K27" s="93">
        <f t="shared" si="8"/>
        <v>47.218955745669</v>
      </c>
      <c r="L27" s="93">
        <f t="shared" si="8"/>
        <v>53.019271901978968</v>
      </c>
      <c r="M27" s="93">
        <f t="shared" si="8"/>
        <v>58.993597542978236</v>
      </c>
      <c r="N27" s="93">
        <f t="shared" si="8"/>
        <v>60.147152953207481</v>
      </c>
      <c r="O27" s="93">
        <f t="shared" si="8"/>
        <v>61.435315025743606</v>
      </c>
    </row>
    <row r="28" spans="1:15" ht="60" x14ac:dyDescent="0.25">
      <c r="A28" s="96" t="s">
        <v>59</v>
      </c>
      <c r="B28" s="96" t="s">
        <v>126</v>
      </c>
      <c r="C28" s="93">
        <v>0</v>
      </c>
      <c r="D28" s="93">
        <f>C31</f>
        <v>4</v>
      </c>
      <c r="E28" s="93">
        <f t="shared" ref="E28:O28" si="9">D31</f>
        <v>8.0399999999999991</v>
      </c>
      <c r="F28" s="93">
        <f t="shared" si="9"/>
        <v>12.1204</v>
      </c>
      <c r="G28" s="93">
        <f t="shared" si="9"/>
        <v>16.241603999999999</v>
      </c>
      <c r="H28" s="93">
        <f t="shared" si="9"/>
        <v>20.404020039999999</v>
      </c>
      <c r="I28" s="93">
        <f t="shared" si="9"/>
        <v>24.6080602404</v>
      </c>
      <c r="J28" s="93">
        <f t="shared" si="9"/>
        <v>28.896181244807998</v>
      </c>
      <c r="K28" s="93">
        <f t="shared" si="9"/>
        <v>33.270064669304155</v>
      </c>
      <c r="L28" s="93">
        <f t="shared" si="9"/>
        <v>37.775164596535198</v>
      </c>
      <c r="M28" s="93">
        <f t="shared" si="9"/>
        <v>42.415417521583173</v>
      </c>
      <c r="N28" s="93">
        <f t="shared" si="9"/>
        <v>47.19487803438259</v>
      </c>
      <c r="O28" s="93">
        <f t="shared" si="9"/>
        <v>48.117722362565985</v>
      </c>
    </row>
    <row r="29" spans="1:15" x14ac:dyDescent="0.25">
      <c r="A29" s="96"/>
      <c r="B29" s="96" t="s">
        <v>127</v>
      </c>
      <c r="C29" s="93">
        <f>'Permit Activity Projection'!F14</f>
        <v>4</v>
      </c>
      <c r="D29" s="93">
        <f>'Permit Activity Projection'!G14</f>
        <v>4.04</v>
      </c>
      <c r="E29" s="93">
        <f>'Permit Activity Projection'!H14</f>
        <v>4.0804</v>
      </c>
      <c r="F29" s="93">
        <f>'Permit Activity Projection'!I14</f>
        <v>4.1212039999999996</v>
      </c>
      <c r="G29" s="93">
        <f>'Permit Activity Projection'!J14</f>
        <v>4.1624160400000001</v>
      </c>
      <c r="H29" s="93">
        <f>'Permit Activity Projection'!K14</f>
        <v>4.2040402003999997</v>
      </c>
      <c r="I29" s="93">
        <f>'Permit Activity Projection'!L14</f>
        <v>4.2881210044079996</v>
      </c>
      <c r="J29" s="93">
        <f>'Permit Activity Projection'!M14</f>
        <v>4.3738834244961593</v>
      </c>
      <c r="K29" s="93">
        <f>'Permit Activity Projection'!N14</f>
        <v>4.5050999272310444</v>
      </c>
      <c r="L29" s="93">
        <f>'Permit Activity Projection'!O14</f>
        <v>4.6402529250479754</v>
      </c>
      <c r="M29" s="93">
        <f>'Permit Activity Projection'!P14</f>
        <v>4.7794605127994148</v>
      </c>
      <c r="N29" s="93">
        <f>'Permit Activity Projection'!Q14</f>
        <v>4.9228443281833973</v>
      </c>
      <c r="O29" s="93">
        <f>'Permit Activity Projection'!R14</f>
        <v>5.0705296580288994</v>
      </c>
    </row>
    <row r="30" spans="1:15" x14ac:dyDescent="0.25">
      <c r="A30" s="96"/>
      <c r="B30" s="96" t="s">
        <v>128</v>
      </c>
      <c r="C30" s="93">
        <v>0</v>
      </c>
      <c r="D30" s="93">
        <v>0</v>
      </c>
      <c r="E30" s="93">
        <v>0</v>
      </c>
      <c r="F30" s="93">
        <v>0</v>
      </c>
      <c r="G30" s="93">
        <v>0</v>
      </c>
      <c r="H30" s="93">
        <v>0</v>
      </c>
      <c r="I30" s="93">
        <v>0</v>
      </c>
      <c r="J30" s="93">
        <v>0</v>
      </c>
      <c r="K30" s="93">
        <v>0</v>
      </c>
      <c r="L30" s="93">
        <v>0</v>
      </c>
      <c r="M30" s="93">
        <v>0</v>
      </c>
      <c r="N30" s="93">
        <f>-C29</f>
        <v>-4</v>
      </c>
      <c r="O30" s="93">
        <f>-D29</f>
        <v>-4.04</v>
      </c>
    </row>
    <row r="31" spans="1:15" x14ac:dyDescent="0.25">
      <c r="A31" s="96"/>
      <c r="B31" s="96" t="s">
        <v>129</v>
      </c>
      <c r="C31" s="93">
        <f>SUM(C28:C30)</f>
        <v>4</v>
      </c>
      <c r="D31" s="93">
        <f>SUM(D28:D30)</f>
        <v>8.0399999999999991</v>
      </c>
      <c r="E31" s="93">
        <f t="shared" ref="E31:O31" si="10">SUM(E28:E30)</f>
        <v>12.1204</v>
      </c>
      <c r="F31" s="93">
        <f t="shared" si="10"/>
        <v>16.241603999999999</v>
      </c>
      <c r="G31" s="93">
        <f t="shared" si="10"/>
        <v>20.404020039999999</v>
      </c>
      <c r="H31" s="93">
        <f t="shared" si="10"/>
        <v>24.6080602404</v>
      </c>
      <c r="I31" s="93">
        <f t="shared" si="10"/>
        <v>28.896181244807998</v>
      </c>
      <c r="J31" s="93">
        <f t="shared" si="10"/>
        <v>33.270064669304155</v>
      </c>
      <c r="K31" s="93">
        <f t="shared" si="10"/>
        <v>37.775164596535198</v>
      </c>
      <c r="L31" s="93">
        <f t="shared" si="10"/>
        <v>42.415417521583173</v>
      </c>
      <c r="M31" s="93">
        <f t="shared" si="10"/>
        <v>47.19487803438259</v>
      </c>
      <c r="N31" s="93">
        <f t="shared" si="10"/>
        <v>48.117722362565985</v>
      </c>
      <c r="O31" s="93">
        <f t="shared" si="10"/>
        <v>49.148252020594889</v>
      </c>
    </row>
    <row r="32" spans="1:15" ht="60" x14ac:dyDescent="0.25">
      <c r="A32" s="96" t="s">
        <v>60</v>
      </c>
      <c r="B32" s="96" t="s">
        <v>126</v>
      </c>
      <c r="C32" s="93">
        <v>0</v>
      </c>
      <c r="D32" s="93">
        <f>C35</f>
        <v>3</v>
      </c>
      <c r="E32" s="93">
        <f t="shared" ref="E32:O32" si="11">D35</f>
        <v>6.03</v>
      </c>
      <c r="F32" s="93">
        <f t="shared" si="11"/>
        <v>9.0903000000000009</v>
      </c>
      <c r="G32" s="93">
        <f t="shared" si="11"/>
        <v>12.181203000000002</v>
      </c>
      <c r="H32" s="93">
        <f t="shared" si="11"/>
        <v>15.303015030000003</v>
      </c>
      <c r="I32" s="93">
        <f t="shared" si="11"/>
        <v>18.456045180300002</v>
      </c>
      <c r="J32" s="93">
        <f t="shared" si="11"/>
        <v>21.672135933606004</v>
      </c>
      <c r="K32" s="93">
        <f t="shared" si="11"/>
        <v>24.952548501978125</v>
      </c>
      <c r="L32" s="93">
        <f t="shared" si="11"/>
        <v>28.331373447401411</v>
      </c>
      <c r="M32" s="93">
        <f t="shared" si="11"/>
        <v>31.811563141187396</v>
      </c>
      <c r="N32" s="93">
        <f t="shared" si="11"/>
        <v>35.396158525786959</v>
      </c>
      <c r="O32" s="93">
        <f t="shared" si="11"/>
        <v>36.08829177192451</v>
      </c>
    </row>
    <row r="33" spans="1:15" x14ac:dyDescent="0.25">
      <c r="A33" s="96"/>
      <c r="B33" s="96" t="s">
        <v>127</v>
      </c>
      <c r="C33" s="93">
        <f>'Permit Activity Projection'!F15</f>
        <v>3</v>
      </c>
      <c r="D33" s="93">
        <f>'Permit Activity Projection'!G15</f>
        <v>3.0300000000000002</v>
      </c>
      <c r="E33" s="93">
        <f>'Permit Activity Projection'!H15</f>
        <v>3.0603000000000002</v>
      </c>
      <c r="F33" s="93">
        <f>'Permit Activity Projection'!I15</f>
        <v>3.0909030000000004</v>
      </c>
      <c r="G33" s="93">
        <f>'Permit Activity Projection'!J15</f>
        <v>3.1218120300000005</v>
      </c>
      <c r="H33" s="93">
        <f>'Permit Activity Projection'!K15</f>
        <v>3.1530301503000007</v>
      </c>
      <c r="I33" s="93">
        <f>'Permit Activity Projection'!L15</f>
        <v>3.2160907533060006</v>
      </c>
      <c r="J33" s="93">
        <f>'Permit Activity Projection'!M15</f>
        <v>3.2804125683721206</v>
      </c>
      <c r="K33" s="93">
        <f>'Permit Activity Projection'!N15</f>
        <v>3.3788249454232844</v>
      </c>
      <c r="L33" s="93">
        <f>'Permit Activity Projection'!O15</f>
        <v>3.4801896937859831</v>
      </c>
      <c r="M33" s="93">
        <f>'Permit Activity Projection'!P15</f>
        <v>3.5845953845995626</v>
      </c>
      <c r="N33" s="93">
        <f>'Permit Activity Projection'!Q15</f>
        <v>3.6921332461375496</v>
      </c>
      <c r="O33" s="93">
        <f>'Permit Activity Projection'!R15</f>
        <v>3.8028972435216764</v>
      </c>
    </row>
    <row r="34" spans="1:15" x14ac:dyDescent="0.25">
      <c r="A34" s="96"/>
      <c r="B34" s="96" t="s">
        <v>128</v>
      </c>
      <c r="C34" s="93">
        <v>0</v>
      </c>
      <c r="D34" s="93">
        <v>0</v>
      </c>
      <c r="E34" s="93">
        <v>0</v>
      </c>
      <c r="F34" s="93">
        <v>0</v>
      </c>
      <c r="G34" s="93">
        <v>0</v>
      </c>
      <c r="H34" s="93">
        <v>0</v>
      </c>
      <c r="I34" s="93">
        <v>0</v>
      </c>
      <c r="J34" s="93">
        <v>0</v>
      </c>
      <c r="K34" s="93">
        <v>0</v>
      </c>
      <c r="L34" s="93">
        <v>0</v>
      </c>
      <c r="M34" s="93">
        <v>0</v>
      </c>
      <c r="N34" s="93">
        <f>-C33</f>
        <v>-3</v>
      </c>
      <c r="O34" s="93">
        <f>-D33</f>
        <v>-3.0300000000000002</v>
      </c>
    </row>
    <row r="35" spans="1:15" x14ac:dyDescent="0.25">
      <c r="A35" s="96"/>
      <c r="B35" s="96" t="s">
        <v>129</v>
      </c>
      <c r="C35" s="93">
        <f>SUM(C32:C34)</f>
        <v>3</v>
      </c>
      <c r="D35" s="93">
        <f>SUM(D32:D34)</f>
        <v>6.03</v>
      </c>
      <c r="E35" s="93">
        <f t="shared" ref="E35:O35" si="12">SUM(E32:E34)</f>
        <v>9.0903000000000009</v>
      </c>
      <c r="F35" s="93">
        <f t="shared" si="12"/>
        <v>12.181203000000002</v>
      </c>
      <c r="G35" s="93">
        <f t="shared" si="12"/>
        <v>15.303015030000003</v>
      </c>
      <c r="H35" s="93">
        <f t="shared" si="12"/>
        <v>18.456045180300002</v>
      </c>
      <c r="I35" s="93">
        <f t="shared" si="12"/>
        <v>21.672135933606004</v>
      </c>
      <c r="J35" s="93">
        <f t="shared" si="12"/>
        <v>24.952548501978125</v>
      </c>
      <c r="K35" s="93">
        <f t="shared" si="12"/>
        <v>28.331373447401411</v>
      </c>
      <c r="L35" s="93">
        <f t="shared" si="12"/>
        <v>31.811563141187396</v>
      </c>
      <c r="M35" s="93">
        <f t="shared" si="12"/>
        <v>35.396158525786959</v>
      </c>
      <c r="N35" s="93">
        <f t="shared" si="12"/>
        <v>36.08829177192451</v>
      </c>
      <c r="O35" s="93">
        <f t="shared" si="12"/>
        <v>36.861189015446186</v>
      </c>
    </row>
    <row r="36" spans="1:15" ht="60" x14ac:dyDescent="0.25">
      <c r="A36" s="96" t="s">
        <v>61</v>
      </c>
      <c r="B36" s="96" t="s">
        <v>126</v>
      </c>
      <c r="C36" s="93">
        <v>0</v>
      </c>
      <c r="D36" s="93">
        <f>C39</f>
        <v>2</v>
      </c>
      <c r="E36" s="93">
        <f t="shared" ref="E36:O36" si="13">D39</f>
        <v>4.0199999999999996</v>
      </c>
      <c r="F36" s="93">
        <f t="shared" si="13"/>
        <v>6.0602</v>
      </c>
      <c r="G36" s="93">
        <f t="shared" si="13"/>
        <v>8.1208019999999994</v>
      </c>
      <c r="H36" s="93">
        <f t="shared" si="13"/>
        <v>10.202010019999999</v>
      </c>
      <c r="I36" s="93">
        <f t="shared" si="13"/>
        <v>12.3040301202</v>
      </c>
      <c r="J36" s="93">
        <f t="shared" si="13"/>
        <v>14.448090622403999</v>
      </c>
      <c r="K36" s="93">
        <f t="shared" si="13"/>
        <v>16.635032334652077</v>
      </c>
      <c r="L36" s="93">
        <f t="shared" si="13"/>
        <v>18.887582298267599</v>
      </c>
      <c r="M36" s="93">
        <f t="shared" si="13"/>
        <v>21.207708760791586</v>
      </c>
      <c r="N36" s="93">
        <f t="shared" si="13"/>
        <v>23.597439017191295</v>
      </c>
      <c r="O36" s="93">
        <f t="shared" si="13"/>
        <v>24.058861181282992</v>
      </c>
    </row>
    <row r="37" spans="1:15" x14ac:dyDescent="0.25">
      <c r="A37" s="96"/>
      <c r="B37" s="96" t="s">
        <v>127</v>
      </c>
      <c r="C37" s="93">
        <f>'Permit Activity Projection'!F16</f>
        <v>2</v>
      </c>
      <c r="D37" s="93">
        <f>'Permit Activity Projection'!G16</f>
        <v>2.02</v>
      </c>
      <c r="E37" s="93">
        <f>'Permit Activity Projection'!H16</f>
        <v>2.0402</v>
      </c>
      <c r="F37" s="93">
        <f>'Permit Activity Projection'!I16</f>
        <v>2.0606019999999998</v>
      </c>
      <c r="G37" s="93">
        <f>'Permit Activity Projection'!J16</f>
        <v>2.08120802</v>
      </c>
      <c r="H37" s="93">
        <f>'Permit Activity Projection'!K16</f>
        <v>2.1020201001999999</v>
      </c>
      <c r="I37" s="93">
        <f>'Permit Activity Projection'!L16</f>
        <v>2.1440605022039998</v>
      </c>
      <c r="J37" s="93">
        <f>'Permit Activity Projection'!M16</f>
        <v>2.1869417122480797</v>
      </c>
      <c r="K37" s="93">
        <f>'Permit Activity Projection'!N16</f>
        <v>2.2525499636155222</v>
      </c>
      <c r="L37" s="93">
        <f>'Permit Activity Projection'!O16</f>
        <v>2.3201264625239877</v>
      </c>
      <c r="M37" s="93">
        <f>'Permit Activity Projection'!P16</f>
        <v>2.3897302563997074</v>
      </c>
      <c r="N37" s="93">
        <f>'Permit Activity Projection'!Q16</f>
        <v>2.4614221640916987</v>
      </c>
      <c r="O37" s="93">
        <f>'Permit Activity Projection'!R16</f>
        <v>2.5352648290144497</v>
      </c>
    </row>
    <row r="38" spans="1:15" x14ac:dyDescent="0.25">
      <c r="A38" s="96"/>
      <c r="B38" s="96" t="s">
        <v>128</v>
      </c>
      <c r="C38" s="93">
        <v>0</v>
      </c>
      <c r="D38" s="93">
        <v>0</v>
      </c>
      <c r="E38" s="93">
        <v>0</v>
      </c>
      <c r="F38" s="93">
        <v>0</v>
      </c>
      <c r="G38" s="93">
        <v>0</v>
      </c>
      <c r="H38" s="93">
        <v>0</v>
      </c>
      <c r="I38" s="93">
        <v>0</v>
      </c>
      <c r="J38" s="93">
        <v>0</v>
      </c>
      <c r="K38" s="93">
        <v>0</v>
      </c>
      <c r="L38" s="93">
        <v>0</v>
      </c>
      <c r="M38" s="93">
        <v>0</v>
      </c>
      <c r="N38" s="93">
        <f>-C37</f>
        <v>-2</v>
      </c>
      <c r="O38" s="93">
        <f>-D37</f>
        <v>-2.02</v>
      </c>
    </row>
    <row r="39" spans="1:15" x14ac:dyDescent="0.25">
      <c r="A39" s="96"/>
      <c r="B39" s="96" t="s">
        <v>129</v>
      </c>
      <c r="C39" s="93">
        <f>SUM(C36:C38)</f>
        <v>2</v>
      </c>
      <c r="D39" s="93">
        <f t="shared" ref="D39:O39" si="14">SUM(D36:D38)</f>
        <v>4.0199999999999996</v>
      </c>
      <c r="E39" s="93">
        <f t="shared" si="14"/>
        <v>6.0602</v>
      </c>
      <c r="F39" s="93">
        <f t="shared" si="14"/>
        <v>8.1208019999999994</v>
      </c>
      <c r="G39" s="93">
        <f t="shared" si="14"/>
        <v>10.202010019999999</v>
      </c>
      <c r="H39" s="93">
        <f t="shared" si="14"/>
        <v>12.3040301202</v>
      </c>
      <c r="I39" s="93">
        <f t="shared" si="14"/>
        <v>14.448090622403999</v>
      </c>
      <c r="J39" s="93">
        <f t="shared" si="14"/>
        <v>16.635032334652077</v>
      </c>
      <c r="K39" s="93">
        <f t="shared" si="14"/>
        <v>18.887582298267599</v>
      </c>
      <c r="L39" s="93">
        <f t="shared" si="14"/>
        <v>21.207708760791586</v>
      </c>
      <c r="M39" s="93">
        <f t="shared" si="14"/>
        <v>23.597439017191295</v>
      </c>
      <c r="N39" s="93">
        <f t="shared" si="14"/>
        <v>24.058861181282992</v>
      </c>
      <c r="O39" s="93">
        <f t="shared" si="14"/>
        <v>24.574126010297444</v>
      </c>
    </row>
    <row r="40" spans="1:15" ht="60" x14ac:dyDescent="0.25">
      <c r="A40" s="96" t="s">
        <v>62</v>
      </c>
      <c r="B40" s="96" t="s">
        <v>126</v>
      </c>
      <c r="C40" s="93">
        <v>0</v>
      </c>
      <c r="D40" s="93">
        <f>C43</f>
        <v>1</v>
      </c>
      <c r="E40" s="93">
        <f t="shared" ref="E40:O40" si="15">D43</f>
        <v>2.0099999999999998</v>
      </c>
      <c r="F40" s="93">
        <f t="shared" si="15"/>
        <v>3.0301</v>
      </c>
      <c r="G40" s="93">
        <f t="shared" si="15"/>
        <v>4.0604009999999997</v>
      </c>
      <c r="H40" s="93">
        <f t="shared" si="15"/>
        <v>5.1010050099999997</v>
      </c>
      <c r="I40" s="93">
        <f t="shared" si="15"/>
        <v>6.1520150601000001</v>
      </c>
      <c r="J40" s="93">
        <f t="shared" si="15"/>
        <v>7.2240453112019996</v>
      </c>
      <c r="K40" s="93">
        <f t="shared" si="15"/>
        <v>8.3175161673260387</v>
      </c>
      <c r="L40" s="93">
        <f t="shared" si="15"/>
        <v>9.4437911491337996</v>
      </c>
      <c r="M40" s="93">
        <f t="shared" si="15"/>
        <v>10.603854380395793</v>
      </c>
      <c r="N40" s="93">
        <f t="shared" si="15"/>
        <v>11.798719508595648</v>
      </c>
      <c r="O40" s="93">
        <f t="shared" si="15"/>
        <v>12.029430590641496</v>
      </c>
    </row>
    <row r="41" spans="1:15" x14ac:dyDescent="0.25">
      <c r="A41" s="96"/>
      <c r="B41" s="96" t="s">
        <v>127</v>
      </c>
      <c r="C41" s="93">
        <f>'Permit Activity Projection'!F17</f>
        <v>1</v>
      </c>
      <c r="D41" s="93">
        <f>'Permit Activity Projection'!G17</f>
        <v>1.01</v>
      </c>
      <c r="E41" s="93">
        <f>'Permit Activity Projection'!H17</f>
        <v>1.0201</v>
      </c>
      <c r="F41" s="93">
        <f>'Permit Activity Projection'!I17</f>
        <v>1.0303009999999999</v>
      </c>
      <c r="G41" s="93">
        <f>'Permit Activity Projection'!J17</f>
        <v>1.04060401</v>
      </c>
      <c r="H41" s="93">
        <f>'Permit Activity Projection'!K17</f>
        <v>1.0510100500999999</v>
      </c>
      <c r="I41" s="93">
        <f>'Permit Activity Projection'!L17</f>
        <v>1.0720302511019999</v>
      </c>
      <c r="J41" s="93">
        <f>'Permit Activity Projection'!M17</f>
        <v>1.0934708561240398</v>
      </c>
      <c r="K41" s="93">
        <f>'Permit Activity Projection'!N17</f>
        <v>1.1262749818077611</v>
      </c>
      <c r="L41" s="93">
        <f>'Permit Activity Projection'!O17</f>
        <v>1.1600632312619938</v>
      </c>
      <c r="M41" s="93">
        <f>'Permit Activity Projection'!P17</f>
        <v>1.1948651281998537</v>
      </c>
      <c r="N41" s="93">
        <f>'Permit Activity Projection'!Q17</f>
        <v>1.2307110820458493</v>
      </c>
      <c r="O41" s="93">
        <f>'Permit Activity Projection'!R17</f>
        <v>1.2676324145072249</v>
      </c>
    </row>
    <row r="42" spans="1:15" x14ac:dyDescent="0.25">
      <c r="A42" s="96"/>
      <c r="B42" s="96" t="s">
        <v>128</v>
      </c>
      <c r="C42" s="93">
        <v>0</v>
      </c>
      <c r="D42" s="93">
        <v>0</v>
      </c>
      <c r="E42" s="93">
        <v>0</v>
      </c>
      <c r="F42" s="93">
        <v>0</v>
      </c>
      <c r="G42" s="93">
        <v>0</v>
      </c>
      <c r="H42" s="93">
        <v>0</v>
      </c>
      <c r="I42" s="93">
        <v>0</v>
      </c>
      <c r="J42" s="93">
        <v>0</v>
      </c>
      <c r="K42" s="93">
        <v>0</v>
      </c>
      <c r="L42" s="93">
        <v>0</v>
      </c>
      <c r="M42" s="93">
        <v>0</v>
      </c>
      <c r="N42" s="93">
        <f>-C41</f>
        <v>-1</v>
      </c>
      <c r="O42" s="93">
        <f>-D41</f>
        <v>-1.01</v>
      </c>
    </row>
    <row r="43" spans="1:15" x14ac:dyDescent="0.25">
      <c r="A43" s="96"/>
      <c r="B43" s="96" t="s">
        <v>129</v>
      </c>
      <c r="C43" s="93">
        <f>SUM(C40:C42)</f>
        <v>1</v>
      </c>
      <c r="D43" s="93">
        <f>SUM(D40:D42)</f>
        <v>2.0099999999999998</v>
      </c>
      <c r="E43" s="93">
        <f t="shared" ref="E43:O43" si="16">SUM(E40:E42)</f>
        <v>3.0301</v>
      </c>
      <c r="F43" s="93">
        <f t="shared" si="16"/>
        <v>4.0604009999999997</v>
      </c>
      <c r="G43" s="93">
        <f t="shared" si="16"/>
        <v>5.1010050099999997</v>
      </c>
      <c r="H43" s="93">
        <f t="shared" si="16"/>
        <v>6.1520150601000001</v>
      </c>
      <c r="I43" s="93">
        <f t="shared" si="16"/>
        <v>7.2240453112019996</v>
      </c>
      <c r="J43" s="93">
        <f t="shared" si="16"/>
        <v>8.3175161673260387</v>
      </c>
      <c r="K43" s="93">
        <f t="shared" si="16"/>
        <v>9.4437911491337996</v>
      </c>
      <c r="L43" s="93">
        <f t="shared" si="16"/>
        <v>10.603854380395793</v>
      </c>
      <c r="M43" s="93">
        <f t="shared" si="16"/>
        <v>11.798719508595648</v>
      </c>
      <c r="N43" s="93">
        <f t="shared" si="16"/>
        <v>12.029430590641496</v>
      </c>
      <c r="O43" s="93">
        <f t="shared" si="16"/>
        <v>12.287063005148722</v>
      </c>
    </row>
    <row r="44" spans="1:15" ht="45" x14ac:dyDescent="0.25">
      <c r="A44" s="96" t="s">
        <v>63</v>
      </c>
      <c r="B44" s="96" t="s">
        <v>126</v>
      </c>
      <c r="C44" s="93">
        <v>0</v>
      </c>
      <c r="D44" s="93">
        <f>C47</f>
        <v>1</v>
      </c>
      <c r="E44" s="93">
        <f t="shared" ref="E44:O44" si="17">D47</f>
        <v>2.0099999999999998</v>
      </c>
      <c r="F44" s="93">
        <f t="shared" si="17"/>
        <v>3.0301</v>
      </c>
      <c r="G44" s="93">
        <f t="shared" si="17"/>
        <v>4.0604009999999997</v>
      </c>
      <c r="H44" s="93">
        <f t="shared" si="17"/>
        <v>5.1010050099999997</v>
      </c>
      <c r="I44" s="93">
        <f t="shared" si="17"/>
        <v>6.1520150601000001</v>
      </c>
      <c r="J44" s="93">
        <f t="shared" si="17"/>
        <v>7.2240453112019996</v>
      </c>
      <c r="K44" s="93">
        <f t="shared" si="17"/>
        <v>8.3175161673260387</v>
      </c>
      <c r="L44" s="93">
        <f t="shared" si="17"/>
        <v>9.4437911491337996</v>
      </c>
      <c r="M44" s="93">
        <f t="shared" si="17"/>
        <v>10.603854380395793</v>
      </c>
      <c r="N44" s="93">
        <f t="shared" si="17"/>
        <v>11.798719508595648</v>
      </c>
      <c r="O44" s="93">
        <f t="shared" si="17"/>
        <v>12.029430590641496</v>
      </c>
    </row>
    <row r="45" spans="1:15" x14ac:dyDescent="0.25">
      <c r="B45" s="96" t="s">
        <v>127</v>
      </c>
      <c r="C45" s="93">
        <f>'Permit Activity Projection'!F18</f>
        <v>1</v>
      </c>
      <c r="D45" s="93">
        <f>'Permit Activity Projection'!G18</f>
        <v>1.01</v>
      </c>
      <c r="E45" s="93">
        <f>'Permit Activity Projection'!H18</f>
        <v>1.0201</v>
      </c>
      <c r="F45" s="93">
        <f>'Permit Activity Projection'!I18</f>
        <v>1.0303009999999999</v>
      </c>
      <c r="G45" s="93">
        <f>'Permit Activity Projection'!J18</f>
        <v>1.04060401</v>
      </c>
      <c r="H45" s="93">
        <f>'Permit Activity Projection'!K18</f>
        <v>1.0510100500999999</v>
      </c>
      <c r="I45" s="93">
        <f>'Permit Activity Projection'!L18</f>
        <v>1.0720302511019999</v>
      </c>
      <c r="J45" s="93">
        <f>'Permit Activity Projection'!M18</f>
        <v>1.0934708561240398</v>
      </c>
      <c r="K45" s="93">
        <f>'Permit Activity Projection'!N18</f>
        <v>1.1262749818077611</v>
      </c>
      <c r="L45" s="93">
        <f>'Permit Activity Projection'!O18</f>
        <v>1.1600632312619938</v>
      </c>
      <c r="M45" s="93">
        <f>'Permit Activity Projection'!P18</f>
        <v>1.1948651281998537</v>
      </c>
      <c r="N45" s="93">
        <f>'Permit Activity Projection'!Q18</f>
        <v>1.2307110820458493</v>
      </c>
      <c r="O45" s="93">
        <f>'Permit Activity Projection'!R18</f>
        <v>1.2676324145072249</v>
      </c>
    </row>
    <row r="46" spans="1:15" x14ac:dyDescent="0.25">
      <c r="B46" s="96" t="s">
        <v>128</v>
      </c>
      <c r="C46" s="93">
        <v>0</v>
      </c>
      <c r="D46" s="93">
        <v>0</v>
      </c>
      <c r="E46" s="93">
        <v>0</v>
      </c>
      <c r="F46" s="93">
        <v>0</v>
      </c>
      <c r="G46" s="93">
        <v>0</v>
      </c>
      <c r="H46" s="93">
        <v>0</v>
      </c>
      <c r="I46" s="93">
        <v>0</v>
      </c>
      <c r="J46" s="93">
        <v>0</v>
      </c>
      <c r="K46" s="93">
        <v>0</v>
      </c>
      <c r="L46" s="93">
        <v>0</v>
      </c>
      <c r="M46" s="93">
        <v>0</v>
      </c>
      <c r="N46" s="93">
        <f>-C45</f>
        <v>-1</v>
      </c>
      <c r="O46" s="93">
        <f>-D45</f>
        <v>-1.01</v>
      </c>
    </row>
    <row r="47" spans="1:15" x14ac:dyDescent="0.25">
      <c r="B47" s="96" t="s">
        <v>129</v>
      </c>
      <c r="C47" s="93">
        <f>SUM(C44:C46)</f>
        <v>1</v>
      </c>
      <c r="D47" s="93">
        <f>SUM(D44:D46)</f>
        <v>2.0099999999999998</v>
      </c>
      <c r="E47" s="93">
        <f t="shared" ref="E47:O47" si="18">SUM(E44:E46)</f>
        <v>3.0301</v>
      </c>
      <c r="F47" s="93">
        <f t="shared" si="18"/>
        <v>4.0604009999999997</v>
      </c>
      <c r="G47" s="93">
        <f t="shared" si="18"/>
        <v>5.1010050099999997</v>
      </c>
      <c r="H47" s="93">
        <f t="shared" si="18"/>
        <v>6.1520150601000001</v>
      </c>
      <c r="I47" s="93">
        <f t="shared" si="18"/>
        <v>7.2240453112019996</v>
      </c>
      <c r="J47" s="93">
        <f t="shared" si="18"/>
        <v>8.3175161673260387</v>
      </c>
      <c r="K47" s="93">
        <f t="shared" si="18"/>
        <v>9.4437911491337996</v>
      </c>
      <c r="L47" s="93">
        <f t="shared" si="18"/>
        <v>10.603854380395793</v>
      </c>
      <c r="M47" s="93">
        <f t="shared" si="18"/>
        <v>11.798719508595648</v>
      </c>
      <c r="N47" s="93">
        <f t="shared" si="18"/>
        <v>12.029430590641496</v>
      </c>
      <c r="O47" s="93">
        <f t="shared" si="18"/>
        <v>12.287063005148722</v>
      </c>
    </row>
  </sheetData>
  <sheetProtection password="8DB0" sheet="1" objects="1" scenarios="1"/>
  <pageMargins left="0.7" right="0.7" top="2" bottom="0.75" header="1.05" footer="0.3"/>
  <pageSetup scale="44"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A2" workbookViewId="0">
      <pane xSplit="2" ySplit="13" topLeftCell="C22" activePane="bottomRight" state="frozen"/>
      <selection activeCell="B42" sqref="B42"/>
      <selection pane="topRight" activeCell="B42" sqref="B42"/>
      <selection pane="bottomLeft" activeCell="B42" sqref="B42"/>
      <selection pane="bottomRight" activeCell="C26" sqref="C26"/>
    </sheetView>
  </sheetViews>
  <sheetFormatPr defaultRowHeight="15" x14ac:dyDescent="0.25"/>
  <cols>
    <col min="1" max="1" width="16.28515625" style="66" bestFit="1" customWidth="1"/>
    <col min="2" max="2" width="59.42578125" style="66" bestFit="1" customWidth="1"/>
    <col min="3" max="3" width="11.85546875" style="66" bestFit="1" customWidth="1"/>
    <col min="4" max="15" width="9.85546875" style="66" bestFit="1" customWidth="1"/>
    <col min="16" max="16384" width="9.140625" style="66"/>
  </cols>
  <sheetData>
    <row r="1" spans="1:15" hidden="1" x14ac:dyDescent="0.25">
      <c r="A1" s="116"/>
      <c r="B1" s="116"/>
      <c r="C1" s="66">
        <v>0</v>
      </c>
      <c r="D1" s="66">
        <v>1</v>
      </c>
      <c r="E1" s="66">
        <v>2</v>
      </c>
      <c r="F1" s="66">
        <v>3</v>
      </c>
      <c r="G1" s="66">
        <v>4</v>
      </c>
      <c r="H1" s="66">
        <v>5</v>
      </c>
      <c r="I1" s="66">
        <v>6</v>
      </c>
      <c r="J1" s="66">
        <v>7</v>
      </c>
      <c r="K1" s="66">
        <v>8</v>
      </c>
      <c r="L1" s="66">
        <v>9</v>
      </c>
      <c r="M1" s="66">
        <v>10</v>
      </c>
      <c r="N1" s="66">
        <v>11</v>
      </c>
      <c r="O1" s="66">
        <v>12</v>
      </c>
    </row>
    <row r="2" spans="1:15" x14ac:dyDescent="0.25">
      <c r="A2" s="129"/>
      <c r="B2" s="130" t="s">
        <v>142</v>
      </c>
    </row>
    <row r="3" spans="1:15" x14ac:dyDescent="0.25">
      <c r="A3" s="131"/>
      <c r="B3" s="132" t="s">
        <v>138</v>
      </c>
    </row>
    <row r="4" spans="1:15" x14ac:dyDescent="0.25">
      <c r="A4" s="233">
        <f>Assumptions!F18</f>
        <v>0.04</v>
      </c>
      <c r="B4" s="133" t="s">
        <v>10</v>
      </c>
    </row>
    <row r="5" spans="1:15" x14ac:dyDescent="0.25">
      <c r="A5" s="234">
        <f>Assumptions!F20</f>
        <v>35</v>
      </c>
      <c r="B5" s="133" t="s">
        <v>245</v>
      </c>
    </row>
    <row r="6" spans="1:15" x14ac:dyDescent="0.25">
      <c r="A6" s="234">
        <f>Assumptions!F21</f>
        <v>35</v>
      </c>
      <c r="B6" s="133" t="s">
        <v>215</v>
      </c>
    </row>
    <row r="7" spans="1:15" x14ac:dyDescent="0.25">
      <c r="A7" s="234">
        <f>Assumptions!F22</f>
        <v>0</v>
      </c>
      <c r="B7" s="133" t="s">
        <v>119</v>
      </c>
    </row>
    <row r="8" spans="1:15" x14ac:dyDescent="0.25">
      <c r="A8" s="234">
        <f>Assumptions!F23</f>
        <v>0</v>
      </c>
      <c r="B8" s="133" t="s">
        <v>220</v>
      </c>
    </row>
    <row r="9" spans="1:15" x14ac:dyDescent="0.25">
      <c r="A9" s="234">
        <f>Assumptions!F24</f>
        <v>35</v>
      </c>
      <c r="B9" s="133" t="s">
        <v>131</v>
      </c>
    </row>
    <row r="10" spans="1:15" x14ac:dyDescent="0.25">
      <c r="A10" s="234">
        <f>Assumptions!F25</f>
        <v>0</v>
      </c>
      <c r="B10" s="133" t="s">
        <v>132</v>
      </c>
    </row>
    <row r="11" spans="1:15" x14ac:dyDescent="0.25">
      <c r="C11" s="78">
        <v>2013</v>
      </c>
      <c r="D11" s="78">
        <v>2014</v>
      </c>
      <c r="E11" s="78">
        <v>2015</v>
      </c>
      <c r="F11" s="78">
        <v>2016</v>
      </c>
      <c r="G11" s="78">
        <v>2017</v>
      </c>
      <c r="H11" s="78">
        <v>2018</v>
      </c>
      <c r="I11" s="78">
        <v>2019</v>
      </c>
      <c r="J11" s="78">
        <v>2020</v>
      </c>
      <c r="K11" s="78">
        <v>2021</v>
      </c>
      <c r="L11" s="78">
        <v>2022</v>
      </c>
      <c r="M11" s="78">
        <v>2023</v>
      </c>
      <c r="N11" s="78">
        <v>2024</v>
      </c>
      <c r="O11" s="78">
        <v>2025</v>
      </c>
    </row>
    <row r="12" spans="1:15" ht="6.75" customHeight="1" x14ac:dyDescent="0.25">
      <c r="C12" s="78"/>
      <c r="D12" s="78"/>
      <c r="E12" s="78"/>
      <c r="F12" s="78"/>
      <c r="G12" s="78"/>
      <c r="H12" s="78"/>
      <c r="I12" s="78"/>
      <c r="J12" s="78"/>
      <c r="K12" s="78"/>
      <c r="L12" s="78"/>
      <c r="M12" s="78"/>
      <c r="N12" s="78"/>
      <c r="O12" s="78"/>
    </row>
    <row r="13" spans="1:15" x14ac:dyDescent="0.25">
      <c r="B13" s="78" t="str">
        <f>B46</f>
        <v>Total Annual Labor Costs</v>
      </c>
      <c r="C13" s="134">
        <f t="shared" ref="C13:O13" si="0">C46</f>
        <v>26628.4375</v>
      </c>
      <c r="D13" s="134">
        <f t="shared" si="0"/>
        <v>27454.721874999996</v>
      </c>
      <c r="E13" s="134">
        <f t="shared" si="0"/>
        <v>28289.269093749997</v>
      </c>
      <c r="F13" s="134">
        <f t="shared" si="0"/>
        <v>29132.161784687505</v>
      </c>
      <c r="G13" s="134">
        <f t="shared" si="0"/>
        <v>29983.483402534373</v>
      </c>
      <c r="H13" s="134">
        <f t="shared" si="0"/>
        <v>30843.318236559717</v>
      </c>
      <c r="I13" s="134">
        <f t="shared" si="0"/>
        <v>31991.618973234908</v>
      </c>
      <c r="J13" s="134">
        <f t="shared" si="0"/>
        <v>33162.885724643609</v>
      </c>
      <c r="K13" s="134">
        <f t="shared" si="0"/>
        <v>34648.752014584192</v>
      </c>
      <c r="L13" s="134">
        <f t="shared" si="0"/>
        <v>36179.194293222979</v>
      </c>
      <c r="M13" s="134">
        <f t="shared" si="0"/>
        <v>37755.549840220934</v>
      </c>
      <c r="N13" s="134">
        <f t="shared" si="0"/>
        <v>38819.196053628839</v>
      </c>
      <c r="O13" s="134">
        <f t="shared" si="0"/>
        <v>39925.951653438977</v>
      </c>
    </row>
    <row r="14" spans="1:15" x14ac:dyDescent="0.25">
      <c r="B14" s="78" t="str">
        <f>B47</f>
        <v>Total Annual FTE</v>
      </c>
      <c r="C14" s="135">
        <f t="shared" ref="C14:O14" si="1">C47</f>
        <v>0.72770432692307696</v>
      </c>
      <c r="D14" s="135">
        <f t="shared" si="1"/>
        <v>0.74651983173076919</v>
      </c>
      <c r="E14" s="135">
        <f t="shared" si="1"/>
        <v>0.76552349158653854</v>
      </c>
      <c r="F14" s="135">
        <f t="shared" si="1"/>
        <v>0.78471718804086543</v>
      </c>
      <c r="G14" s="135">
        <f t="shared" si="1"/>
        <v>0.80410282145973566</v>
      </c>
      <c r="H14" s="135">
        <f t="shared" si="1"/>
        <v>0.82368231121279445</v>
      </c>
      <c r="I14" s="135">
        <f t="shared" si="1"/>
        <v>0.85110584147435797</v>
      </c>
      <c r="J14" s="135">
        <f t="shared" si="1"/>
        <v>0.87907784234115294</v>
      </c>
      <c r="K14" s="135">
        <f t="shared" si="1"/>
        <v>0.91556651795894117</v>
      </c>
      <c r="L14" s="135">
        <f t="shared" si="1"/>
        <v>0.95314985384526296</v>
      </c>
      <c r="M14" s="135">
        <f t="shared" si="1"/>
        <v>0.99186068980817443</v>
      </c>
      <c r="N14" s="135">
        <f t="shared" si="1"/>
        <v>1.0201943893115117</v>
      </c>
      <c r="O14" s="135">
        <f t="shared" si="1"/>
        <v>1.0496088690307186</v>
      </c>
    </row>
    <row r="15" spans="1:15" ht="9" customHeight="1" x14ac:dyDescent="0.25">
      <c r="C15" s="78"/>
      <c r="D15" s="78"/>
      <c r="E15" s="78"/>
      <c r="F15" s="78"/>
      <c r="G15" s="78"/>
      <c r="H15" s="78"/>
      <c r="I15" s="78"/>
      <c r="J15" s="78"/>
      <c r="K15" s="78"/>
      <c r="L15" s="78"/>
      <c r="M15" s="78"/>
      <c r="N15" s="78"/>
      <c r="O15" s="78"/>
    </row>
    <row r="16" spans="1:15" x14ac:dyDescent="0.25">
      <c r="B16" s="136" t="s">
        <v>133</v>
      </c>
      <c r="C16" s="137"/>
      <c r="D16" s="137"/>
      <c r="E16" s="137"/>
      <c r="F16" s="137"/>
      <c r="G16" s="137"/>
      <c r="H16" s="137"/>
      <c r="I16" s="137"/>
      <c r="J16" s="137"/>
      <c r="K16" s="137"/>
      <c r="L16" s="137"/>
      <c r="M16" s="137"/>
      <c r="N16" s="137"/>
      <c r="O16" s="137"/>
    </row>
    <row r="17" spans="1:15" x14ac:dyDescent="0.25">
      <c r="A17" s="138" t="s">
        <v>221</v>
      </c>
      <c r="B17" s="139" t="s">
        <v>216</v>
      </c>
      <c r="C17" s="140">
        <f>C18/2080</f>
        <v>0.28800480769230768</v>
      </c>
      <c r="D17" s="140">
        <f t="shared" ref="D17:O17" si="2">D18/2080</f>
        <v>0.29088485576923073</v>
      </c>
      <c r="E17" s="140">
        <f t="shared" si="2"/>
        <v>0.29379370432692303</v>
      </c>
      <c r="F17" s="140">
        <f t="shared" si="2"/>
        <v>0.29673164137019231</v>
      </c>
      <c r="G17" s="140">
        <f t="shared" si="2"/>
        <v>0.29969895778389422</v>
      </c>
      <c r="H17" s="140">
        <f t="shared" si="2"/>
        <v>0.30269594736173316</v>
      </c>
      <c r="I17" s="140">
        <f t="shared" si="2"/>
        <v>0.30874986630896778</v>
      </c>
      <c r="J17" s="140">
        <f t="shared" si="2"/>
        <v>0.31492486363514716</v>
      </c>
      <c r="K17" s="140">
        <f t="shared" si="2"/>
        <v>0.32437260954420161</v>
      </c>
      <c r="L17" s="140">
        <f t="shared" si="2"/>
        <v>0.33410378783052763</v>
      </c>
      <c r="M17" s="140">
        <f t="shared" si="2"/>
        <v>0.34412690146544345</v>
      </c>
      <c r="N17" s="140">
        <f t="shared" si="2"/>
        <v>0.3544507085094068</v>
      </c>
      <c r="O17" s="141">
        <f t="shared" si="2"/>
        <v>0.36508422976468902</v>
      </c>
    </row>
    <row r="18" spans="1:15" x14ac:dyDescent="0.25">
      <c r="A18" s="142"/>
      <c r="B18" s="143" t="s">
        <v>237</v>
      </c>
      <c r="C18" s="144">
        <f>'Annual SWP Administration Time'!C3</f>
        <v>599.04999999999995</v>
      </c>
      <c r="D18" s="144">
        <f>'Annual SWP Administration Time'!D3</f>
        <v>605.04049999999995</v>
      </c>
      <c r="E18" s="144">
        <f>'Annual SWP Administration Time'!E3</f>
        <v>611.09090499999991</v>
      </c>
      <c r="F18" s="144">
        <f>'Annual SWP Administration Time'!F3</f>
        <v>617.20181405000005</v>
      </c>
      <c r="G18" s="144">
        <f>'Annual SWP Administration Time'!G3</f>
        <v>623.37383219050002</v>
      </c>
      <c r="H18" s="144">
        <f>'Annual SWP Administration Time'!H3</f>
        <v>629.607570512405</v>
      </c>
      <c r="I18" s="144">
        <f>'Annual SWP Administration Time'!I3</f>
        <v>642.199721922653</v>
      </c>
      <c r="J18" s="144">
        <f>'Annual SWP Administration Time'!J3</f>
        <v>655.04371636110614</v>
      </c>
      <c r="K18" s="144">
        <f>'Annual SWP Administration Time'!K3</f>
        <v>674.69502785193936</v>
      </c>
      <c r="L18" s="144">
        <f>'Annual SWP Administration Time'!L3</f>
        <v>694.93587868749751</v>
      </c>
      <c r="M18" s="144">
        <f>'Annual SWP Administration Time'!M3</f>
        <v>715.78395504812238</v>
      </c>
      <c r="N18" s="144">
        <f>'Annual SWP Administration Time'!N3</f>
        <v>737.25747369956616</v>
      </c>
      <c r="O18" s="145">
        <f>'Annual SWP Administration Time'!O3</f>
        <v>759.3751979105532</v>
      </c>
    </row>
    <row r="19" spans="1:15" x14ac:dyDescent="0.25">
      <c r="A19" s="146"/>
      <c r="B19" s="147" t="s">
        <v>217</v>
      </c>
      <c r="C19" s="148">
        <f t="shared" ref="C19:O19" si="3">C18*$A$5</f>
        <v>20966.75</v>
      </c>
      <c r="D19" s="148">
        <f t="shared" si="3"/>
        <v>21176.4175</v>
      </c>
      <c r="E19" s="148">
        <f t="shared" si="3"/>
        <v>21388.181674999996</v>
      </c>
      <c r="F19" s="148">
        <f t="shared" si="3"/>
        <v>21602.063491750003</v>
      </c>
      <c r="G19" s="148">
        <f t="shared" si="3"/>
        <v>21818.084126667502</v>
      </c>
      <c r="H19" s="148">
        <f t="shared" si="3"/>
        <v>22036.264967934174</v>
      </c>
      <c r="I19" s="148">
        <f t="shared" si="3"/>
        <v>22476.990267292855</v>
      </c>
      <c r="J19" s="148">
        <f t="shared" si="3"/>
        <v>22926.530072638714</v>
      </c>
      <c r="K19" s="148">
        <f t="shared" si="3"/>
        <v>23614.325974817879</v>
      </c>
      <c r="L19" s="148">
        <f t="shared" si="3"/>
        <v>24322.755754062411</v>
      </c>
      <c r="M19" s="148">
        <f t="shared" si="3"/>
        <v>25052.438426684283</v>
      </c>
      <c r="N19" s="148">
        <f t="shared" si="3"/>
        <v>25804.011579484817</v>
      </c>
      <c r="O19" s="149">
        <f t="shared" si="3"/>
        <v>26578.131926869362</v>
      </c>
    </row>
    <row r="20" spans="1:15" x14ac:dyDescent="0.25">
      <c r="A20" s="85"/>
      <c r="B20" s="150"/>
      <c r="C20" s="151"/>
      <c r="D20" s="151"/>
      <c r="E20" s="151"/>
      <c r="F20" s="151"/>
      <c r="G20" s="151"/>
      <c r="H20" s="151"/>
      <c r="I20" s="151"/>
      <c r="J20" s="151"/>
      <c r="K20" s="151"/>
      <c r="L20" s="151"/>
      <c r="M20" s="151"/>
      <c r="N20" s="151"/>
      <c r="O20" s="151"/>
    </row>
    <row r="21" spans="1:15" x14ac:dyDescent="0.25">
      <c r="A21" s="138" t="s">
        <v>201</v>
      </c>
      <c r="B21" s="139" t="s">
        <v>218</v>
      </c>
      <c r="C21" s="140">
        <f>C22/2080</f>
        <v>7.0078124999999991E-2</v>
      </c>
      <c r="D21" s="140">
        <f t="shared" ref="D21:O21" si="4">D22/2080</f>
        <v>7.0778906249999982E-2</v>
      </c>
      <c r="E21" s="140">
        <f t="shared" si="4"/>
        <v>7.1486695312500001E-2</v>
      </c>
      <c r="F21" s="140">
        <f t="shared" si="4"/>
        <v>7.2201562265625005E-2</v>
      </c>
      <c r="G21" s="140">
        <f t="shared" si="4"/>
        <v>7.2923577888281244E-2</v>
      </c>
      <c r="H21" s="140">
        <f t="shared" si="4"/>
        <v>7.3652813667164058E-2</v>
      </c>
      <c r="I21" s="140">
        <f t="shared" si="4"/>
        <v>7.5125869940507337E-2</v>
      </c>
      <c r="J21" s="140">
        <f t="shared" si="4"/>
        <v>7.6628387339317497E-2</v>
      </c>
      <c r="K21" s="140">
        <f t="shared" si="4"/>
        <v>7.892723895949702E-2</v>
      </c>
      <c r="L21" s="140">
        <f t="shared" si="4"/>
        <v>8.1295056128281917E-2</v>
      </c>
      <c r="M21" s="140">
        <f t="shared" si="4"/>
        <v>8.3733907812130387E-2</v>
      </c>
      <c r="N21" s="140">
        <f t="shared" si="4"/>
        <v>8.6245925046494296E-2</v>
      </c>
      <c r="O21" s="141">
        <f t="shared" si="4"/>
        <v>8.8833302797889105E-2</v>
      </c>
    </row>
    <row r="22" spans="1:15" x14ac:dyDescent="0.25">
      <c r="A22" s="142"/>
      <c r="B22" s="143" t="s">
        <v>238</v>
      </c>
      <c r="C22" s="144">
        <f>'Annual SWP Engineering Time'!C3</f>
        <v>145.76249999999999</v>
      </c>
      <c r="D22" s="144">
        <f>'Annual SWP Engineering Time'!D3</f>
        <v>147.22012499999997</v>
      </c>
      <c r="E22" s="144">
        <f>'Annual SWP Engineering Time'!E3</f>
        <v>148.69232625000001</v>
      </c>
      <c r="F22" s="144">
        <f>'Annual SWP Engineering Time'!F3</f>
        <v>150.17924951250001</v>
      </c>
      <c r="G22" s="144">
        <f>'Annual SWP Engineering Time'!G3</f>
        <v>151.681042007625</v>
      </c>
      <c r="H22" s="144">
        <f>'Annual SWP Engineering Time'!H3</f>
        <v>153.19785242770124</v>
      </c>
      <c r="I22" s="144">
        <f>'Annual SWP Engineering Time'!I3</f>
        <v>156.26180947625525</v>
      </c>
      <c r="J22" s="144">
        <f>'Annual SWP Engineering Time'!J3</f>
        <v>159.38704566578039</v>
      </c>
      <c r="K22" s="144">
        <f>'Annual SWP Engineering Time'!K3</f>
        <v>164.1686570357538</v>
      </c>
      <c r="L22" s="144">
        <f>'Annual SWP Engineering Time'!L3</f>
        <v>169.0937167468264</v>
      </c>
      <c r="M22" s="144">
        <f>'Annual SWP Engineering Time'!M3</f>
        <v>174.16652824923119</v>
      </c>
      <c r="N22" s="144">
        <f>'Annual SWP Engineering Time'!N3</f>
        <v>179.39152409670814</v>
      </c>
      <c r="O22" s="145">
        <f>'Annual SWP Engineering Time'!O3</f>
        <v>184.77326981960934</v>
      </c>
    </row>
    <row r="23" spans="1:15" x14ac:dyDescent="0.25">
      <c r="A23" s="146"/>
      <c r="B23" s="147" t="s">
        <v>219</v>
      </c>
      <c r="C23" s="148">
        <f t="shared" ref="C23:O23" si="5">C22*$A$6</f>
        <v>5101.6875</v>
      </c>
      <c r="D23" s="148">
        <f t="shared" si="5"/>
        <v>5152.7043749999984</v>
      </c>
      <c r="E23" s="148">
        <f t="shared" si="5"/>
        <v>5204.2314187500006</v>
      </c>
      <c r="F23" s="148">
        <f t="shared" si="5"/>
        <v>5256.2737329375004</v>
      </c>
      <c r="G23" s="148">
        <f t="shared" si="5"/>
        <v>5308.836470266875</v>
      </c>
      <c r="H23" s="148">
        <f t="shared" si="5"/>
        <v>5361.9248349695436</v>
      </c>
      <c r="I23" s="148">
        <f t="shared" si="5"/>
        <v>5469.163331668934</v>
      </c>
      <c r="J23" s="148">
        <f t="shared" si="5"/>
        <v>5578.5465983023141</v>
      </c>
      <c r="K23" s="148">
        <f t="shared" si="5"/>
        <v>5745.9029962513832</v>
      </c>
      <c r="L23" s="148">
        <f t="shared" si="5"/>
        <v>5918.2800861389242</v>
      </c>
      <c r="M23" s="148">
        <f t="shared" si="5"/>
        <v>6095.8284887230921</v>
      </c>
      <c r="N23" s="148">
        <f t="shared" si="5"/>
        <v>6278.7033433847846</v>
      </c>
      <c r="O23" s="149">
        <f t="shared" si="5"/>
        <v>6467.0644436863267</v>
      </c>
    </row>
    <row r="24" spans="1:15" x14ac:dyDescent="0.25">
      <c r="A24" s="85"/>
      <c r="B24" s="150"/>
      <c r="C24" s="151"/>
      <c r="D24" s="151"/>
      <c r="E24" s="151"/>
      <c r="F24" s="151"/>
      <c r="G24" s="151"/>
      <c r="H24" s="151"/>
      <c r="I24" s="151"/>
      <c r="J24" s="151"/>
      <c r="K24" s="151"/>
      <c r="L24" s="151"/>
      <c r="M24" s="151"/>
      <c r="N24" s="151"/>
      <c r="O24" s="151"/>
    </row>
    <row r="25" spans="1:15" x14ac:dyDescent="0.25">
      <c r="A25" s="138" t="s">
        <v>184</v>
      </c>
      <c r="B25" s="139" t="s">
        <v>182</v>
      </c>
      <c r="C25" s="140">
        <f>C26/2080</f>
        <v>0</v>
      </c>
      <c r="D25" s="140">
        <f t="shared" ref="D25:O25" si="6">D26/2080</f>
        <v>0</v>
      </c>
      <c r="E25" s="140">
        <f t="shared" si="6"/>
        <v>0</v>
      </c>
      <c r="F25" s="140">
        <f t="shared" si="6"/>
        <v>0</v>
      </c>
      <c r="G25" s="140">
        <f t="shared" si="6"/>
        <v>0</v>
      </c>
      <c r="H25" s="140">
        <f t="shared" si="6"/>
        <v>0</v>
      </c>
      <c r="I25" s="140">
        <f t="shared" si="6"/>
        <v>0</v>
      </c>
      <c r="J25" s="140">
        <f t="shared" si="6"/>
        <v>0</v>
      </c>
      <c r="K25" s="140">
        <f t="shared" si="6"/>
        <v>0</v>
      </c>
      <c r="L25" s="140">
        <f t="shared" si="6"/>
        <v>0</v>
      </c>
      <c r="M25" s="140">
        <f t="shared" si="6"/>
        <v>0</v>
      </c>
      <c r="N25" s="140">
        <f t="shared" si="6"/>
        <v>0</v>
      </c>
      <c r="O25" s="141">
        <f t="shared" si="6"/>
        <v>0</v>
      </c>
    </row>
    <row r="26" spans="1:15" x14ac:dyDescent="0.25">
      <c r="A26" s="142"/>
      <c r="B26" s="143" t="s">
        <v>239</v>
      </c>
      <c r="C26" s="144">
        <f>'Annual Support Time'!C3</f>
        <v>0</v>
      </c>
      <c r="D26" s="144">
        <f>'Annual Support Time'!D3</f>
        <v>0</v>
      </c>
      <c r="E26" s="144">
        <f>'Annual Support Time'!E3</f>
        <v>0</v>
      </c>
      <c r="F26" s="144">
        <f>'Annual Support Time'!F3</f>
        <v>0</v>
      </c>
      <c r="G26" s="144">
        <f>'Annual Support Time'!G3</f>
        <v>0</v>
      </c>
      <c r="H26" s="144">
        <f>'Annual Support Time'!H3</f>
        <v>0</v>
      </c>
      <c r="I26" s="144">
        <f>'Annual Support Time'!I3</f>
        <v>0</v>
      </c>
      <c r="J26" s="144">
        <f>'Annual Support Time'!J3</f>
        <v>0</v>
      </c>
      <c r="K26" s="144">
        <f>'Annual Support Time'!K3</f>
        <v>0</v>
      </c>
      <c r="L26" s="144">
        <f>'Annual Support Time'!L3</f>
        <v>0</v>
      </c>
      <c r="M26" s="144">
        <f>'Annual Support Time'!M3</f>
        <v>0</v>
      </c>
      <c r="N26" s="144">
        <f>'Annual Support Time'!N3</f>
        <v>0</v>
      </c>
      <c r="O26" s="145">
        <f>'Annual Support Time'!O3</f>
        <v>0</v>
      </c>
    </row>
    <row r="27" spans="1:15" x14ac:dyDescent="0.25">
      <c r="A27" s="146"/>
      <c r="B27" s="147" t="s">
        <v>121</v>
      </c>
      <c r="C27" s="148">
        <f>$A$7*C26</f>
        <v>0</v>
      </c>
      <c r="D27" s="148">
        <f t="shared" ref="D27:O27" si="7">$A$7*D26</f>
        <v>0</v>
      </c>
      <c r="E27" s="148">
        <f t="shared" si="7"/>
        <v>0</v>
      </c>
      <c r="F27" s="148">
        <f t="shared" si="7"/>
        <v>0</v>
      </c>
      <c r="G27" s="148">
        <f t="shared" si="7"/>
        <v>0</v>
      </c>
      <c r="H27" s="148">
        <f t="shared" si="7"/>
        <v>0</v>
      </c>
      <c r="I27" s="148">
        <f t="shared" si="7"/>
        <v>0</v>
      </c>
      <c r="J27" s="148">
        <f t="shared" si="7"/>
        <v>0</v>
      </c>
      <c r="K27" s="148">
        <f t="shared" si="7"/>
        <v>0</v>
      </c>
      <c r="L27" s="148">
        <f t="shared" si="7"/>
        <v>0</v>
      </c>
      <c r="M27" s="148">
        <f t="shared" si="7"/>
        <v>0</v>
      </c>
      <c r="N27" s="148">
        <f t="shared" si="7"/>
        <v>0</v>
      </c>
      <c r="O27" s="148">
        <f t="shared" si="7"/>
        <v>0</v>
      </c>
    </row>
    <row r="28" spans="1:15" x14ac:dyDescent="0.25">
      <c r="A28" s="85"/>
      <c r="B28" s="150"/>
      <c r="C28" s="152"/>
      <c r="D28" s="152"/>
      <c r="E28" s="152"/>
      <c r="F28" s="152"/>
      <c r="G28" s="152"/>
      <c r="H28" s="152"/>
      <c r="I28" s="152"/>
      <c r="J28" s="152"/>
      <c r="K28" s="152"/>
      <c r="L28" s="152"/>
      <c r="M28" s="152"/>
      <c r="N28" s="152"/>
      <c r="O28" s="152"/>
    </row>
    <row r="29" spans="1:15" x14ac:dyDescent="0.25">
      <c r="A29" s="138" t="s">
        <v>202</v>
      </c>
      <c r="B29" s="139" t="s">
        <v>222</v>
      </c>
      <c r="C29" s="140">
        <f>C30/2080</f>
        <v>0</v>
      </c>
      <c r="D29" s="140">
        <f t="shared" ref="D29:O29" si="8">D30/2080</f>
        <v>0</v>
      </c>
      <c r="E29" s="140">
        <f t="shared" si="8"/>
        <v>0</v>
      </c>
      <c r="F29" s="140">
        <f t="shared" si="8"/>
        <v>0</v>
      </c>
      <c r="G29" s="140">
        <f t="shared" si="8"/>
        <v>0</v>
      </c>
      <c r="H29" s="140">
        <f t="shared" si="8"/>
        <v>0</v>
      </c>
      <c r="I29" s="140">
        <f t="shared" si="8"/>
        <v>0</v>
      </c>
      <c r="J29" s="140">
        <f t="shared" si="8"/>
        <v>0</v>
      </c>
      <c r="K29" s="140">
        <f t="shared" si="8"/>
        <v>0</v>
      </c>
      <c r="L29" s="140">
        <f t="shared" si="8"/>
        <v>0</v>
      </c>
      <c r="M29" s="140">
        <f t="shared" si="8"/>
        <v>0</v>
      </c>
      <c r="N29" s="140">
        <f t="shared" si="8"/>
        <v>0</v>
      </c>
      <c r="O29" s="141">
        <f t="shared" si="8"/>
        <v>0</v>
      </c>
    </row>
    <row r="30" spans="1:15" x14ac:dyDescent="0.25">
      <c r="A30" s="142"/>
      <c r="B30" s="143" t="s">
        <v>240</v>
      </c>
      <c r="C30" s="144">
        <f>'Annual Category 4 Time'!C3</f>
        <v>0</v>
      </c>
      <c r="D30" s="144">
        <f>'Annual Category 4 Time'!D3</f>
        <v>0</v>
      </c>
      <c r="E30" s="144">
        <f>'Annual Category 4 Time'!E3</f>
        <v>0</v>
      </c>
      <c r="F30" s="144">
        <f>'Annual Category 4 Time'!F3</f>
        <v>0</v>
      </c>
      <c r="G30" s="144">
        <f>'Annual Category 4 Time'!G3</f>
        <v>0</v>
      </c>
      <c r="H30" s="144">
        <f>'Annual Category 4 Time'!H3</f>
        <v>0</v>
      </c>
      <c r="I30" s="144">
        <f>'Annual Category 4 Time'!I3</f>
        <v>0</v>
      </c>
      <c r="J30" s="144">
        <f>'Annual Category 4 Time'!J3</f>
        <v>0</v>
      </c>
      <c r="K30" s="144">
        <f>'Annual Category 4 Time'!K3</f>
        <v>0</v>
      </c>
      <c r="L30" s="144">
        <f>'Annual Category 4 Time'!L3</f>
        <v>0</v>
      </c>
      <c r="M30" s="144">
        <f>'Annual Category 4 Time'!M3</f>
        <v>0</v>
      </c>
      <c r="N30" s="144">
        <f>'Annual Category 4 Time'!N3</f>
        <v>0</v>
      </c>
      <c r="O30" s="145">
        <f>'Annual Category 4 Time'!O3</f>
        <v>0</v>
      </c>
    </row>
    <row r="31" spans="1:15" x14ac:dyDescent="0.25">
      <c r="A31" s="146"/>
      <c r="B31" s="147" t="s">
        <v>223</v>
      </c>
      <c r="C31" s="148">
        <f t="shared" ref="C31:O31" si="9">C30*$A$8</f>
        <v>0</v>
      </c>
      <c r="D31" s="148">
        <f t="shared" si="9"/>
        <v>0</v>
      </c>
      <c r="E31" s="148">
        <f t="shared" si="9"/>
        <v>0</v>
      </c>
      <c r="F31" s="148">
        <f t="shared" si="9"/>
        <v>0</v>
      </c>
      <c r="G31" s="148">
        <f t="shared" si="9"/>
        <v>0</v>
      </c>
      <c r="H31" s="148">
        <f t="shared" si="9"/>
        <v>0</v>
      </c>
      <c r="I31" s="148">
        <f t="shared" si="9"/>
        <v>0</v>
      </c>
      <c r="J31" s="148">
        <f t="shared" si="9"/>
        <v>0</v>
      </c>
      <c r="K31" s="148">
        <f t="shared" si="9"/>
        <v>0</v>
      </c>
      <c r="L31" s="148">
        <f t="shared" si="9"/>
        <v>0</v>
      </c>
      <c r="M31" s="148">
        <f t="shared" si="9"/>
        <v>0</v>
      </c>
      <c r="N31" s="148">
        <f t="shared" si="9"/>
        <v>0</v>
      </c>
      <c r="O31" s="149">
        <f t="shared" si="9"/>
        <v>0</v>
      </c>
    </row>
    <row r="32" spans="1:15" x14ac:dyDescent="0.25">
      <c r="A32" s="85"/>
      <c r="B32" s="150"/>
      <c r="C32" s="151"/>
      <c r="D32" s="151"/>
      <c r="E32" s="151"/>
      <c r="F32" s="151"/>
      <c r="G32" s="151"/>
      <c r="H32" s="151"/>
      <c r="I32" s="151"/>
      <c r="J32" s="151"/>
      <c r="K32" s="151"/>
      <c r="L32" s="151"/>
      <c r="M32" s="151"/>
      <c r="N32" s="151"/>
      <c r="O32" s="151"/>
    </row>
    <row r="33" spans="1:15" x14ac:dyDescent="0.25">
      <c r="A33" s="138" t="s">
        <v>185</v>
      </c>
      <c r="B33" s="139" t="s">
        <v>183</v>
      </c>
      <c r="C33" s="140">
        <f>C34/2080</f>
        <v>0.35808293269230768</v>
      </c>
      <c r="D33" s="140">
        <f t="shared" ref="D33:O33" si="10">D34/2080</f>
        <v>0.36166376201923078</v>
      </c>
      <c r="E33" s="140">
        <f t="shared" si="10"/>
        <v>0.3652803996394231</v>
      </c>
      <c r="F33" s="140">
        <f t="shared" si="10"/>
        <v>0.36893320363581733</v>
      </c>
      <c r="G33" s="140">
        <f t="shared" si="10"/>
        <v>0.37262253567217557</v>
      </c>
      <c r="H33" s="140">
        <f t="shared" si="10"/>
        <v>0.37634876102889725</v>
      </c>
      <c r="I33" s="140">
        <f t="shared" si="10"/>
        <v>0.38387573624947519</v>
      </c>
      <c r="J33" s="140">
        <f t="shared" si="10"/>
        <v>0.39155325097446469</v>
      </c>
      <c r="K33" s="140">
        <f t="shared" si="10"/>
        <v>0.40329984850369865</v>
      </c>
      <c r="L33" s="140">
        <f t="shared" si="10"/>
        <v>0.4153988439588096</v>
      </c>
      <c r="M33" s="140">
        <f t="shared" si="10"/>
        <v>0.42786080927757381</v>
      </c>
      <c r="N33" s="140">
        <f t="shared" si="10"/>
        <v>0.44069663355590105</v>
      </c>
      <c r="O33" s="141">
        <f t="shared" si="10"/>
        <v>0.45391753256257822</v>
      </c>
    </row>
    <row r="34" spans="1:15" s="156" customFormat="1" x14ac:dyDescent="0.25">
      <c r="A34" s="146"/>
      <c r="B34" s="153" t="s">
        <v>241</v>
      </c>
      <c r="C34" s="154">
        <f>'Annual Labor Time'!C3</f>
        <v>744.8125</v>
      </c>
      <c r="D34" s="154">
        <f>'Annual Labor Time'!D3</f>
        <v>752.260625</v>
      </c>
      <c r="E34" s="154">
        <f>'Annual Labor Time'!E3</f>
        <v>759.78323125000009</v>
      </c>
      <c r="F34" s="154">
        <f>'Annual Labor Time'!F3</f>
        <v>767.3810635625</v>
      </c>
      <c r="G34" s="154">
        <f>'Annual Labor Time'!G3</f>
        <v>775.05487419812516</v>
      </c>
      <c r="H34" s="154">
        <f>'Annual Labor Time'!H3</f>
        <v>782.80542294010627</v>
      </c>
      <c r="I34" s="154">
        <f>'Annual Labor Time'!I3</f>
        <v>798.46153139890839</v>
      </c>
      <c r="J34" s="154">
        <f>'Annual Labor Time'!J3</f>
        <v>814.43076202688655</v>
      </c>
      <c r="K34" s="154">
        <f>'Annual Labor Time'!K3</f>
        <v>838.86368488769324</v>
      </c>
      <c r="L34" s="154">
        <f>'Annual Labor Time'!L3</f>
        <v>864.02959543432394</v>
      </c>
      <c r="M34" s="154">
        <f>'Annual Labor Time'!M3</f>
        <v>889.95048329735357</v>
      </c>
      <c r="N34" s="154">
        <f>'Annual Labor Time'!N3</f>
        <v>916.64899779627422</v>
      </c>
      <c r="O34" s="155">
        <f>'Annual Labor Time'!O3</f>
        <v>944.14846773016268</v>
      </c>
    </row>
    <row r="35" spans="1:15" s="156" customFormat="1" x14ac:dyDescent="0.25">
      <c r="A35" s="157"/>
      <c r="B35" s="143"/>
      <c r="C35" s="144"/>
      <c r="D35" s="144"/>
      <c r="E35" s="144"/>
      <c r="F35" s="144"/>
      <c r="G35" s="144"/>
      <c r="H35" s="144"/>
      <c r="I35" s="144"/>
      <c r="J35" s="144"/>
      <c r="K35" s="144"/>
      <c r="L35" s="144"/>
      <c r="M35" s="144"/>
      <c r="N35" s="144"/>
      <c r="O35" s="144"/>
    </row>
    <row r="36" spans="1:15" x14ac:dyDescent="0.25">
      <c r="B36" s="158" t="s">
        <v>134</v>
      </c>
      <c r="C36" s="101"/>
      <c r="D36" s="101"/>
      <c r="E36" s="101"/>
      <c r="F36" s="101"/>
      <c r="G36" s="101"/>
      <c r="H36" s="101"/>
      <c r="I36" s="101"/>
      <c r="J36" s="101"/>
      <c r="K36" s="101"/>
      <c r="L36" s="101"/>
      <c r="M36" s="101"/>
      <c r="N36" s="101"/>
      <c r="O36" s="101"/>
    </row>
    <row r="37" spans="1:15" x14ac:dyDescent="0.25">
      <c r="B37" s="159"/>
      <c r="C37" s="101"/>
      <c r="D37" s="101"/>
      <c r="E37" s="101"/>
      <c r="F37" s="101"/>
      <c r="G37" s="101"/>
      <c r="H37" s="101"/>
      <c r="I37" s="101"/>
      <c r="J37" s="101"/>
      <c r="K37" s="101"/>
      <c r="L37" s="101"/>
      <c r="M37" s="101"/>
      <c r="N37" s="101"/>
      <c r="O37" s="101"/>
    </row>
    <row r="38" spans="1:15" x14ac:dyDescent="0.25">
      <c r="B38" s="160" t="s">
        <v>186</v>
      </c>
      <c r="C38" s="161">
        <f>C39/2080</f>
        <v>7.6923076923076927E-3</v>
      </c>
      <c r="D38" s="161">
        <f>D39/2080</f>
        <v>1.5461538461538461E-2</v>
      </c>
      <c r="E38" s="161">
        <f>E39/2080</f>
        <v>2.3308461538461542E-2</v>
      </c>
      <c r="F38" s="161">
        <f t="shared" ref="F38:O38" si="11">F39/2080</f>
        <v>3.1233853846153851E-2</v>
      </c>
      <c r="G38" s="161">
        <f t="shared" si="11"/>
        <v>3.9238500076923075E-2</v>
      </c>
      <c r="H38" s="161">
        <f t="shared" si="11"/>
        <v>4.7323192770000001E-2</v>
      </c>
      <c r="I38" s="161">
        <f t="shared" si="11"/>
        <v>5.5569579316938462E-2</v>
      </c>
      <c r="J38" s="161">
        <f t="shared" si="11"/>
        <v>6.398089359481568E-2</v>
      </c>
      <c r="K38" s="161">
        <f t="shared" si="11"/>
        <v>7.2644547301029247E-2</v>
      </c>
      <c r="L38" s="161">
        <f t="shared" si="11"/>
        <v>8.1568110618429196E-2</v>
      </c>
      <c r="M38" s="161">
        <f t="shared" si="11"/>
        <v>9.075938083535115E-2</v>
      </c>
      <c r="N38" s="161">
        <f t="shared" si="11"/>
        <v>9.2534081466473045E-2</v>
      </c>
      <c r="O38" s="161">
        <f t="shared" si="11"/>
        <v>9.4515869270374794E-2</v>
      </c>
    </row>
    <row r="39" spans="1:15" x14ac:dyDescent="0.25">
      <c r="B39" s="162" t="s">
        <v>242</v>
      </c>
      <c r="C39" s="163">
        <f>'Permit Inven and Time'!C12</f>
        <v>16</v>
      </c>
      <c r="D39" s="163">
        <f>'Permit Inven and Time'!D12</f>
        <v>32.159999999999997</v>
      </c>
      <c r="E39" s="163">
        <f>'Permit Inven and Time'!E12</f>
        <v>48.481600000000007</v>
      </c>
      <c r="F39" s="163">
        <f>'Permit Inven and Time'!F12</f>
        <v>64.966416000000009</v>
      </c>
      <c r="G39" s="163">
        <f>'Permit Inven and Time'!G12</f>
        <v>81.616080159999996</v>
      </c>
      <c r="H39" s="163">
        <f>'Permit Inven and Time'!H12</f>
        <v>98.432240961600002</v>
      </c>
      <c r="I39" s="163">
        <f>'Permit Inven and Time'!I12</f>
        <v>115.58472497923201</v>
      </c>
      <c r="J39" s="163">
        <f>'Permit Inven and Time'!J12</f>
        <v>133.08025867721662</v>
      </c>
      <c r="K39" s="163">
        <f>'Permit Inven and Time'!K12</f>
        <v>151.10065838614082</v>
      </c>
      <c r="L39" s="163">
        <f>'Permit Inven and Time'!L12</f>
        <v>169.66167008633272</v>
      </c>
      <c r="M39" s="163">
        <f>'Permit Inven and Time'!M12</f>
        <v>188.77951213753039</v>
      </c>
      <c r="N39" s="163">
        <f>'Permit Inven and Time'!N12</f>
        <v>192.47088945026394</v>
      </c>
      <c r="O39" s="163">
        <f>'Permit Inven and Time'!O12</f>
        <v>196.59300808237958</v>
      </c>
    </row>
    <row r="40" spans="1:15" x14ac:dyDescent="0.25">
      <c r="B40" s="164" t="s">
        <v>189</v>
      </c>
      <c r="C40" s="165">
        <f t="shared" ref="C40:O40" si="12">C39*$A$9</f>
        <v>560</v>
      </c>
      <c r="D40" s="165">
        <f t="shared" si="12"/>
        <v>1125.5999999999999</v>
      </c>
      <c r="E40" s="165">
        <f t="shared" si="12"/>
        <v>1696.8560000000002</v>
      </c>
      <c r="F40" s="165">
        <f t="shared" si="12"/>
        <v>2273.8245600000005</v>
      </c>
      <c r="G40" s="165">
        <f t="shared" si="12"/>
        <v>2856.5628056</v>
      </c>
      <c r="H40" s="165">
        <f t="shared" si="12"/>
        <v>3445.1284336560002</v>
      </c>
      <c r="I40" s="165">
        <f t="shared" si="12"/>
        <v>4045.4653742731202</v>
      </c>
      <c r="J40" s="165">
        <f t="shared" si="12"/>
        <v>4657.8090537025819</v>
      </c>
      <c r="K40" s="165">
        <f t="shared" si="12"/>
        <v>5288.5230435149288</v>
      </c>
      <c r="L40" s="165">
        <f t="shared" si="12"/>
        <v>5938.1584530216451</v>
      </c>
      <c r="M40" s="165">
        <f t="shared" si="12"/>
        <v>6607.282924813564</v>
      </c>
      <c r="N40" s="165">
        <f t="shared" si="12"/>
        <v>6736.4811307592381</v>
      </c>
      <c r="O40" s="165">
        <f t="shared" si="12"/>
        <v>6880.755282883285</v>
      </c>
    </row>
    <row r="41" spans="1:15" x14ac:dyDescent="0.25">
      <c r="B41" s="162"/>
      <c r="C41" s="166"/>
      <c r="D41" s="166"/>
      <c r="E41" s="166"/>
      <c r="F41" s="166"/>
      <c r="G41" s="166"/>
      <c r="H41" s="166"/>
      <c r="I41" s="166"/>
      <c r="J41" s="166"/>
      <c r="K41" s="166"/>
      <c r="L41" s="166"/>
      <c r="M41" s="166"/>
      <c r="N41" s="166"/>
      <c r="O41" s="166"/>
    </row>
    <row r="42" spans="1:15" x14ac:dyDescent="0.25">
      <c r="B42" s="167" t="s">
        <v>187</v>
      </c>
      <c r="C42" s="161">
        <f>C43/2080</f>
        <v>3.8461538461538464E-3</v>
      </c>
      <c r="D42" s="161">
        <f>D43/2080</f>
        <v>7.7307692307692303E-3</v>
      </c>
      <c r="E42" s="161">
        <f>E43/2080</f>
        <v>1.1654230769230771E-2</v>
      </c>
      <c r="F42" s="161">
        <f t="shared" ref="F42:O42" si="13">F43/2080</f>
        <v>1.5616926923076925E-2</v>
      </c>
      <c r="G42" s="161">
        <f t="shared" si="13"/>
        <v>1.9619250038461537E-2</v>
      </c>
      <c r="H42" s="161">
        <f t="shared" si="13"/>
        <v>2.3661596385000001E-2</v>
      </c>
      <c r="I42" s="161">
        <f t="shared" si="13"/>
        <v>2.7784789658469231E-2</v>
      </c>
      <c r="J42" s="161">
        <f t="shared" si="13"/>
        <v>3.199044679740784E-2</v>
      </c>
      <c r="K42" s="161">
        <f t="shared" si="13"/>
        <v>3.6322273650514623E-2</v>
      </c>
      <c r="L42" s="161">
        <f t="shared" si="13"/>
        <v>4.0784055309214598E-2</v>
      </c>
      <c r="M42" s="161">
        <f t="shared" si="13"/>
        <v>4.5379690417675575E-2</v>
      </c>
      <c r="N42" s="161">
        <f t="shared" si="13"/>
        <v>4.6267040733236522E-2</v>
      </c>
      <c r="O42" s="161">
        <f t="shared" si="13"/>
        <v>4.7257934635187397E-2</v>
      </c>
    </row>
    <row r="43" spans="1:15" x14ac:dyDescent="0.25">
      <c r="B43" s="162" t="s">
        <v>243</v>
      </c>
      <c r="C43" s="163">
        <f>'Permit Inven and Time'!C13</f>
        <v>8</v>
      </c>
      <c r="D43" s="163">
        <f>'Permit Inven and Time'!D13</f>
        <v>16.079999999999998</v>
      </c>
      <c r="E43" s="163">
        <f>'Permit Inven and Time'!E13</f>
        <v>24.240800000000004</v>
      </c>
      <c r="F43" s="163">
        <f>'Permit Inven and Time'!F13</f>
        <v>32.483208000000005</v>
      </c>
      <c r="G43" s="163">
        <f>'Permit Inven and Time'!G13</f>
        <v>40.808040079999998</v>
      </c>
      <c r="H43" s="163">
        <f>'Permit Inven and Time'!H13</f>
        <v>49.216120480800001</v>
      </c>
      <c r="I43" s="163">
        <f>'Permit Inven and Time'!I13</f>
        <v>57.792362489616004</v>
      </c>
      <c r="J43" s="163">
        <f>'Permit Inven and Time'!J13</f>
        <v>66.54012933860831</v>
      </c>
      <c r="K43" s="163">
        <f>'Permit Inven and Time'!K13</f>
        <v>75.550329193070411</v>
      </c>
      <c r="L43" s="163">
        <f>'Permit Inven and Time'!L13</f>
        <v>84.83083504316636</v>
      </c>
      <c r="M43" s="163">
        <f>'Permit Inven and Time'!M13</f>
        <v>94.389756068765195</v>
      </c>
      <c r="N43" s="163">
        <f>'Permit Inven and Time'!N13</f>
        <v>96.23544472513197</v>
      </c>
      <c r="O43" s="163">
        <f>'Permit Inven and Time'!O13</f>
        <v>98.296504041189792</v>
      </c>
    </row>
    <row r="44" spans="1:15" x14ac:dyDescent="0.25">
      <c r="B44" s="164" t="s">
        <v>244</v>
      </c>
      <c r="C44" s="165">
        <f t="shared" ref="C44:O44" si="14">C43*$A$10</f>
        <v>0</v>
      </c>
      <c r="D44" s="165">
        <f t="shared" si="14"/>
        <v>0</v>
      </c>
      <c r="E44" s="165">
        <f t="shared" si="14"/>
        <v>0</v>
      </c>
      <c r="F44" s="165">
        <f t="shared" si="14"/>
        <v>0</v>
      </c>
      <c r="G44" s="165">
        <f t="shared" si="14"/>
        <v>0</v>
      </c>
      <c r="H44" s="165">
        <f t="shared" si="14"/>
        <v>0</v>
      </c>
      <c r="I44" s="165">
        <f t="shared" si="14"/>
        <v>0</v>
      </c>
      <c r="J44" s="165">
        <f t="shared" si="14"/>
        <v>0</v>
      </c>
      <c r="K44" s="165">
        <f t="shared" si="14"/>
        <v>0</v>
      </c>
      <c r="L44" s="165">
        <f t="shared" si="14"/>
        <v>0</v>
      </c>
      <c r="M44" s="165">
        <f t="shared" si="14"/>
        <v>0</v>
      </c>
      <c r="N44" s="165">
        <f t="shared" si="14"/>
        <v>0</v>
      </c>
      <c r="O44" s="165">
        <f t="shared" si="14"/>
        <v>0</v>
      </c>
    </row>
    <row r="45" spans="1:15" x14ac:dyDescent="0.25">
      <c r="B45" s="89"/>
    </row>
    <row r="46" spans="1:15" s="68" customFormat="1" x14ac:dyDescent="0.25">
      <c r="B46" s="168" t="s">
        <v>120</v>
      </c>
      <c r="C46" s="169">
        <f t="shared" ref="C46:O46" si="15">SUM(C19,C23,C27,C31,C40,C44)</f>
        <v>26628.4375</v>
      </c>
      <c r="D46" s="169">
        <f t="shared" si="15"/>
        <v>27454.721874999996</v>
      </c>
      <c r="E46" s="169">
        <f t="shared" si="15"/>
        <v>28289.269093749997</v>
      </c>
      <c r="F46" s="169">
        <f t="shared" si="15"/>
        <v>29132.161784687505</v>
      </c>
      <c r="G46" s="169">
        <f t="shared" si="15"/>
        <v>29983.483402534373</v>
      </c>
      <c r="H46" s="169">
        <f t="shared" si="15"/>
        <v>30843.318236559717</v>
      </c>
      <c r="I46" s="169">
        <f t="shared" si="15"/>
        <v>31991.618973234908</v>
      </c>
      <c r="J46" s="169">
        <f t="shared" si="15"/>
        <v>33162.885724643609</v>
      </c>
      <c r="K46" s="169">
        <f t="shared" si="15"/>
        <v>34648.752014584192</v>
      </c>
      <c r="L46" s="169">
        <f t="shared" si="15"/>
        <v>36179.194293222979</v>
      </c>
      <c r="M46" s="169">
        <f t="shared" si="15"/>
        <v>37755.549840220934</v>
      </c>
      <c r="N46" s="169">
        <f t="shared" si="15"/>
        <v>38819.196053628839</v>
      </c>
      <c r="O46" s="169">
        <f t="shared" si="15"/>
        <v>39925.951653438977</v>
      </c>
    </row>
    <row r="47" spans="1:15" s="71" customFormat="1" x14ac:dyDescent="0.25">
      <c r="B47" s="78" t="s">
        <v>188</v>
      </c>
      <c r="C47" s="170">
        <f>SUM(C42,C38,C33,C29,C25,C21,C17)</f>
        <v>0.72770432692307696</v>
      </c>
      <c r="D47" s="170">
        <f>SUM(D42,D38,D33,D29,D25,D21,D17)</f>
        <v>0.74651983173076919</v>
      </c>
      <c r="E47" s="170">
        <f>SUM(E42,E38,E33,E29,E25,E21,E17)</f>
        <v>0.76552349158653854</v>
      </c>
      <c r="F47" s="170">
        <f t="shared" ref="F47:O47" si="16">SUM(F42,F38,F33,F29,F25,F21,F17)</f>
        <v>0.78471718804086543</v>
      </c>
      <c r="G47" s="170">
        <f t="shared" si="16"/>
        <v>0.80410282145973566</v>
      </c>
      <c r="H47" s="170">
        <f t="shared" si="16"/>
        <v>0.82368231121279445</v>
      </c>
      <c r="I47" s="170">
        <f t="shared" si="16"/>
        <v>0.85110584147435797</v>
      </c>
      <c r="J47" s="170">
        <f t="shared" si="16"/>
        <v>0.87907784234115294</v>
      </c>
      <c r="K47" s="170">
        <f t="shared" si="16"/>
        <v>0.91556651795894117</v>
      </c>
      <c r="L47" s="170">
        <f t="shared" si="16"/>
        <v>0.95314985384526296</v>
      </c>
      <c r="M47" s="170">
        <f t="shared" si="16"/>
        <v>0.99186068980817443</v>
      </c>
      <c r="N47" s="170">
        <f t="shared" si="16"/>
        <v>1.0201943893115117</v>
      </c>
      <c r="O47" s="170">
        <f t="shared" si="16"/>
        <v>1.0496088690307186</v>
      </c>
    </row>
    <row r="48" spans="1:15" s="71" customFormat="1" x14ac:dyDescent="0.25">
      <c r="B48" s="92"/>
      <c r="C48" s="171"/>
      <c r="D48" s="171"/>
      <c r="E48" s="171"/>
      <c r="F48" s="171"/>
      <c r="G48" s="171"/>
      <c r="H48" s="171"/>
      <c r="I48" s="171"/>
      <c r="J48" s="171"/>
      <c r="K48" s="171"/>
      <c r="L48" s="171"/>
      <c r="M48" s="171"/>
      <c r="N48" s="171"/>
      <c r="O48" s="171"/>
    </row>
    <row r="49" spans="2:15" s="71" customFormat="1" x14ac:dyDescent="0.25">
      <c r="B49" s="92"/>
      <c r="C49" s="171"/>
      <c r="D49" s="171"/>
      <c r="E49" s="171"/>
      <c r="F49" s="171"/>
      <c r="G49" s="171"/>
      <c r="H49" s="171"/>
      <c r="I49" s="171"/>
      <c r="J49" s="171"/>
      <c r="K49" s="171"/>
      <c r="L49" s="171"/>
      <c r="M49" s="171"/>
      <c r="N49" s="171"/>
      <c r="O49" s="171"/>
    </row>
    <row r="50" spans="2:15" x14ac:dyDescent="0.25">
      <c r="B50" s="172" t="s">
        <v>148</v>
      </c>
      <c r="C50" s="172">
        <f>'Budget No Prefil'!C21</f>
        <v>0</v>
      </c>
      <c r="D50" s="172">
        <f>'Budget No Prefil'!D21</f>
        <v>0</v>
      </c>
      <c r="E50" s="172">
        <f>'Budget No Prefil'!E21</f>
        <v>0</v>
      </c>
      <c r="F50" s="172">
        <f>'Budget No Prefil'!F21</f>
        <v>0</v>
      </c>
      <c r="G50" s="172">
        <f>'Budget No Prefil'!G21</f>
        <v>0</v>
      </c>
      <c r="H50" s="172">
        <f>'Budget No Prefil'!H21</f>
        <v>0</v>
      </c>
      <c r="I50" s="172">
        <f>'Budget No Prefil'!I21</f>
        <v>0</v>
      </c>
      <c r="J50" s="172">
        <f>'Budget No Prefil'!J21</f>
        <v>0</v>
      </c>
      <c r="K50" s="172">
        <f>'Budget No Prefil'!K21</f>
        <v>0</v>
      </c>
      <c r="L50" s="172">
        <f>'Budget No Prefil'!L21</f>
        <v>0</v>
      </c>
      <c r="M50" s="172">
        <f>'Budget No Prefil'!M21</f>
        <v>0</v>
      </c>
      <c r="N50" s="172">
        <f>'Budget No Prefil'!N21</f>
        <v>0</v>
      </c>
      <c r="O50" s="172">
        <f>'Budget No Prefil'!O21</f>
        <v>0</v>
      </c>
    </row>
    <row r="51" spans="2:15" x14ac:dyDescent="0.25">
      <c r="B51" s="89"/>
    </row>
    <row r="52" spans="2:15" x14ac:dyDescent="0.25">
      <c r="B52" s="89" t="s">
        <v>123</v>
      </c>
      <c r="C52" s="111">
        <f t="shared" ref="C52:O52" si="17">C50-C46</f>
        <v>-26628.4375</v>
      </c>
      <c r="D52" s="111">
        <f t="shared" si="17"/>
        <v>-27454.721874999996</v>
      </c>
      <c r="E52" s="111">
        <f t="shared" si="17"/>
        <v>-28289.269093749997</v>
      </c>
      <c r="F52" s="111">
        <f t="shared" si="17"/>
        <v>-29132.161784687505</v>
      </c>
      <c r="G52" s="111">
        <f t="shared" si="17"/>
        <v>-29983.483402534373</v>
      </c>
      <c r="H52" s="111">
        <f t="shared" si="17"/>
        <v>-30843.318236559717</v>
      </c>
      <c r="I52" s="111">
        <f t="shared" si="17"/>
        <v>-31991.618973234908</v>
      </c>
      <c r="J52" s="111">
        <f t="shared" si="17"/>
        <v>-33162.885724643609</v>
      </c>
      <c r="K52" s="111">
        <f t="shared" si="17"/>
        <v>-34648.752014584192</v>
      </c>
      <c r="L52" s="111">
        <f t="shared" si="17"/>
        <v>-36179.194293222979</v>
      </c>
      <c r="M52" s="111">
        <f t="shared" si="17"/>
        <v>-37755.549840220934</v>
      </c>
      <c r="N52" s="111">
        <f t="shared" si="17"/>
        <v>-38819.196053628839</v>
      </c>
      <c r="O52" s="111">
        <f t="shared" si="17"/>
        <v>-39925.951653438977</v>
      </c>
    </row>
  </sheetData>
  <sheetProtection password="8DB0" sheet="1" objects="1" scenarios="1"/>
  <printOptions gridLines="1"/>
  <pageMargins left="0.7" right="0.7" top="2" bottom="0.75" header="1.05" footer="0.3"/>
  <pageSetup scale="45"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C12" sqref="C12"/>
    </sheetView>
  </sheetViews>
  <sheetFormatPr defaultRowHeight="15" x14ac:dyDescent="0.25"/>
  <cols>
    <col min="1" max="1" width="48" style="66" bestFit="1" customWidth="1"/>
    <col min="2" max="2" width="15" style="66" customWidth="1"/>
    <col min="3" max="16384" width="9.140625" style="66"/>
  </cols>
  <sheetData>
    <row r="1" spans="1:15" x14ac:dyDescent="0.25">
      <c r="C1" s="78">
        <v>2013</v>
      </c>
      <c r="D1" s="78">
        <v>2014</v>
      </c>
      <c r="E1" s="78">
        <v>2015</v>
      </c>
      <c r="F1" s="78">
        <v>2016</v>
      </c>
      <c r="G1" s="78">
        <v>2017</v>
      </c>
      <c r="H1" s="78">
        <v>2018</v>
      </c>
      <c r="I1" s="78">
        <v>2019</v>
      </c>
      <c r="J1" s="78">
        <v>2020</v>
      </c>
      <c r="K1" s="78">
        <v>2021</v>
      </c>
      <c r="L1" s="78">
        <v>2022</v>
      </c>
      <c r="M1" s="78">
        <v>2023</v>
      </c>
      <c r="N1" s="78">
        <v>2024</v>
      </c>
      <c r="O1" s="78">
        <v>2025</v>
      </c>
    </row>
    <row r="2" spans="1:15" x14ac:dyDescent="0.25">
      <c r="B2" s="235" t="s">
        <v>190</v>
      </c>
      <c r="C2" s="135">
        <f>C3/2080</f>
        <v>0.35808293269230768</v>
      </c>
      <c r="D2" s="135">
        <f t="shared" ref="D2:O2" si="0">D3/2080</f>
        <v>0.36166376201923078</v>
      </c>
      <c r="E2" s="135">
        <f t="shared" si="0"/>
        <v>0.3652803996394231</v>
      </c>
      <c r="F2" s="135">
        <f t="shared" si="0"/>
        <v>0.36893320363581733</v>
      </c>
      <c r="G2" s="135">
        <f t="shared" si="0"/>
        <v>0.37262253567217557</v>
      </c>
      <c r="H2" s="135">
        <f t="shared" si="0"/>
        <v>0.37634876102889725</v>
      </c>
      <c r="I2" s="135">
        <f t="shared" si="0"/>
        <v>0.38387573624947519</v>
      </c>
      <c r="J2" s="135">
        <f t="shared" si="0"/>
        <v>0.39155325097446469</v>
      </c>
      <c r="K2" s="135">
        <f t="shared" si="0"/>
        <v>0.40329984850369865</v>
      </c>
      <c r="L2" s="135">
        <f t="shared" si="0"/>
        <v>0.4153988439588096</v>
      </c>
      <c r="M2" s="135">
        <f t="shared" si="0"/>
        <v>0.42786080927757381</v>
      </c>
      <c r="N2" s="135">
        <f t="shared" si="0"/>
        <v>0.44069663355590105</v>
      </c>
      <c r="O2" s="135">
        <f t="shared" si="0"/>
        <v>0.45391753256257822</v>
      </c>
    </row>
    <row r="3" spans="1:15" s="236" customFormat="1" x14ac:dyDescent="0.25">
      <c r="B3" s="237" t="s">
        <v>235</v>
      </c>
      <c r="C3" s="238">
        <f>SUM(C5:C7)</f>
        <v>744.8125</v>
      </c>
      <c r="D3" s="238">
        <f t="shared" ref="D3:O3" si="1">SUM(D5:D7)</f>
        <v>752.260625</v>
      </c>
      <c r="E3" s="238">
        <f t="shared" si="1"/>
        <v>759.78323125000009</v>
      </c>
      <c r="F3" s="238">
        <f t="shared" si="1"/>
        <v>767.3810635625</v>
      </c>
      <c r="G3" s="238">
        <f t="shared" si="1"/>
        <v>775.05487419812516</v>
      </c>
      <c r="H3" s="238">
        <f t="shared" si="1"/>
        <v>782.80542294010627</v>
      </c>
      <c r="I3" s="238">
        <f t="shared" si="1"/>
        <v>798.46153139890839</v>
      </c>
      <c r="J3" s="238">
        <f t="shared" si="1"/>
        <v>814.43076202688655</v>
      </c>
      <c r="K3" s="238">
        <f t="shared" si="1"/>
        <v>838.86368488769324</v>
      </c>
      <c r="L3" s="238">
        <f t="shared" si="1"/>
        <v>864.02959543432394</v>
      </c>
      <c r="M3" s="238">
        <f t="shared" si="1"/>
        <v>889.95048329735357</v>
      </c>
      <c r="N3" s="238">
        <f t="shared" si="1"/>
        <v>916.64899779627422</v>
      </c>
      <c r="O3" s="238">
        <f t="shared" si="1"/>
        <v>944.14846773016268</v>
      </c>
    </row>
    <row r="4" spans="1:15" x14ac:dyDescent="0.25">
      <c r="A4" s="68"/>
    </row>
    <row r="5" spans="1:15" x14ac:dyDescent="0.25">
      <c r="A5" s="68"/>
      <c r="B5" s="239" t="s">
        <v>229</v>
      </c>
      <c r="C5" s="126">
        <f>SUM(C10:C17)/60</f>
        <v>744.8125</v>
      </c>
      <c r="D5" s="126">
        <f t="shared" ref="D5:O5" si="2">SUM(D10:D17)/60</f>
        <v>752.260625</v>
      </c>
      <c r="E5" s="126">
        <f t="shared" si="2"/>
        <v>759.78323125000009</v>
      </c>
      <c r="F5" s="126">
        <f t="shared" si="2"/>
        <v>767.3810635625</v>
      </c>
      <c r="G5" s="126">
        <f t="shared" si="2"/>
        <v>775.05487419812516</v>
      </c>
      <c r="H5" s="126">
        <f t="shared" si="2"/>
        <v>782.80542294010627</v>
      </c>
      <c r="I5" s="126">
        <f t="shared" si="2"/>
        <v>798.46153139890839</v>
      </c>
      <c r="J5" s="126">
        <f t="shared" si="2"/>
        <v>814.43076202688655</v>
      </c>
      <c r="K5" s="126">
        <f t="shared" si="2"/>
        <v>838.86368488769324</v>
      </c>
      <c r="L5" s="126">
        <f t="shared" si="2"/>
        <v>864.02959543432394</v>
      </c>
      <c r="M5" s="126">
        <f t="shared" si="2"/>
        <v>889.95048329735357</v>
      </c>
      <c r="N5" s="126">
        <f t="shared" si="2"/>
        <v>916.64899779627422</v>
      </c>
      <c r="O5" s="126">
        <f t="shared" si="2"/>
        <v>944.14846773016268</v>
      </c>
    </row>
    <row r="6" spans="1:15" x14ac:dyDescent="0.25">
      <c r="A6" s="68"/>
      <c r="B6" s="239" t="s">
        <v>230</v>
      </c>
      <c r="C6" s="126">
        <f>SUM(C19:C24)/60</f>
        <v>0</v>
      </c>
      <c r="D6" s="126">
        <f t="shared" ref="D6:O6" si="3">SUM(D19:D24)/60</f>
        <v>0</v>
      </c>
      <c r="E6" s="126">
        <f t="shared" si="3"/>
        <v>0</v>
      </c>
      <c r="F6" s="126">
        <f t="shared" si="3"/>
        <v>0</v>
      </c>
      <c r="G6" s="126">
        <f t="shared" si="3"/>
        <v>0</v>
      </c>
      <c r="H6" s="126">
        <f t="shared" si="3"/>
        <v>0</v>
      </c>
      <c r="I6" s="126">
        <f t="shared" si="3"/>
        <v>0</v>
      </c>
      <c r="J6" s="126">
        <f t="shared" si="3"/>
        <v>0</v>
      </c>
      <c r="K6" s="126">
        <f t="shared" si="3"/>
        <v>0</v>
      </c>
      <c r="L6" s="126">
        <f t="shared" si="3"/>
        <v>0</v>
      </c>
      <c r="M6" s="126">
        <f t="shared" si="3"/>
        <v>0</v>
      </c>
      <c r="N6" s="126">
        <f t="shared" si="3"/>
        <v>0</v>
      </c>
      <c r="O6" s="126">
        <f t="shared" si="3"/>
        <v>0</v>
      </c>
    </row>
    <row r="7" spans="1:15" x14ac:dyDescent="0.25">
      <c r="A7" s="68"/>
      <c r="B7" s="239" t="s">
        <v>231</v>
      </c>
      <c r="C7" s="126">
        <f>SUM(C26:C31)/60</f>
        <v>0</v>
      </c>
      <c r="D7" s="126">
        <f t="shared" ref="D7:O7" si="4">SUM(D26:D31)/60</f>
        <v>0</v>
      </c>
      <c r="E7" s="126">
        <f t="shared" si="4"/>
        <v>0</v>
      </c>
      <c r="F7" s="126">
        <f t="shared" si="4"/>
        <v>0</v>
      </c>
      <c r="G7" s="126">
        <f t="shared" si="4"/>
        <v>0</v>
      </c>
      <c r="H7" s="126">
        <f t="shared" si="4"/>
        <v>0</v>
      </c>
      <c r="I7" s="126">
        <f t="shared" si="4"/>
        <v>0</v>
      </c>
      <c r="J7" s="126">
        <f t="shared" si="4"/>
        <v>0</v>
      </c>
      <c r="K7" s="126">
        <f t="shared" si="4"/>
        <v>0</v>
      </c>
      <c r="L7" s="126">
        <f t="shared" si="4"/>
        <v>0</v>
      </c>
      <c r="M7" s="126">
        <f t="shared" si="4"/>
        <v>0</v>
      </c>
      <c r="N7" s="126">
        <f t="shared" si="4"/>
        <v>0</v>
      </c>
      <c r="O7" s="126">
        <f t="shared" si="4"/>
        <v>0</v>
      </c>
    </row>
    <row r="8" spans="1:15" x14ac:dyDescent="0.25">
      <c r="A8" s="68"/>
    </row>
    <row r="9" spans="1:15" x14ac:dyDescent="0.25">
      <c r="A9" s="68" t="s">
        <v>0</v>
      </c>
      <c r="B9" s="235" t="s">
        <v>11</v>
      </c>
      <c r="C9" s="78">
        <v>2013</v>
      </c>
      <c r="D9" s="78">
        <v>2014</v>
      </c>
      <c r="E9" s="78">
        <v>2015</v>
      </c>
      <c r="F9" s="78">
        <v>2016</v>
      </c>
      <c r="G9" s="78">
        <v>2017</v>
      </c>
      <c r="H9" s="78">
        <v>2018</v>
      </c>
      <c r="I9" s="78">
        <v>2019</v>
      </c>
      <c r="J9" s="78">
        <v>2020</v>
      </c>
      <c r="K9" s="78">
        <v>2021</v>
      </c>
      <c r="L9" s="78">
        <v>2022</v>
      </c>
      <c r="M9" s="78">
        <v>2023</v>
      </c>
      <c r="N9" s="78">
        <v>2024</v>
      </c>
      <c r="O9" s="78">
        <v>2025</v>
      </c>
    </row>
    <row r="10" spans="1:15" ht="15.75" x14ac:dyDescent="0.25">
      <c r="A10" s="110" t="s">
        <v>71</v>
      </c>
      <c r="B10" s="125"/>
      <c r="C10" s="126"/>
      <c r="D10" s="126"/>
      <c r="E10" s="126"/>
      <c r="F10" s="126"/>
      <c r="G10" s="126"/>
      <c r="H10" s="126"/>
      <c r="I10" s="126"/>
      <c r="J10" s="126"/>
      <c r="K10" s="126"/>
      <c r="L10" s="126"/>
      <c r="M10" s="126"/>
      <c r="N10" s="126"/>
      <c r="O10" s="126"/>
    </row>
    <row r="11" spans="1:15" ht="64.5" hidden="1" x14ac:dyDescent="0.25">
      <c r="A11" s="112" t="s">
        <v>97</v>
      </c>
      <c r="B11" s="125">
        <f>'Time Per Permit'!T22</f>
        <v>1181.25</v>
      </c>
      <c r="C11" s="126">
        <f>$B$11*'Permit Activity Projection'!F12</f>
        <v>0</v>
      </c>
      <c r="D11" s="126">
        <f>$B$11*'Permit Activity Projection'!G12</f>
        <v>0</v>
      </c>
      <c r="E11" s="126">
        <f>$B$11*'Permit Activity Projection'!H12</f>
        <v>0</v>
      </c>
      <c r="F11" s="126">
        <f>$B$11*'Permit Activity Projection'!I12</f>
        <v>0</v>
      </c>
      <c r="G11" s="126">
        <f>$B$11*'Permit Activity Projection'!J12</f>
        <v>0</v>
      </c>
      <c r="H11" s="126">
        <f>$B$11*'Permit Activity Projection'!K12</f>
        <v>0</v>
      </c>
      <c r="I11" s="126">
        <f>$B$11*'Permit Activity Projection'!L12</f>
        <v>0</v>
      </c>
      <c r="J11" s="126">
        <f>$B$11*'Permit Activity Projection'!M12</f>
        <v>0</v>
      </c>
      <c r="K11" s="126">
        <f>$B$11*'Permit Activity Projection'!N12</f>
        <v>0</v>
      </c>
      <c r="L11" s="126">
        <f>$B$11*'Permit Activity Projection'!O12</f>
        <v>0</v>
      </c>
      <c r="M11" s="126">
        <f>$B$11*'Permit Activity Projection'!P12</f>
        <v>0</v>
      </c>
      <c r="N11" s="126">
        <f>$B$11*'Permit Activity Projection'!Q12</f>
        <v>0</v>
      </c>
      <c r="O11" s="126">
        <f>$B$11*'Permit Activity Projection'!R12</f>
        <v>0</v>
      </c>
    </row>
    <row r="12" spans="1:15" ht="51.75" x14ac:dyDescent="0.25">
      <c r="A12" s="112" t="s">
        <v>98</v>
      </c>
      <c r="B12" s="125">
        <f>'Time Per Permit'!T23</f>
        <v>1181.25</v>
      </c>
      <c r="C12" s="126">
        <f>$B$12*'Permit Activity Projection'!F13</f>
        <v>5906.25</v>
      </c>
      <c r="D12" s="126">
        <f>$B$12*'Permit Activity Projection'!G13</f>
        <v>5965.3125</v>
      </c>
      <c r="E12" s="126">
        <f>$B$12*'Permit Activity Projection'!H13</f>
        <v>6024.9656250000007</v>
      </c>
      <c r="F12" s="126">
        <f>$B$12*'Permit Activity Projection'!I13</f>
        <v>6085.2152812499999</v>
      </c>
      <c r="G12" s="126">
        <f>$B$12*'Permit Activity Projection'!J13</f>
        <v>6146.0674340625001</v>
      </c>
      <c r="H12" s="126">
        <f>$B$12*'Permit Activity Projection'!K13</f>
        <v>6207.5281084031249</v>
      </c>
      <c r="I12" s="126">
        <f>$B$12*'Permit Activity Projection'!L13</f>
        <v>6331.6786705711875</v>
      </c>
      <c r="J12" s="126">
        <f>$B$12*'Permit Activity Projection'!M13</f>
        <v>6458.3122439826111</v>
      </c>
      <c r="K12" s="126">
        <f>$B$12*'Permit Activity Projection'!N13</f>
        <v>6652.0616113020897</v>
      </c>
      <c r="L12" s="126">
        <f>$B$12*'Permit Activity Projection'!O13</f>
        <v>6851.6234596411532</v>
      </c>
      <c r="M12" s="126">
        <f>$B$12*'Permit Activity Projection'!P13</f>
        <v>7057.1721634303876</v>
      </c>
      <c r="N12" s="126">
        <f>$B$12*'Permit Activity Projection'!Q13</f>
        <v>7268.8873283332996</v>
      </c>
      <c r="O12" s="126">
        <f>$B$12*'Permit Activity Projection'!R13</f>
        <v>7486.953948183299</v>
      </c>
    </row>
    <row r="13" spans="1:15" ht="64.5" x14ac:dyDescent="0.25">
      <c r="A13" s="112" t="s">
        <v>99</v>
      </c>
      <c r="B13" s="125">
        <f>'Time Per Permit'!T24</f>
        <v>1741.875</v>
      </c>
      <c r="C13" s="126">
        <f>$B$13*'Permit Activity Projection'!F14</f>
        <v>6967.5</v>
      </c>
      <c r="D13" s="126">
        <f>$B$13*'Permit Activity Projection'!G14</f>
        <v>7037.1750000000002</v>
      </c>
      <c r="E13" s="126">
        <f>$B$13*'Permit Activity Projection'!H14</f>
        <v>7107.5467500000004</v>
      </c>
      <c r="F13" s="126">
        <f>$B$13*'Permit Activity Projection'!I14</f>
        <v>7178.6222174999994</v>
      </c>
      <c r="G13" s="126">
        <f>$B$13*'Permit Activity Projection'!J14</f>
        <v>7250.4084396750004</v>
      </c>
      <c r="H13" s="126">
        <f>$B$13*'Permit Activity Projection'!K14</f>
        <v>7322.9125240717494</v>
      </c>
      <c r="I13" s="126">
        <f>$B$13*'Permit Activity Projection'!L14</f>
        <v>7469.3707745531847</v>
      </c>
      <c r="J13" s="126">
        <f>$B$13*'Permit Activity Projection'!M14</f>
        <v>7618.7581900442474</v>
      </c>
      <c r="K13" s="126">
        <f>$B$13*'Permit Activity Projection'!N14</f>
        <v>7847.3209357455753</v>
      </c>
      <c r="L13" s="126">
        <f>$B$13*'Permit Activity Projection'!O14</f>
        <v>8082.7405638179425</v>
      </c>
      <c r="M13" s="126">
        <f>$B$13*'Permit Activity Projection'!P14</f>
        <v>8325.2227807324798</v>
      </c>
      <c r="N13" s="126">
        <f>$B$13*'Permit Activity Projection'!Q14</f>
        <v>8574.9794641544559</v>
      </c>
      <c r="O13" s="126">
        <f>$B$13*'Permit Activity Projection'!R14</f>
        <v>8832.2288480790885</v>
      </c>
    </row>
    <row r="14" spans="1:15" ht="64.5" x14ac:dyDescent="0.25">
      <c r="A14" s="112" t="s">
        <v>100</v>
      </c>
      <c r="B14" s="125">
        <f>'Time Per Permit'!T25</f>
        <v>3423.75</v>
      </c>
      <c r="C14" s="126">
        <f>$B$14*'Permit Activity Projection'!F15</f>
        <v>10271.25</v>
      </c>
      <c r="D14" s="126">
        <f>$B$14*'Permit Activity Projection'!G15</f>
        <v>10373.962500000001</v>
      </c>
      <c r="E14" s="126">
        <f>$B$14*'Permit Activity Projection'!H15</f>
        <v>10477.702125000002</v>
      </c>
      <c r="F14" s="126">
        <f>$B$14*'Permit Activity Projection'!I15</f>
        <v>10582.479146250002</v>
      </c>
      <c r="G14" s="126">
        <f>$B$14*'Permit Activity Projection'!J15</f>
        <v>10688.303937712502</v>
      </c>
      <c r="H14" s="126">
        <f>$B$14*'Permit Activity Projection'!K15</f>
        <v>10795.186977089626</v>
      </c>
      <c r="I14" s="126">
        <f>$B$14*'Permit Activity Projection'!L15</f>
        <v>11011.090716631419</v>
      </c>
      <c r="J14" s="126">
        <f>$B$14*'Permit Activity Projection'!M15</f>
        <v>11231.312530964047</v>
      </c>
      <c r="K14" s="126">
        <f>$B$14*'Permit Activity Projection'!N15</f>
        <v>11568.251906892971</v>
      </c>
      <c r="L14" s="126">
        <f>$B$14*'Permit Activity Projection'!O15</f>
        <v>11915.29946409976</v>
      </c>
      <c r="M14" s="126">
        <f>$B$14*'Permit Activity Projection'!P15</f>
        <v>12272.758448022752</v>
      </c>
      <c r="N14" s="126">
        <f>$B$14*'Permit Activity Projection'!Q15</f>
        <v>12640.941201463434</v>
      </c>
      <c r="O14" s="126">
        <f>$B$14*'Permit Activity Projection'!R15</f>
        <v>13020.16943750734</v>
      </c>
    </row>
    <row r="15" spans="1:15" ht="64.5" x14ac:dyDescent="0.25">
      <c r="A15" s="112" t="s">
        <v>101</v>
      </c>
      <c r="B15" s="125">
        <f>'Time Per Permit'!T26</f>
        <v>4545</v>
      </c>
      <c r="C15" s="126">
        <f>$B$15*'Permit Activity Projection'!F16</f>
        <v>9090</v>
      </c>
      <c r="D15" s="126">
        <f>$B$15*'Permit Activity Projection'!G16</f>
        <v>9180.9</v>
      </c>
      <c r="E15" s="126">
        <f>$B$15*'Permit Activity Projection'!H16</f>
        <v>9272.7090000000007</v>
      </c>
      <c r="F15" s="126">
        <f>$B$15*'Permit Activity Projection'!I16</f>
        <v>9365.4360899999992</v>
      </c>
      <c r="G15" s="126">
        <f>$B$15*'Permit Activity Projection'!J16</f>
        <v>9459.0904509000011</v>
      </c>
      <c r="H15" s="126">
        <f>$B$15*'Permit Activity Projection'!K16</f>
        <v>9553.6813554089986</v>
      </c>
      <c r="I15" s="126">
        <f>$B$15*'Permit Activity Projection'!L16</f>
        <v>9744.7549825171791</v>
      </c>
      <c r="J15" s="126">
        <f>$B$15*'Permit Activity Projection'!M16</f>
        <v>9939.6500821675218</v>
      </c>
      <c r="K15" s="126">
        <f>$B$15*'Permit Activity Projection'!N16</f>
        <v>10237.839584632547</v>
      </c>
      <c r="L15" s="126">
        <f>$B$15*'Permit Activity Projection'!O16</f>
        <v>10544.974772171525</v>
      </c>
      <c r="M15" s="126">
        <f>$B$15*'Permit Activity Projection'!P16</f>
        <v>10861.32401533667</v>
      </c>
      <c r="N15" s="126">
        <f>$B$15*'Permit Activity Projection'!Q16</f>
        <v>11187.16373579677</v>
      </c>
      <c r="O15" s="126">
        <f>$B$15*'Permit Activity Projection'!R16</f>
        <v>11522.778647870675</v>
      </c>
    </row>
    <row r="16" spans="1:15" ht="64.5" x14ac:dyDescent="0.25">
      <c r="A16" s="112" t="s">
        <v>102</v>
      </c>
      <c r="B16" s="125">
        <f>'Time Per Permit'!T27</f>
        <v>5666.25</v>
      </c>
      <c r="C16" s="126">
        <f>$B$16*'Permit Activity Projection'!F17</f>
        <v>5666.25</v>
      </c>
      <c r="D16" s="126">
        <f>$B$16*'Permit Activity Projection'!G17</f>
        <v>5722.9125000000004</v>
      </c>
      <c r="E16" s="126">
        <f>$B$16*'Permit Activity Projection'!H17</f>
        <v>5780.1416250000002</v>
      </c>
      <c r="F16" s="126">
        <f>$B$16*'Permit Activity Projection'!I17</f>
        <v>5837.9430412499996</v>
      </c>
      <c r="G16" s="126">
        <f>$B$16*'Permit Activity Projection'!J17</f>
        <v>5896.3224716625</v>
      </c>
      <c r="H16" s="126">
        <f>$B$16*'Permit Activity Projection'!K17</f>
        <v>5955.2856963791246</v>
      </c>
      <c r="I16" s="126">
        <f>$B$16*'Permit Activity Projection'!L17</f>
        <v>6074.3914103067073</v>
      </c>
      <c r="J16" s="126">
        <f>$B$16*'Permit Activity Projection'!M17</f>
        <v>6195.8792385128409</v>
      </c>
      <c r="K16" s="126">
        <f>$B$16*'Permit Activity Projection'!N17</f>
        <v>6381.7556156682267</v>
      </c>
      <c r="L16" s="126">
        <f>$B$16*'Permit Activity Projection'!O17</f>
        <v>6573.2082841382726</v>
      </c>
      <c r="M16" s="126">
        <f>$B$16*'Permit Activity Projection'!P17</f>
        <v>6770.4045326624209</v>
      </c>
      <c r="N16" s="126">
        <f>$B$16*'Permit Activity Projection'!Q17</f>
        <v>6973.5166686422936</v>
      </c>
      <c r="O16" s="126">
        <f>$B$16*'Permit Activity Projection'!R17</f>
        <v>7182.7221687015626</v>
      </c>
    </row>
    <row r="17" spans="1:15" ht="51.75" x14ac:dyDescent="0.25">
      <c r="A17" s="112" t="s">
        <v>103</v>
      </c>
      <c r="B17" s="125">
        <f>'Time Per Permit'!T28</f>
        <v>6787.5</v>
      </c>
      <c r="C17" s="126">
        <f>B17*'Permit Activity Projection'!F18</f>
        <v>6787.5</v>
      </c>
      <c r="D17" s="126">
        <f>$B$17*'Permit Activity Projection'!G18</f>
        <v>6855.375</v>
      </c>
      <c r="E17" s="126">
        <f>$B$17*'Permit Activity Projection'!H18</f>
        <v>6923.92875</v>
      </c>
      <c r="F17" s="126">
        <f>$B$17*'Permit Activity Projection'!I18</f>
        <v>6993.1680374999996</v>
      </c>
      <c r="G17" s="126">
        <f>$B$17*'Permit Activity Projection'!J18</f>
        <v>7063.0997178750004</v>
      </c>
      <c r="H17" s="126">
        <f>$B$17*'Permit Activity Projection'!K18</f>
        <v>7133.7307150537499</v>
      </c>
      <c r="I17" s="126">
        <f>$B$17*'Permit Activity Projection'!L18</f>
        <v>7276.4053293548241</v>
      </c>
      <c r="J17" s="126">
        <f>$B$17*'Permit Activity Projection'!M18</f>
        <v>7421.9334359419199</v>
      </c>
      <c r="K17" s="126">
        <f>$B$17*'Permit Activity Projection'!N18</f>
        <v>7644.5914390201788</v>
      </c>
      <c r="L17" s="126">
        <f>$B$17*'Permit Activity Projection'!O18</f>
        <v>7873.9291821907836</v>
      </c>
      <c r="M17" s="126">
        <f>$B$17*'Permit Activity Projection'!P18</f>
        <v>8110.1470576565071</v>
      </c>
      <c r="N17" s="126">
        <f>$B$17*'Permit Activity Projection'!Q18</f>
        <v>8353.451469386202</v>
      </c>
      <c r="O17" s="126">
        <f>$B$17*'Permit Activity Projection'!R18</f>
        <v>8604.0550134677887</v>
      </c>
    </row>
    <row r="18" spans="1:15" ht="15.75" x14ac:dyDescent="0.25">
      <c r="A18" s="110" t="s">
        <v>66</v>
      </c>
      <c r="B18" s="125"/>
      <c r="C18" s="126"/>
      <c r="D18" s="126"/>
      <c r="E18" s="126"/>
      <c r="F18" s="126"/>
      <c r="G18" s="126"/>
      <c r="H18" s="126"/>
      <c r="I18" s="126"/>
      <c r="J18" s="126"/>
      <c r="K18" s="126"/>
      <c r="L18" s="126"/>
      <c r="M18" s="126"/>
      <c r="N18" s="126"/>
      <c r="O18" s="126"/>
    </row>
    <row r="19" spans="1:15" ht="51.75" x14ac:dyDescent="0.25">
      <c r="A19" s="112" t="s">
        <v>104</v>
      </c>
      <c r="B19" s="125">
        <f>'Time Per Permit'!T29</f>
        <v>0</v>
      </c>
      <c r="C19" s="126">
        <f>$B$19*'Permit Activity Projection'!F20</f>
        <v>0</v>
      </c>
      <c r="D19" s="126">
        <f>$B$19*'Permit Activity Projection'!G20</f>
        <v>0</v>
      </c>
      <c r="E19" s="126">
        <f>$B$19*'Permit Activity Projection'!H20</f>
        <v>0</v>
      </c>
      <c r="F19" s="126">
        <f>$B$19*'Permit Activity Projection'!I20</f>
        <v>0</v>
      </c>
      <c r="G19" s="126">
        <f>$B$19*'Permit Activity Projection'!J20</f>
        <v>0</v>
      </c>
      <c r="H19" s="126">
        <f>$B$19*'Permit Activity Projection'!K20</f>
        <v>0</v>
      </c>
      <c r="I19" s="126">
        <f>$B$19*'Permit Activity Projection'!L20</f>
        <v>0</v>
      </c>
      <c r="J19" s="126">
        <f>$B$19*'Permit Activity Projection'!M20</f>
        <v>0</v>
      </c>
      <c r="K19" s="126">
        <f>$B$19*'Permit Activity Projection'!N20</f>
        <v>0</v>
      </c>
      <c r="L19" s="126">
        <f>$B$19*'Permit Activity Projection'!O20</f>
        <v>0</v>
      </c>
      <c r="M19" s="126">
        <f>$B$19*'Permit Activity Projection'!P20</f>
        <v>0</v>
      </c>
      <c r="N19" s="126">
        <f>$B$19*'Permit Activity Projection'!Q20</f>
        <v>0</v>
      </c>
      <c r="O19" s="126">
        <f>$B$19*'Permit Activity Projection'!R20</f>
        <v>0</v>
      </c>
    </row>
    <row r="20" spans="1:15" ht="64.5" x14ac:dyDescent="0.25">
      <c r="A20" s="112" t="s">
        <v>105</v>
      </c>
      <c r="B20" s="125">
        <f>'Time Per Permit'!T30</f>
        <v>247.5</v>
      </c>
      <c r="C20" s="126">
        <f>$B$20*'Permit Activity Projection'!F21</f>
        <v>0</v>
      </c>
      <c r="D20" s="126">
        <f>$B$20*'Permit Activity Projection'!G21</f>
        <v>0</v>
      </c>
      <c r="E20" s="126">
        <f>$B$20*'Permit Activity Projection'!H21</f>
        <v>0</v>
      </c>
      <c r="F20" s="126">
        <f>$B$20*'Permit Activity Projection'!I21</f>
        <v>0</v>
      </c>
      <c r="G20" s="126">
        <f>$B$20*'Permit Activity Projection'!J21</f>
        <v>0</v>
      </c>
      <c r="H20" s="126">
        <f>$B$20*'Permit Activity Projection'!K21</f>
        <v>0</v>
      </c>
      <c r="I20" s="126">
        <f>$B$20*'Permit Activity Projection'!L21</f>
        <v>0</v>
      </c>
      <c r="J20" s="126">
        <f>$B$20*'Permit Activity Projection'!M21</f>
        <v>0</v>
      </c>
      <c r="K20" s="126">
        <f>$B$20*'Permit Activity Projection'!N21</f>
        <v>0</v>
      </c>
      <c r="L20" s="126">
        <f>$B$20*'Permit Activity Projection'!O21</f>
        <v>0</v>
      </c>
      <c r="M20" s="126">
        <f>$B$20*'Permit Activity Projection'!P21</f>
        <v>0</v>
      </c>
      <c r="N20" s="126">
        <f>$B$20*'Permit Activity Projection'!Q21</f>
        <v>0</v>
      </c>
      <c r="O20" s="126">
        <f>$B$20*'Permit Activity Projection'!R21</f>
        <v>0</v>
      </c>
    </row>
    <row r="21" spans="1:15" ht="64.5" x14ac:dyDescent="0.25">
      <c r="A21" s="112" t="s">
        <v>106</v>
      </c>
      <c r="B21" s="125">
        <f>'Time Per Permit'!T31</f>
        <v>247.5</v>
      </c>
      <c r="C21" s="126">
        <f>$B$21*'Permit Activity Projection'!F22</f>
        <v>0</v>
      </c>
      <c r="D21" s="126">
        <f>$B$21*'Permit Activity Projection'!G22</f>
        <v>0</v>
      </c>
      <c r="E21" s="126">
        <f>$B$21*'Permit Activity Projection'!H22</f>
        <v>0</v>
      </c>
      <c r="F21" s="126">
        <f>$B$21*'Permit Activity Projection'!I22</f>
        <v>0</v>
      </c>
      <c r="G21" s="126">
        <f>$B$21*'Permit Activity Projection'!J22</f>
        <v>0</v>
      </c>
      <c r="H21" s="126">
        <f>$B$21*'Permit Activity Projection'!K22</f>
        <v>0</v>
      </c>
      <c r="I21" s="126">
        <f>$B$21*'Permit Activity Projection'!L22</f>
        <v>0</v>
      </c>
      <c r="J21" s="126">
        <f>$B$21*'Permit Activity Projection'!M22</f>
        <v>0</v>
      </c>
      <c r="K21" s="126">
        <f>$B$21*'Permit Activity Projection'!N22</f>
        <v>0</v>
      </c>
      <c r="L21" s="126">
        <f>$B$21*'Permit Activity Projection'!O22</f>
        <v>0</v>
      </c>
      <c r="M21" s="126">
        <f>$B$21*'Permit Activity Projection'!P22</f>
        <v>0</v>
      </c>
      <c r="N21" s="126">
        <f>$B$21*'Permit Activity Projection'!Q22</f>
        <v>0</v>
      </c>
      <c r="O21" s="126">
        <f>$B$21*'Permit Activity Projection'!R22</f>
        <v>0</v>
      </c>
    </row>
    <row r="22" spans="1:15" ht="64.5" x14ac:dyDescent="0.25">
      <c r="A22" s="112" t="s">
        <v>107</v>
      </c>
      <c r="B22" s="125">
        <f>'Time Per Permit'!T32</f>
        <v>247.5</v>
      </c>
      <c r="C22" s="126">
        <f>$B$22*'Permit Activity Projection'!F23</f>
        <v>0</v>
      </c>
      <c r="D22" s="126">
        <f>$B$22*'Permit Activity Projection'!G23</f>
        <v>0</v>
      </c>
      <c r="E22" s="126">
        <f>$B$22*'Permit Activity Projection'!H23</f>
        <v>0</v>
      </c>
      <c r="F22" s="126">
        <f>$B$22*'Permit Activity Projection'!I23</f>
        <v>0</v>
      </c>
      <c r="G22" s="126">
        <f>$B$22*'Permit Activity Projection'!J23</f>
        <v>0</v>
      </c>
      <c r="H22" s="126">
        <f>$B$22*'Permit Activity Projection'!K23</f>
        <v>0</v>
      </c>
      <c r="I22" s="126">
        <f>$B$22*'Permit Activity Projection'!L23</f>
        <v>0</v>
      </c>
      <c r="J22" s="126">
        <f>$B$22*'Permit Activity Projection'!M23</f>
        <v>0</v>
      </c>
      <c r="K22" s="126">
        <f>$B$22*'Permit Activity Projection'!N23</f>
        <v>0</v>
      </c>
      <c r="L22" s="126">
        <f>$B$22*'Permit Activity Projection'!O23</f>
        <v>0</v>
      </c>
      <c r="M22" s="126">
        <f>$B$22*'Permit Activity Projection'!P23</f>
        <v>0</v>
      </c>
      <c r="N22" s="126">
        <f>$B$22*'Permit Activity Projection'!Q23</f>
        <v>0</v>
      </c>
      <c r="O22" s="126">
        <f>$B$22*'Permit Activity Projection'!R23</f>
        <v>0</v>
      </c>
    </row>
    <row r="23" spans="1:15" ht="64.5" x14ac:dyDescent="0.25">
      <c r="A23" s="112" t="s">
        <v>108</v>
      </c>
      <c r="B23" s="125">
        <f>'Time Per Permit'!T33</f>
        <v>247.5</v>
      </c>
      <c r="C23" s="126">
        <f>$B$23*'Permit Activity Projection'!F24</f>
        <v>0</v>
      </c>
      <c r="D23" s="126">
        <f>$B$23*'Permit Activity Projection'!G24</f>
        <v>0</v>
      </c>
      <c r="E23" s="126">
        <f>$B$23*'Permit Activity Projection'!H24</f>
        <v>0</v>
      </c>
      <c r="F23" s="126">
        <f>$B$23*'Permit Activity Projection'!I24</f>
        <v>0</v>
      </c>
      <c r="G23" s="126">
        <f>$B$23*'Permit Activity Projection'!J24</f>
        <v>0</v>
      </c>
      <c r="H23" s="126">
        <f>$B$23*'Permit Activity Projection'!K24</f>
        <v>0</v>
      </c>
      <c r="I23" s="126">
        <f>$B$23*'Permit Activity Projection'!L24</f>
        <v>0</v>
      </c>
      <c r="J23" s="126">
        <f>$B$23*'Permit Activity Projection'!M24</f>
        <v>0</v>
      </c>
      <c r="K23" s="126">
        <f>$B$23*'Permit Activity Projection'!N24</f>
        <v>0</v>
      </c>
      <c r="L23" s="126">
        <f>$B$23*'Permit Activity Projection'!O24</f>
        <v>0</v>
      </c>
      <c r="M23" s="126">
        <f>$B$23*'Permit Activity Projection'!P24</f>
        <v>0</v>
      </c>
      <c r="N23" s="126">
        <f>$B$23*'Permit Activity Projection'!Q24</f>
        <v>0</v>
      </c>
      <c r="O23" s="126">
        <f>$B$23*'Permit Activity Projection'!R24</f>
        <v>0</v>
      </c>
    </row>
    <row r="24" spans="1:15" ht="51.75" x14ac:dyDescent="0.25">
      <c r="A24" s="112" t="s">
        <v>109</v>
      </c>
      <c r="B24" s="125">
        <f>'Time Per Permit'!T34</f>
        <v>247.5</v>
      </c>
      <c r="C24" s="126">
        <f>$B$24*'Permit Activity Projection'!F25</f>
        <v>0</v>
      </c>
      <c r="D24" s="126">
        <f>$B$24*'Permit Activity Projection'!G25</f>
        <v>0</v>
      </c>
      <c r="E24" s="126">
        <f>$B$24*'Permit Activity Projection'!H25</f>
        <v>0</v>
      </c>
      <c r="F24" s="126">
        <f>$B$24*'Permit Activity Projection'!I25</f>
        <v>0</v>
      </c>
      <c r="G24" s="126">
        <f>$B$24*'Permit Activity Projection'!J25</f>
        <v>0</v>
      </c>
      <c r="H24" s="126">
        <f>$B$24*'Permit Activity Projection'!K25</f>
        <v>0</v>
      </c>
      <c r="I24" s="126">
        <f>$B$24*'Permit Activity Projection'!L25</f>
        <v>0</v>
      </c>
      <c r="J24" s="126">
        <f>$B$24*'Permit Activity Projection'!M25</f>
        <v>0</v>
      </c>
      <c r="K24" s="126">
        <f>$B$24*'Permit Activity Projection'!N25</f>
        <v>0</v>
      </c>
      <c r="L24" s="126">
        <f>$B$24*'Permit Activity Projection'!O25</f>
        <v>0</v>
      </c>
      <c r="M24" s="126">
        <f>$B$24*'Permit Activity Projection'!P25</f>
        <v>0</v>
      </c>
      <c r="N24" s="126">
        <f>$B$24*'Permit Activity Projection'!Q25</f>
        <v>0</v>
      </c>
      <c r="O24" s="126">
        <f>$B$24*'Permit Activity Projection'!R25</f>
        <v>0</v>
      </c>
    </row>
    <row r="25" spans="1:15" ht="15.75" x14ac:dyDescent="0.25">
      <c r="A25" s="110" t="s">
        <v>93</v>
      </c>
      <c r="B25" s="125"/>
      <c r="C25" s="126"/>
      <c r="D25" s="126"/>
      <c r="E25" s="126"/>
      <c r="F25" s="126"/>
      <c r="G25" s="126"/>
      <c r="H25" s="126"/>
      <c r="I25" s="126"/>
      <c r="J25" s="126"/>
      <c r="K25" s="126"/>
      <c r="L25" s="126"/>
      <c r="M25" s="126"/>
      <c r="N25" s="126"/>
      <c r="O25" s="126"/>
    </row>
    <row r="26" spans="1:15" ht="51.75" x14ac:dyDescent="0.25">
      <c r="A26" s="114" t="s">
        <v>110</v>
      </c>
      <c r="B26" s="125">
        <f>'Time Per Permit'!T35</f>
        <v>247.5</v>
      </c>
      <c r="C26" s="126">
        <f>$B$26*'Permit Activity Projection'!F27</f>
        <v>0</v>
      </c>
      <c r="D26" s="126">
        <f>$B$26*'Permit Activity Projection'!G27</f>
        <v>0</v>
      </c>
      <c r="E26" s="126">
        <f>$B$26*'Permit Activity Projection'!H27</f>
        <v>0</v>
      </c>
      <c r="F26" s="126">
        <f>$B$26*'Permit Activity Projection'!I27</f>
        <v>0</v>
      </c>
      <c r="G26" s="126">
        <f>$B$26*'Permit Activity Projection'!J27</f>
        <v>0</v>
      </c>
      <c r="H26" s="126">
        <f>$B$26*'Permit Activity Projection'!K27</f>
        <v>0</v>
      </c>
      <c r="I26" s="126">
        <f>$B$26*'Permit Activity Projection'!L27</f>
        <v>0</v>
      </c>
      <c r="J26" s="126">
        <f>$B$26*'Permit Activity Projection'!M27</f>
        <v>0</v>
      </c>
      <c r="K26" s="126">
        <f>$B$26*'Permit Activity Projection'!N27</f>
        <v>0</v>
      </c>
      <c r="L26" s="126">
        <f>$B$26*'Permit Activity Projection'!O27</f>
        <v>0</v>
      </c>
      <c r="M26" s="126">
        <f>$B$26*'Permit Activity Projection'!P27</f>
        <v>0</v>
      </c>
      <c r="N26" s="126">
        <f>$B$26*'Permit Activity Projection'!Q27</f>
        <v>0</v>
      </c>
      <c r="O26" s="126">
        <f>$B$26*'Permit Activity Projection'!R27</f>
        <v>0</v>
      </c>
    </row>
    <row r="27" spans="1:15" ht="51.75" x14ac:dyDescent="0.25">
      <c r="A27" s="114" t="s">
        <v>111</v>
      </c>
      <c r="B27" s="125">
        <f>'Time Per Permit'!T36</f>
        <v>0</v>
      </c>
      <c r="C27" s="126">
        <f>$B$27*'Permit Activity Projection'!F28</f>
        <v>0</v>
      </c>
      <c r="D27" s="126">
        <f>$B$27*'Permit Activity Projection'!G28</f>
        <v>0</v>
      </c>
      <c r="E27" s="126">
        <f>$B$27*'Permit Activity Projection'!H28</f>
        <v>0</v>
      </c>
      <c r="F27" s="126">
        <f>$B$27*'Permit Activity Projection'!I28</f>
        <v>0</v>
      </c>
      <c r="G27" s="126">
        <f>$B$27*'Permit Activity Projection'!J28</f>
        <v>0</v>
      </c>
      <c r="H27" s="126">
        <f>$B$27*'Permit Activity Projection'!K28</f>
        <v>0</v>
      </c>
      <c r="I27" s="126">
        <f>$B$27*'Permit Activity Projection'!L28</f>
        <v>0</v>
      </c>
      <c r="J27" s="126">
        <f>$B$27*'Permit Activity Projection'!M28</f>
        <v>0</v>
      </c>
      <c r="K27" s="126">
        <f>$B$27*'Permit Activity Projection'!N28</f>
        <v>0</v>
      </c>
      <c r="L27" s="126">
        <f>$B$27*'Permit Activity Projection'!O28</f>
        <v>0</v>
      </c>
      <c r="M27" s="126">
        <f>$B$27*'Permit Activity Projection'!P28</f>
        <v>0</v>
      </c>
      <c r="N27" s="126">
        <f>$B$27*'Permit Activity Projection'!Q28</f>
        <v>0</v>
      </c>
      <c r="O27" s="126">
        <f>$B$27*'Permit Activity Projection'!R28</f>
        <v>0</v>
      </c>
    </row>
    <row r="28" spans="1:15" ht="64.5" x14ac:dyDescent="0.25">
      <c r="A28" s="114" t="s">
        <v>106</v>
      </c>
      <c r="B28" s="125">
        <f>'Time Per Permit'!T37</f>
        <v>247.5</v>
      </c>
      <c r="C28" s="126">
        <f>$B$28*'Permit Activity Projection'!F29</f>
        <v>0</v>
      </c>
      <c r="D28" s="126">
        <f>$B$28*'Permit Activity Projection'!G29</f>
        <v>0</v>
      </c>
      <c r="E28" s="126">
        <f>$B$28*'Permit Activity Projection'!H29</f>
        <v>0</v>
      </c>
      <c r="F28" s="126">
        <f>$B$28*'Permit Activity Projection'!I29</f>
        <v>0</v>
      </c>
      <c r="G28" s="126">
        <f>$B$28*'Permit Activity Projection'!J29</f>
        <v>0</v>
      </c>
      <c r="H28" s="126">
        <f>$B$28*'Permit Activity Projection'!K29</f>
        <v>0</v>
      </c>
      <c r="I28" s="126">
        <f>$B$28*'Permit Activity Projection'!L29</f>
        <v>0</v>
      </c>
      <c r="J28" s="126">
        <f>$B$28*'Permit Activity Projection'!M29</f>
        <v>0</v>
      </c>
      <c r="K28" s="126">
        <f>$B$28*'Permit Activity Projection'!N29</f>
        <v>0</v>
      </c>
      <c r="L28" s="126">
        <f>$B$28*'Permit Activity Projection'!O29</f>
        <v>0</v>
      </c>
      <c r="M28" s="126">
        <f>$B$28*'Permit Activity Projection'!P29</f>
        <v>0</v>
      </c>
      <c r="N28" s="126">
        <f>$B$28*'Permit Activity Projection'!Q29</f>
        <v>0</v>
      </c>
      <c r="O28" s="126">
        <f>$B$28*'Permit Activity Projection'!R29</f>
        <v>0</v>
      </c>
    </row>
    <row r="29" spans="1:15" ht="64.5" x14ac:dyDescent="0.25">
      <c r="A29" s="114" t="s">
        <v>107</v>
      </c>
      <c r="B29" s="125">
        <f>'Time Per Permit'!T38</f>
        <v>247.5</v>
      </c>
      <c r="C29" s="126">
        <f>$B$29*'Permit Activity Projection'!F30</f>
        <v>0</v>
      </c>
      <c r="D29" s="126">
        <f>$B$29*'Permit Activity Projection'!G30</f>
        <v>0</v>
      </c>
      <c r="E29" s="126">
        <f>$B$29*'Permit Activity Projection'!H30</f>
        <v>0</v>
      </c>
      <c r="F29" s="126">
        <f>$B$29*'Permit Activity Projection'!I30</f>
        <v>0</v>
      </c>
      <c r="G29" s="126">
        <f>$B$29*'Permit Activity Projection'!J30</f>
        <v>0</v>
      </c>
      <c r="H29" s="126">
        <f>$B$29*'Permit Activity Projection'!K30</f>
        <v>0</v>
      </c>
      <c r="I29" s="126">
        <f>$B$29*'Permit Activity Projection'!L30</f>
        <v>0</v>
      </c>
      <c r="J29" s="126">
        <f>$B$29*'Permit Activity Projection'!M30</f>
        <v>0</v>
      </c>
      <c r="K29" s="126">
        <f>$B$29*'Permit Activity Projection'!N30</f>
        <v>0</v>
      </c>
      <c r="L29" s="126">
        <f>$B$29*'Permit Activity Projection'!O30</f>
        <v>0</v>
      </c>
      <c r="M29" s="126">
        <f>$B$29*'Permit Activity Projection'!P30</f>
        <v>0</v>
      </c>
      <c r="N29" s="126">
        <f>$B$29*'Permit Activity Projection'!Q30</f>
        <v>0</v>
      </c>
      <c r="O29" s="126">
        <f>$B$29*'Permit Activity Projection'!R30</f>
        <v>0</v>
      </c>
    </row>
    <row r="30" spans="1:15" ht="64.5" x14ac:dyDescent="0.25">
      <c r="A30" s="114" t="s">
        <v>112</v>
      </c>
      <c r="B30" s="125">
        <f>'Time Per Permit'!T39</f>
        <v>247.5</v>
      </c>
      <c r="C30" s="126">
        <f>$B$30*'Permit Activity Projection'!F31</f>
        <v>0</v>
      </c>
      <c r="D30" s="126">
        <f>$B$30*'Permit Activity Projection'!G31</f>
        <v>0</v>
      </c>
      <c r="E30" s="126">
        <f>$B$30*'Permit Activity Projection'!H31</f>
        <v>0</v>
      </c>
      <c r="F30" s="126">
        <f>$B$30*'Permit Activity Projection'!I31</f>
        <v>0</v>
      </c>
      <c r="G30" s="126">
        <f>$B$30*'Permit Activity Projection'!J31</f>
        <v>0</v>
      </c>
      <c r="H30" s="126">
        <f>$B$30*'Permit Activity Projection'!K31</f>
        <v>0</v>
      </c>
      <c r="I30" s="126">
        <f>$B$30*'Permit Activity Projection'!L31</f>
        <v>0</v>
      </c>
      <c r="J30" s="126">
        <f>$B$30*'Permit Activity Projection'!M31</f>
        <v>0</v>
      </c>
      <c r="K30" s="126">
        <f>$B$30*'Permit Activity Projection'!N31</f>
        <v>0</v>
      </c>
      <c r="L30" s="126">
        <f>$B$30*'Permit Activity Projection'!O31</f>
        <v>0</v>
      </c>
      <c r="M30" s="126">
        <f>$B$30*'Permit Activity Projection'!P31</f>
        <v>0</v>
      </c>
      <c r="N30" s="126">
        <f>$B$30*'Permit Activity Projection'!Q31</f>
        <v>0</v>
      </c>
      <c r="O30" s="126">
        <f>$B$30*'Permit Activity Projection'!R31</f>
        <v>0</v>
      </c>
    </row>
    <row r="31" spans="1:15" ht="51.75" x14ac:dyDescent="0.25">
      <c r="A31" s="114" t="s">
        <v>113</v>
      </c>
      <c r="B31" s="125">
        <f>'Time Per Permit'!T40</f>
        <v>247.5</v>
      </c>
      <c r="C31" s="126">
        <f>$B$31*'Permit Activity Projection'!F32</f>
        <v>0</v>
      </c>
      <c r="D31" s="126">
        <f>$B$31*'Permit Activity Projection'!G32</f>
        <v>0</v>
      </c>
      <c r="E31" s="126">
        <f>$B$31*'Permit Activity Projection'!H32</f>
        <v>0</v>
      </c>
      <c r="F31" s="126">
        <f>$B$31*'Permit Activity Projection'!I32</f>
        <v>0</v>
      </c>
      <c r="G31" s="126">
        <f>$B$31*'Permit Activity Projection'!J32</f>
        <v>0</v>
      </c>
      <c r="H31" s="126">
        <f>$B$31*'Permit Activity Projection'!K32</f>
        <v>0</v>
      </c>
      <c r="I31" s="126">
        <f>$B$31*'Permit Activity Projection'!L32</f>
        <v>0</v>
      </c>
      <c r="J31" s="126">
        <f>$B$31*'Permit Activity Projection'!M32</f>
        <v>0</v>
      </c>
      <c r="K31" s="126">
        <f>$B$31*'Permit Activity Projection'!N32</f>
        <v>0</v>
      </c>
      <c r="L31" s="126">
        <f>$B$31*'Permit Activity Projection'!O32</f>
        <v>0</v>
      </c>
      <c r="M31" s="126">
        <f>$B$31*'Permit Activity Projection'!P32</f>
        <v>0</v>
      </c>
      <c r="N31" s="126">
        <f>$B$31*'Permit Activity Projection'!Q32</f>
        <v>0</v>
      </c>
      <c r="O31" s="126">
        <f>$B$31*'Permit Activity Projection'!R32</f>
        <v>0</v>
      </c>
    </row>
  </sheetData>
  <sheetProtection password="8DB0" sheet="1" objects="1" scenarios="1"/>
  <printOptions gridLines="1"/>
  <pageMargins left="0.7" right="0.7" top="2" bottom="0.75" header="1.05" footer="0.3"/>
  <pageSetup scale="4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C12" sqref="C12"/>
    </sheetView>
  </sheetViews>
  <sheetFormatPr defaultRowHeight="15" x14ac:dyDescent="0.25"/>
  <cols>
    <col min="1" max="1" width="48" bestFit="1" customWidth="1"/>
    <col min="2" max="2" width="15" customWidth="1"/>
  </cols>
  <sheetData>
    <row r="1" spans="1:15" x14ac:dyDescent="0.25">
      <c r="C1" s="1">
        <v>2013</v>
      </c>
      <c r="D1" s="1">
        <v>2014</v>
      </c>
      <c r="E1" s="1">
        <v>2015</v>
      </c>
      <c r="F1" s="1">
        <v>2016</v>
      </c>
      <c r="G1" s="1">
        <v>2017</v>
      </c>
      <c r="H1" s="1">
        <v>2018</v>
      </c>
      <c r="I1" s="1">
        <v>2019</v>
      </c>
      <c r="J1" s="1">
        <v>2020</v>
      </c>
      <c r="K1" s="1">
        <v>2021</v>
      </c>
      <c r="L1" s="1">
        <v>2022</v>
      </c>
      <c r="M1" s="1">
        <v>2023</v>
      </c>
      <c r="N1" s="1">
        <v>2024</v>
      </c>
      <c r="O1" s="1">
        <v>2025</v>
      </c>
    </row>
    <row r="2" spans="1:15" x14ac:dyDescent="0.25">
      <c r="B2" s="23" t="s">
        <v>190</v>
      </c>
      <c r="C2" s="50">
        <f>C3/2080</f>
        <v>0.28800480769230768</v>
      </c>
      <c r="D2" s="50">
        <f t="shared" ref="D2:O2" si="0">D3/2080</f>
        <v>0.29088485576923073</v>
      </c>
      <c r="E2" s="50">
        <f t="shared" si="0"/>
        <v>0.29379370432692303</v>
      </c>
      <c r="F2" s="50">
        <f t="shared" si="0"/>
        <v>0.29673164137019231</v>
      </c>
      <c r="G2" s="50">
        <f t="shared" si="0"/>
        <v>0.29969895778389422</v>
      </c>
      <c r="H2" s="50">
        <f t="shared" si="0"/>
        <v>0.30269594736173316</v>
      </c>
      <c r="I2" s="50">
        <f t="shared" si="0"/>
        <v>0.30874986630896778</v>
      </c>
      <c r="J2" s="50">
        <f t="shared" si="0"/>
        <v>0.31492486363514716</v>
      </c>
      <c r="K2" s="50">
        <f t="shared" si="0"/>
        <v>0.32437260954420161</v>
      </c>
      <c r="L2" s="50">
        <f t="shared" si="0"/>
        <v>0.33410378783052763</v>
      </c>
      <c r="M2" s="50">
        <f t="shared" si="0"/>
        <v>0.34412690146544345</v>
      </c>
      <c r="N2" s="50">
        <f t="shared" si="0"/>
        <v>0.3544507085094068</v>
      </c>
      <c r="O2" s="50">
        <f t="shared" si="0"/>
        <v>0.36508422976468902</v>
      </c>
    </row>
    <row r="3" spans="1:15" s="27" customFormat="1" x14ac:dyDescent="0.25">
      <c r="B3" s="28" t="s">
        <v>234</v>
      </c>
      <c r="C3" s="29">
        <f>SUM(C5:C7)</f>
        <v>599.04999999999995</v>
      </c>
      <c r="D3" s="29">
        <f t="shared" ref="D3:O3" si="1">SUM(D5:D7)</f>
        <v>605.04049999999995</v>
      </c>
      <c r="E3" s="29">
        <f t="shared" si="1"/>
        <v>611.09090499999991</v>
      </c>
      <c r="F3" s="29">
        <f t="shared" si="1"/>
        <v>617.20181405000005</v>
      </c>
      <c r="G3" s="29">
        <f t="shared" si="1"/>
        <v>623.37383219050002</v>
      </c>
      <c r="H3" s="29">
        <f t="shared" si="1"/>
        <v>629.607570512405</v>
      </c>
      <c r="I3" s="29">
        <f t="shared" si="1"/>
        <v>642.199721922653</v>
      </c>
      <c r="J3" s="29">
        <f t="shared" si="1"/>
        <v>655.04371636110614</v>
      </c>
      <c r="K3" s="29">
        <f t="shared" si="1"/>
        <v>674.69502785193936</v>
      </c>
      <c r="L3" s="29">
        <f t="shared" si="1"/>
        <v>694.93587868749751</v>
      </c>
      <c r="M3" s="29">
        <f t="shared" si="1"/>
        <v>715.78395504812238</v>
      </c>
      <c r="N3" s="29">
        <f t="shared" si="1"/>
        <v>737.25747369956616</v>
      </c>
      <c r="O3" s="29">
        <f t="shared" si="1"/>
        <v>759.3751979105532</v>
      </c>
    </row>
    <row r="4" spans="1:15" x14ac:dyDescent="0.25">
      <c r="A4" s="2"/>
    </row>
    <row r="5" spans="1:15" x14ac:dyDescent="0.25">
      <c r="A5" s="2"/>
      <c r="B5" s="22" t="s">
        <v>229</v>
      </c>
      <c r="C5" s="5">
        <f>SUM(C10:C17)/60</f>
        <v>599.04999999999995</v>
      </c>
      <c r="D5" s="5">
        <f t="shared" ref="D5:O5" si="2">SUM(D10:D17)/60</f>
        <v>605.04049999999995</v>
      </c>
      <c r="E5" s="5">
        <f t="shared" si="2"/>
        <v>611.09090499999991</v>
      </c>
      <c r="F5" s="5">
        <f t="shared" si="2"/>
        <v>617.20181405000005</v>
      </c>
      <c r="G5" s="5">
        <f t="shared" si="2"/>
        <v>623.37383219050002</v>
      </c>
      <c r="H5" s="5">
        <f t="shared" si="2"/>
        <v>629.607570512405</v>
      </c>
      <c r="I5" s="5">
        <f t="shared" si="2"/>
        <v>642.199721922653</v>
      </c>
      <c r="J5" s="5">
        <f t="shared" si="2"/>
        <v>655.04371636110614</v>
      </c>
      <c r="K5" s="5">
        <f t="shared" si="2"/>
        <v>674.69502785193936</v>
      </c>
      <c r="L5" s="5">
        <f t="shared" si="2"/>
        <v>694.93587868749751</v>
      </c>
      <c r="M5" s="5">
        <f t="shared" si="2"/>
        <v>715.78395504812238</v>
      </c>
      <c r="N5" s="5">
        <f t="shared" si="2"/>
        <v>737.25747369956616</v>
      </c>
      <c r="O5" s="5">
        <f t="shared" si="2"/>
        <v>759.3751979105532</v>
      </c>
    </row>
    <row r="6" spans="1:15" x14ac:dyDescent="0.25">
      <c r="A6" s="2"/>
      <c r="B6" s="22" t="s">
        <v>230</v>
      </c>
      <c r="C6" s="5">
        <f>SUM(C19:C24)/60</f>
        <v>0</v>
      </c>
      <c r="D6" s="5">
        <f t="shared" ref="D6:O6" si="3">SUM(D19:D24)/60</f>
        <v>0</v>
      </c>
      <c r="E6" s="5">
        <f t="shared" si="3"/>
        <v>0</v>
      </c>
      <c r="F6" s="5">
        <f t="shared" si="3"/>
        <v>0</v>
      </c>
      <c r="G6" s="5">
        <f t="shared" si="3"/>
        <v>0</v>
      </c>
      <c r="H6" s="5">
        <f t="shared" si="3"/>
        <v>0</v>
      </c>
      <c r="I6" s="5">
        <f t="shared" si="3"/>
        <v>0</v>
      </c>
      <c r="J6" s="5">
        <f t="shared" si="3"/>
        <v>0</v>
      </c>
      <c r="K6" s="5">
        <f t="shared" si="3"/>
        <v>0</v>
      </c>
      <c r="L6" s="5">
        <f t="shared" si="3"/>
        <v>0</v>
      </c>
      <c r="M6" s="5">
        <f t="shared" si="3"/>
        <v>0</v>
      </c>
      <c r="N6" s="5">
        <f t="shared" si="3"/>
        <v>0</v>
      </c>
      <c r="O6" s="5">
        <f t="shared" si="3"/>
        <v>0</v>
      </c>
    </row>
    <row r="7" spans="1:15" x14ac:dyDescent="0.25">
      <c r="A7" s="2"/>
      <c r="B7" s="22" t="s">
        <v>231</v>
      </c>
      <c r="C7" s="5">
        <f>SUM(C26:C31)/60</f>
        <v>0</v>
      </c>
      <c r="D7" s="5">
        <f t="shared" ref="D7:O7" si="4">SUM(D26:D31)/60</f>
        <v>0</v>
      </c>
      <c r="E7" s="5">
        <f t="shared" si="4"/>
        <v>0</v>
      </c>
      <c r="F7" s="5">
        <f t="shared" si="4"/>
        <v>0</v>
      </c>
      <c r="G7" s="5">
        <f t="shared" si="4"/>
        <v>0</v>
      </c>
      <c r="H7" s="5">
        <f t="shared" si="4"/>
        <v>0</v>
      </c>
      <c r="I7" s="5">
        <f t="shared" si="4"/>
        <v>0</v>
      </c>
      <c r="J7" s="5">
        <f t="shared" si="4"/>
        <v>0</v>
      </c>
      <c r="K7" s="5">
        <f t="shared" si="4"/>
        <v>0</v>
      </c>
      <c r="L7" s="5">
        <f t="shared" si="4"/>
        <v>0</v>
      </c>
      <c r="M7" s="5">
        <f t="shared" si="4"/>
        <v>0</v>
      </c>
      <c r="N7" s="5">
        <f t="shared" si="4"/>
        <v>0</v>
      </c>
      <c r="O7" s="5">
        <f t="shared" si="4"/>
        <v>0</v>
      </c>
    </row>
    <row r="8" spans="1:15" x14ac:dyDescent="0.25">
      <c r="A8" s="2"/>
    </row>
    <row r="9" spans="1:15" x14ac:dyDescent="0.25">
      <c r="A9" s="2" t="s">
        <v>0</v>
      </c>
      <c r="B9" s="23" t="s">
        <v>11</v>
      </c>
      <c r="C9" s="1">
        <v>2013</v>
      </c>
      <c r="D9" s="1">
        <v>2014</v>
      </c>
      <c r="E9" s="1">
        <v>2015</v>
      </c>
      <c r="F9" s="1">
        <v>2016</v>
      </c>
      <c r="G9" s="1">
        <v>2017</v>
      </c>
      <c r="H9" s="1">
        <v>2018</v>
      </c>
      <c r="I9" s="1">
        <v>2019</v>
      </c>
      <c r="J9" s="1">
        <v>2020</v>
      </c>
      <c r="K9" s="1">
        <v>2021</v>
      </c>
      <c r="L9" s="1">
        <v>2022</v>
      </c>
      <c r="M9" s="1">
        <v>2023</v>
      </c>
      <c r="N9" s="1">
        <v>2024</v>
      </c>
      <c r="O9" s="1">
        <v>2025</v>
      </c>
    </row>
    <row r="10" spans="1:15" ht="15.75" x14ac:dyDescent="0.25">
      <c r="A10" s="19" t="s">
        <v>71</v>
      </c>
      <c r="B10" s="6"/>
      <c r="C10" s="5"/>
      <c r="D10" s="5"/>
      <c r="E10" s="5"/>
      <c r="F10" s="5"/>
      <c r="G10" s="5"/>
      <c r="H10" s="5"/>
      <c r="I10" s="5"/>
      <c r="J10" s="5"/>
      <c r="K10" s="5"/>
      <c r="L10" s="5"/>
      <c r="M10" s="5"/>
      <c r="N10" s="5"/>
      <c r="O10" s="5"/>
    </row>
    <row r="11" spans="1:15" ht="64.5" hidden="1" x14ac:dyDescent="0.25">
      <c r="A11" s="20" t="s">
        <v>97</v>
      </c>
      <c r="B11" s="6">
        <f>'Time Per Permit'!Q22</f>
        <v>957</v>
      </c>
      <c r="C11" s="5">
        <f>$B$11*'Permit Activity Projection'!F12</f>
        <v>0</v>
      </c>
      <c r="D11" s="5">
        <f>$B$11*'Permit Activity Projection'!G12</f>
        <v>0</v>
      </c>
      <c r="E11" s="5">
        <f>$B$11*'Permit Activity Projection'!H12</f>
        <v>0</v>
      </c>
      <c r="F11" s="5">
        <f>$B$11*'Permit Activity Projection'!I12</f>
        <v>0</v>
      </c>
      <c r="G11" s="5">
        <f>$B$11*'Permit Activity Projection'!J12</f>
        <v>0</v>
      </c>
      <c r="H11" s="5">
        <f>$B$11*'Permit Activity Projection'!K12</f>
        <v>0</v>
      </c>
      <c r="I11" s="5">
        <f>$B$11*'Permit Activity Projection'!L12</f>
        <v>0</v>
      </c>
      <c r="J11" s="5">
        <f>$B$11*'Permit Activity Projection'!M12</f>
        <v>0</v>
      </c>
      <c r="K11" s="5">
        <f>$B$11*'Permit Activity Projection'!N12</f>
        <v>0</v>
      </c>
      <c r="L11" s="5">
        <f>$B$11*'Permit Activity Projection'!O12</f>
        <v>0</v>
      </c>
      <c r="M11" s="5">
        <f>$B$11*'Permit Activity Projection'!P12</f>
        <v>0</v>
      </c>
      <c r="N11" s="5">
        <f>$B$11*'Permit Activity Projection'!Q12</f>
        <v>0</v>
      </c>
      <c r="O11" s="5">
        <f>$B$11*'Permit Activity Projection'!R12</f>
        <v>0</v>
      </c>
    </row>
    <row r="12" spans="1:15" ht="51.75" x14ac:dyDescent="0.25">
      <c r="A12" s="20" t="s">
        <v>98</v>
      </c>
      <c r="B12" s="6">
        <f>'Time Per Permit'!Q23</f>
        <v>957</v>
      </c>
      <c r="C12" s="5">
        <f>$B$12*'Permit Activity Projection'!F13</f>
        <v>4785</v>
      </c>
      <c r="D12" s="5">
        <f>$B$12*'Permit Activity Projection'!G13</f>
        <v>4832.8499999999995</v>
      </c>
      <c r="E12" s="5">
        <f>$B$12*'Permit Activity Projection'!H13</f>
        <v>4881.1785</v>
      </c>
      <c r="F12" s="5">
        <f>$B$12*'Permit Activity Projection'!I13</f>
        <v>4929.9902849999999</v>
      </c>
      <c r="G12" s="5">
        <f>$B$12*'Permit Activity Projection'!J13</f>
        <v>4979.2901878499997</v>
      </c>
      <c r="H12" s="5">
        <f>$B$12*'Permit Activity Projection'!K13</f>
        <v>5029.0830897285005</v>
      </c>
      <c r="I12" s="5">
        <f>$B$12*'Permit Activity Projection'!L13</f>
        <v>5129.6647515230698</v>
      </c>
      <c r="J12" s="5">
        <f>$B$12*'Permit Activity Projection'!M13</f>
        <v>5232.258046553532</v>
      </c>
      <c r="K12" s="5">
        <f>$B$12*'Permit Activity Projection'!N13</f>
        <v>5389.2257879501376</v>
      </c>
      <c r="L12" s="5">
        <f>$B$12*'Permit Activity Projection'!O13</f>
        <v>5550.9025615886421</v>
      </c>
      <c r="M12" s="5">
        <f>$B$12*'Permit Activity Projection'!P13</f>
        <v>5717.4296384363015</v>
      </c>
      <c r="N12" s="5">
        <f>$B$12*'Permit Activity Projection'!Q13</f>
        <v>5888.9525275893911</v>
      </c>
      <c r="O12" s="5">
        <f>$B$12*'Permit Activity Projection'!R13</f>
        <v>6065.6211034170728</v>
      </c>
    </row>
    <row r="13" spans="1:15" ht="64.5" x14ac:dyDescent="0.25">
      <c r="A13" s="20" t="s">
        <v>99</v>
      </c>
      <c r="B13" s="6">
        <f>'Time Per Permit'!Q24</f>
        <v>1405.5</v>
      </c>
      <c r="C13" s="5">
        <f>$B$13*'Permit Activity Projection'!F14</f>
        <v>5622</v>
      </c>
      <c r="D13" s="5">
        <f>$B$13*'Permit Activity Projection'!G14</f>
        <v>5678.22</v>
      </c>
      <c r="E13" s="5">
        <f>$B$13*'Permit Activity Projection'!H14</f>
        <v>5735.0021999999999</v>
      </c>
      <c r="F13" s="5">
        <f>$B$13*'Permit Activity Projection'!I14</f>
        <v>5792.3522219999995</v>
      </c>
      <c r="G13" s="5">
        <f>$B$13*'Permit Activity Projection'!J14</f>
        <v>5850.27574422</v>
      </c>
      <c r="H13" s="5">
        <f>$B$13*'Permit Activity Projection'!K14</f>
        <v>5908.7785016621992</v>
      </c>
      <c r="I13" s="5">
        <f>$B$13*'Permit Activity Projection'!L14</f>
        <v>6026.9540716954434</v>
      </c>
      <c r="J13" s="5">
        <f>$B$13*'Permit Activity Projection'!M14</f>
        <v>6147.4931531293523</v>
      </c>
      <c r="K13" s="5">
        <f>$B$13*'Permit Activity Projection'!N14</f>
        <v>6331.9179477232328</v>
      </c>
      <c r="L13" s="5">
        <f>$B$13*'Permit Activity Projection'!O14</f>
        <v>6521.8754861549296</v>
      </c>
      <c r="M13" s="5">
        <f>$B$13*'Permit Activity Projection'!P14</f>
        <v>6717.5317507395775</v>
      </c>
      <c r="N13" s="5">
        <f>$B$13*'Permit Activity Projection'!Q14</f>
        <v>6919.0577032617648</v>
      </c>
      <c r="O13" s="5">
        <f>$B$13*'Permit Activity Projection'!R14</f>
        <v>7126.6294343596182</v>
      </c>
    </row>
    <row r="14" spans="1:15" ht="64.5" x14ac:dyDescent="0.25">
      <c r="A14" s="20" t="s">
        <v>100</v>
      </c>
      <c r="B14" s="6">
        <f>'Time Per Permit'!Q25</f>
        <v>2751</v>
      </c>
      <c r="C14" s="5">
        <f>$B$14*'Permit Activity Projection'!F15</f>
        <v>8253</v>
      </c>
      <c r="D14" s="5">
        <f>$B$14*'Permit Activity Projection'!G15</f>
        <v>8335.5300000000007</v>
      </c>
      <c r="E14" s="5">
        <f>$B$14*'Permit Activity Projection'!H15</f>
        <v>8418.8852999999999</v>
      </c>
      <c r="F14" s="5">
        <f>$B$14*'Permit Activity Projection'!I15</f>
        <v>8503.0741530000014</v>
      </c>
      <c r="G14" s="5">
        <f>$B$14*'Permit Activity Projection'!J15</f>
        <v>8588.1048945300008</v>
      </c>
      <c r="H14" s="5">
        <f>$B$14*'Permit Activity Projection'!K15</f>
        <v>8673.9859434753016</v>
      </c>
      <c r="I14" s="5">
        <f>$B$14*'Permit Activity Projection'!L15</f>
        <v>8847.4656623448082</v>
      </c>
      <c r="J14" s="5">
        <f>$B$14*'Permit Activity Projection'!M15</f>
        <v>9024.4149755917042</v>
      </c>
      <c r="K14" s="5">
        <f>$B$14*'Permit Activity Projection'!N15</f>
        <v>9295.147424859455</v>
      </c>
      <c r="L14" s="5">
        <f>$B$14*'Permit Activity Projection'!O15</f>
        <v>9574.0018476052392</v>
      </c>
      <c r="M14" s="5">
        <f>$B$14*'Permit Activity Projection'!P15</f>
        <v>9861.2219030333963</v>
      </c>
      <c r="N14" s="5">
        <f>$B$14*'Permit Activity Projection'!Q15</f>
        <v>10157.058560124398</v>
      </c>
      <c r="O14" s="5">
        <f>$B$14*'Permit Activity Projection'!R15</f>
        <v>10461.770316928132</v>
      </c>
    </row>
    <row r="15" spans="1:15" ht="64.5" x14ac:dyDescent="0.25">
      <c r="A15" s="20" t="s">
        <v>101</v>
      </c>
      <c r="B15" s="6">
        <f>'Time Per Permit'!Q26</f>
        <v>3648</v>
      </c>
      <c r="C15" s="5">
        <f>$B$15*'Permit Activity Projection'!F16</f>
        <v>7296</v>
      </c>
      <c r="D15" s="5">
        <f>$B$15*'Permit Activity Projection'!G16</f>
        <v>7368.96</v>
      </c>
      <c r="E15" s="5">
        <f>$B$15*'Permit Activity Projection'!H16</f>
        <v>7442.6495999999997</v>
      </c>
      <c r="F15" s="5">
        <f>$B$15*'Permit Activity Projection'!I16</f>
        <v>7517.0760959999998</v>
      </c>
      <c r="G15" s="5">
        <f>$B$15*'Permit Activity Projection'!J16</f>
        <v>7592.2468569600005</v>
      </c>
      <c r="H15" s="5">
        <f>$B$15*'Permit Activity Projection'!K16</f>
        <v>7668.1693255295995</v>
      </c>
      <c r="I15" s="5">
        <f>$B$15*'Permit Activity Projection'!L16</f>
        <v>7821.5327120401917</v>
      </c>
      <c r="J15" s="5">
        <f>$B$15*'Permit Activity Projection'!M16</f>
        <v>7977.9633662809947</v>
      </c>
      <c r="K15" s="5">
        <f>$B$15*'Permit Activity Projection'!N16</f>
        <v>8217.3022672694242</v>
      </c>
      <c r="L15" s="5">
        <f>$B$15*'Permit Activity Projection'!O16</f>
        <v>8463.8213352875064</v>
      </c>
      <c r="M15" s="5">
        <f>$B$15*'Permit Activity Projection'!P16</f>
        <v>8717.7359753461333</v>
      </c>
      <c r="N15" s="5">
        <f>$B$15*'Permit Activity Projection'!Q16</f>
        <v>8979.2680546065167</v>
      </c>
      <c r="O15" s="5">
        <f>$B$15*'Permit Activity Projection'!R16</f>
        <v>9248.6460962447127</v>
      </c>
    </row>
    <row r="16" spans="1:15" ht="64.5" x14ac:dyDescent="0.25">
      <c r="A16" s="20" t="s">
        <v>102</v>
      </c>
      <c r="B16" s="6">
        <f>'Time Per Permit'!Q27</f>
        <v>4545</v>
      </c>
      <c r="C16" s="5">
        <f>$B$16*'Permit Activity Projection'!F17</f>
        <v>4545</v>
      </c>
      <c r="D16" s="5">
        <f>$B$16*'Permit Activity Projection'!G17</f>
        <v>4590.45</v>
      </c>
      <c r="E16" s="5">
        <f>$B$16*'Permit Activity Projection'!H17</f>
        <v>4636.3545000000004</v>
      </c>
      <c r="F16" s="5">
        <f>$B$16*'Permit Activity Projection'!I17</f>
        <v>4682.7180449999996</v>
      </c>
      <c r="G16" s="5">
        <f>$B$16*'Permit Activity Projection'!J17</f>
        <v>4729.5452254500005</v>
      </c>
      <c r="H16" s="5">
        <f>$B$16*'Permit Activity Projection'!K17</f>
        <v>4776.8406777044993</v>
      </c>
      <c r="I16" s="5">
        <f>$B$16*'Permit Activity Projection'!L17</f>
        <v>4872.3774912585895</v>
      </c>
      <c r="J16" s="5">
        <f>$B$16*'Permit Activity Projection'!M17</f>
        <v>4969.8250410837609</v>
      </c>
      <c r="K16" s="5">
        <f>$B$16*'Permit Activity Projection'!N17</f>
        <v>5118.9197923162737</v>
      </c>
      <c r="L16" s="5">
        <f>$B$16*'Permit Activity Projection'!O17</f>
        <v>5272.4873860857624</v>
      </c>
      <c r="M16" s="5">
        <f>$B$16*'Permit Activity Projection'!P17</f>
        <v>5430.6620076683348</v>
      </c>
      <c r="N16" s="5">
        <f>$B$16*'Permit Activity Projection'!Q17</f>
        <v>5593.5818678983851</v>
      </c>
      <c r="O16" s="5">
        <f>$B$16*'Permit Activity Projection'!R17</f>
        <v>5761.3893239353374</v>
      </c>
    </row>
    <row r="17" spans="1:15" ht="51.75" x14ac:dyDescent="0.25">
      <c r="A17" s="20" t="s">
        <v>103</v>
      </c>
      <c r="B17" s="6">
        <f>'Time Per Permit'!Q28</f>
        <v>5442</v>
      </c>
      <c r="C17" s="5">
        <f>$B$17*'Permit Activity Projection'!F18</f>
        <v>5442</v>
      </c>
      <c r="D17" s="5">
        <f>$B$17*'Permit Activity Projection'!G18</f>
        <v>5496.42</v>
      </c>
      <c r="E17" s="5">
        <f>$B$17*'Permit Activity Projection'!H18</f>
        <v>5551.3842000000004</v>
      </c>
      <c r="F17" s="5">
        <f>$B$17*'Permit Activity Projection'!I18</f>
        <v>5606.8980419999998</v>
      </c>
      <c r="G17" s="5">
        <f>$B$17*'Permit Activity Projection'!J18</f>
        <v>5662.9670224199999</v>
      </c>
      <c r="H17" s="5">
        <f>$B$17*'Permit Activity Projection'!K18</f>
        <v>5719.5966926441997</v>
      </c>
      <c r="I17" s="5">
        <f>$B$17*'Permit Activity Projection'!L18</f>
        <v>5833.9886264970837</v>
      </c>
      <c r="J17" s="5">
        <f>$B$17*'Permit Activity Projection'!M18</f>
        <v>5950.6683990270249</v>
      </c>
      <c r="K17" s="5">
        <f>$B$17*'Permit Activity Projection'!N18</f>
        <v>6129.1884509978363</v>
      </c>
      <c r="L17" s="5">
        <f>$B$17*'Permit Activity Projection'!O18</f>
        <v>6313.0641045277707</v>
      </c>
      <c r="M17" s="5">
        <f>$B$17*'Permit Activity Projection'!P18</f>
        <v>6502.4560276636039</v>
      </c>
      <c r="N17" s="5">
        <f>$B$17*'Permit Activity Projection'!Q18</f>
        <v>6697.5297084935119</v>
      </c>
      <c r="O17" s="5">
        <f>$B$17*'Permit Activity Projection'!R18</f>
        <v>6898.4555997483176</v>
      </c>
    </row>
    <row r="18" spans="1:15" ht="15.75" x14ac:dyDescent="0.25">
      <c r="A18" s="19" t="s">
        <v>66</v>
      </c>
      <c r="B18" s="6"/>
      <c r="C18" s="5"/>
      <c r="D18" s="5"/>
      <c r="E18" s="5"/>
      <c r="F18" s="5"/>
      <c r="G18" s="5"/>
      <c r="H18" s="5"/>
      <c r="I18" s="5"/>
      <c r="J18" s="5"/>
      <c r="K18" s="5"/>
      <c r="L18" s="5"/>
      <c r="M18" s="5"/>
      <c r="N18" s="5"/>
      <c r="O18" s="5"/>
    </row>
    <row r="19" spans="1:15" ht="51.75" x14ac:dyDescent="0.25">
      <c r="A19" s="20" t="s">
        <v>104</v>
      </c>
      <c r="B19" s="6">
        <f>'Time Per Permit'!Q30</f>
        <v>210</v>
      </c>
      <c r="C19" s="5">
        <f>$B$19*'Permit Activity Projection'!F20</f>
        <v>0</v>
      </c>
      <c r="D19" s="5">
        <f>$B$19*'Permit Activity Projection'!G20</f>
        <v>0</v>
      </c>
      <c r="E19" s="5">
        <f>$B$19*'Permit Activity Projection'!H20</f>
        <v>0</v>
      </c>
      <c r="F19" s="5">
        <f>$B$19*'Permit Activity Projection'!I20</f>
        <v>0</v>
      </c>
      <c r="G19" s="5">
        <f>$B$19*'Permit Activity Projection'!J20</f>
        <v>0</v>
      </c>
      <c r="H19" s="5">
        <f>$B$19*'Permit Activity Projection'!K20</f>
        <v>0</v>
      </c>
      <c r="I19" s="5">
        <f>$B$19*'Permit Activity Projection'!L20</f>
        <v>0</v>
      </c>
      <c r="J19" s="5">
        <f>$B$19*'Permit Activity Projection'!M20</f>
        <v>0</v>
      </c>
      <c r="K19" s="5">
        <f>$B$19*'Permit Activity Projection'!N20</f>
        <v>0</v>
      </c>
      <c r="L19" s="5">
        <f>$B$19*'Permit Activity Projection'!O20</f>
        <v>0</v>
      </c>
      <c r="M19" s="5">
        <f>$B$19*'Permit Activity Projection'!P20</f>
        <v>0</v>
      </c>
      <c r="N19" s="5">
        <f>$B$19*'Permit Activity Projection'!Q20</f>
        <v>0</v>
      </c>
      <c r="O19" s="5">
        <f>$B$19*'Permit Activity Projection'!R20</f>
        <v>0</v>
      </c>
    </row>
    <row r="20" spans="1:15" ht="64.5" x14ac:dyDescent="0.25">
      <c r="A20" s="20" t="s">
        <v>105</v>
      </c>
      <c r="B20" s="6">
        <f>'Time Per Permit'!Q31</f>
        <v>210</v>
      </c>
      <c r="C20" s="5">
        <f>$B$20*'Permit Activity Projection'!F21</f>
        <v>0</v>
      </c>
      <c r="D20" s="5">
        <f>$B$20*'Permit Activity Projection'!G21</f>
        <v>0</v>
      </c>
      <c r="E20" s="5">
        <f>$B$20*'Permit Activity Projection'!H21</f>
        <v>0</v>
      </c>
      <c r="F20" s="5">
        <f>$B$20*'Permit Activity Projection'!I21</f>
        <v>0</v>
      </c>
      <c r="G20" s="5">
        <f>$B$20*'Permit Activity Projection'!J21</f>
        <v>0</v>
      </c>
      <c r="H20" s="5">
        <f>$B$20*'Permit Activity Projection'!K21</f>
        <v>0</v>
      </c>
      <c r="I20" s="5">
        <f>$B$20*'Permit Activity Projection'!L21</f>
        <v>0</v>
      </c>
      <c r="J20" s="5">
        <f>$B$20*'Permit Activity Projection'!M21</f>
        <v>0</v>
      </c>
      <c r="K20" s="5">
        <f>$B$20*'Permit Activity Projection'!N21</f>
        <v>0</v>
      </c>
      <c r="L20" s="5">
        <f>$B$20*'Permit Activity Projection'!O21</f>
        <v>0</v>
      </c>
      <c r="M20" s="5">
        <f>$B$20*'Permit Activity Projection'!P21</f>
        <v>0</v>
      </c>
      <c r="N20" s="5">
        <f>$B$20*'Permit Activity Projection'!Q21</f>
        <v>0</v>
      </c>
      <c r="O20" s="5">
        <f>$B$20*'Permit Activity Projection'!R21</f>
        <v>0</v>
      </c>
    </row>
    <row r="21" spans="1:15" ht="64.5" x14ac:dyDescent="0.25">
      <c r="A21" s="20" t="s">
        <v>106</v>
      </c>
      <c r="B21" s="6">
        <f>'Time Per Permit'!Q32</f>
        <v>210</v>
      </c>
      <c r="C21" s="5">
        <f>$B$21*'Permit Activity Projection'!F22</f>
        <v>0</v>
      </c>
      <c r="D21" s="5">
        <f>$B$21*'Permit Activity Projection'!G22</f>
        <v>0</v>
      </c>
      <c r="E21" s="5">
        <f>$B$21*'Permit Activity Projection'!H22</f>
        <v>0</v>
      </c>
      <c r="F21" s="5">
        <f>$B$21*'Permit Activity Projection'!I22</f>
        <v>0</v>
      </c>
      <c r="G21" s="5">
        <f>$B$21*'Permit Activity Projection'!J22</f>
        <v>0</v>
      </c>
      <c r="H21" s="5">
        <f>$B$21*'Permit Activity Projection'!K22</f>
        <v>0</v>
      </c>
      <c r="I21" s="5">
        <f>$B$21*'Permit Activity Projection'!L22</f>
        <v>0</v>
      </c>
      <c r="J21" s="5">
        <f>$B$21*'Permit Activity Projection'!M22</f>
        <v>0</v>
      </c>
      <c r="K21" s="5">
        <f>$B$21*'Permit Activity Projection'!N22</f>
        <v>0</v>
      </c>
      <c r="L21" s="5">
        <f>$B$21*'Permit Activity Projection'!O22</f>
        <v>0</v>
      </c>
      <c r="M21" s="5">
        <f>$B$21*'Permit Activity Projection'!P22</f>
        <v>0</v>
      </c>
      <c r="N21" s="5">
        <f>$B$21*'Permit Activity Projection'!Q22</f>
        <v>0</v>
      </c>
      <c r="O21" s="5">
        <f>$B$21*'Permit Activity Projection'!R22</f>
        <v>0</v>
      </c>
    </row>
    <row r="22" spans="1:15" ht="64.5" x14ac:dyDescent="0.25">
      <c r="A22" s="20" t="s">
        <v>107</v>
      </c>
      <c r="B22" s="6">
        <f>'Time Per Permit'!Q33</f>
        <v>210</v>
      </c>
      <c r="C22" s="5">
        <f>$B$22*'Permit Activity Projection'!F23</f>
        <v>0</v>
      </c>
      <c r="D22" s="5">
        <f>$B$22*'Permit Activity Projection'!G23</f>
        <v>0</v>
      </c>
      <c r="E22" s="5">
        <f>$B$22*'Permit Activity Projection'!H23</f>
        <v>0</v>
      </c>
      <c r="F22" s="5">
        <f>$B$22*'Permit Activity Projection'!I23</f>
        <v>0</v>
      </c>
      <c r="G22" s="5">
        <f>$B$22*'Permit Activity Projection'!J23</f>
        <v>0</v>
      </c>
      <c r="H22" s="5">
        <f>$B$22*'Permit Activity Projection'!K23</f>
        <v>0</v>
      </c>
      <c r="I22" s="5">
        <f>$B$22*'Permit Activity Projection'!L23</f>
        <v>0</v>
      </c>
      <c r="J22" s="5">
        <f>$B$22*'Permit Activity Projection'!M23</f>
        <v>0</v>
      </c>
      <c r="K22" s="5">
        <f>$B$22*'Permit Activity Projection'!N23</f>
        <v>0</v>
      </c>
      <c r="L22" s="5">
        <f>$B$22*'Permit Activity Projection'!O23</f>
        <v>0</v>
      </c>
      <c r="M22" s="5">
        <f>$B$22*'Permit Activity Projection'!P23</f>
        <v>0</v>
      </c>
      <c r="N22" s="5">
        <f>$B$22*'Permit Activity Projection'!Q23</f>
        <v>0</v>
      </c>
      <c r="O22" s="5">
        <f>$B$22*'Permit Activity Projection'!R23</f>
        <v>0</v>
      </c>
    </row>
    <row r="23" spans="1:15" ht="64.5" x14ac:dyDescent="0.25">
      <c r="A23" s="20" t="s">
        <v>108</v>
      </c>
      <c r="B23" s="6">
        <f>'Time Per Permit'!Q34</f>
        <v>210</v>
      </c>
      <c r="C23" s="5">
        <f>$B$23*'Permit Activity Projection'!F24</f>
        <v>0</v>
      </c>
      <c r="D23" s="5">
        <f>$B$23*'Permit Activity Projection'!G24</f>
        <v>0</v>
      </c>
      <c r="E23" s="5">
        <f>$B$23*'Permit Activity Projection'!H24</f>
        <v>0</v>
      </c>
      <c r="F23" s="5">
        <f>$B$23*'Permit Activity Projection'!I24</f>
        <v>0</v>
      </c>
      <c r="G23" s="5">
        <f>$B$23*'Permit Activity Projection'!J24</f>
        <v>0</v>
      </c>
      <c r="H23" s="5">
        <f>$B$23*'Permit Activity Projection'!K24</f>
        <v>0</v>
      </c>
      <c r="I23" s="5">
        <f>$B$23*'Permit Activity Projection'!L24</f>
        <v>0</v>
      </c>
      <c r="J23" s="5">
        <f>$B$23*'Permit Activity Projection'!M24</f>
        <v>0</v>
      </c>
      <c r="K23" s="5">
        <f>$B$23*'Permit Activity Projection'!N24</f>
        <v>0</v>
      </c>
      <c r="L23" s="5">
        <f>$B$23*'Permit Activity Projection'!O24</f>
        <v>0</v>
      </c>
      <c r="M23" s="5">
        <f>$B$23*'Permit Activity Projection'!P24</f>
        <v>0</v>
      </c>
      <c r="N23" s="5">
        <f>$B$23*'Permit Activity Projection'!Q24</f>
        <v>0</v>
      </c>
      <c r="O23" s="5">
        <f>$B$23*'Permit Activity Projection'!R24</f>
        <v>0</v>
      </c>
    </row>
    <row r="24" spans="1:15" ht="51.75" x14ac:dyDescent="0.25">
      <c r="A24" s="20" t="s">
        <v>109</v>
      </c>
      <c r="B24" s="6">
        <f>'Time Per Permit'!Q35</f>
        <v>210</v>
      </c>
      <c r="C24" s="5">
        <f>$B$24*'Permit Activity Projection'!F25</f>
        <v>0</v>
      </c>
      <c r="D24" s="5">
        <f>$B$24*'Permit Activity Projection'!G25</f>
        <v>0</v>
      </c>
      <c r="E24" s="5">
        <f>$B$24*'Permit Activity Projection'!H25</f>
        <v>0</v>
      </c>
      <c r="F24" s="5">
        <f>$B$24*'Permit Activity Projection'!I25</f>
        <v>0</v>
      </c>
      <c r="G24" s="5">
        <f>$B$24*'Permit Activity Projection'!J25</f>
        <v>0</v>
      </c>
      <c r="H24" s="5">
        <f>$B$24*'Permit Activity Projection'!K25</f>
        <v>0</v>
      </c>
      <c r="I24" s="5">
        <f>$B$24*'Permit Activity Projection'!L25</f>
        <v>0</v>
      </c>
      <c r="J24" s="5">
        <f>$B$24*'Permit Activity Projection'!M25</f>
        <v>0</v>
      </c>
      <c r="K24" s="5">
        <f>$B$24*'Permit Activity Projection'!N25</f>
        <v>0</v>
      </c>
      <c r="L24" s="5">
        <f>$B$24*'Permit Activity Projection'!O25</f>
        <v>0</v>
      </c>
      <c r="M24" s="5">
        <f>$B$24*'Permit Activity Projection'!P25</f>
        <v>0</v>
      </c>
      <c r="N24" s="5">
        <f>$B$24*'Permit Activity Projection'!Q25</f>
        <v>0</v>
      </c>
      <c r="O24" s="5">
        <f>$B$24*'Permit Activity Projection'!R25</f>
        <v>0</v>
      </c>
    </row>
    <row r="25" spans="1:15" ht="15.75" x14ac:dyDescent="0.25">
      <c r="A25" s="19" t="s">
        <v>93</v>
      </c>
      <c r="B25" s="6"/>
      <c r="C25" s="5"/>
      <c r="D25" s="5"/>
      <c r="E25" s="5"/>
      <c r="F25" s="5"/>
      <c r="G25" s="5"/>
      <c r="H25" s="5"/>
      <c r="I25" s="5"/>
      <c r="J25" s="5"/>
      <c r="K25" s="5"/>
      <c r="L25" s="5"/>
      <c r="M25" s="5"/>
      <c r="N25" s="5"/>
      <c r="O25" s="5"/>
    </row>
    <row r="26" spans="1:15" ht="51.75" x14ac:dyDescent="0.25">
      <c r="A26" s="21" t="s">
        <v>110</v>
      </c>
      <c r="B26" s="6">
        <f>'Time Per Permit'!Q37</f>
        <v>210</v>
      </c>
      <c r="C26" s="5">
        <f>$B$26*'Permit Activity Projection'!F27</f>
        <v>0</v>
      </c>
      <c r="D26" s="5">
        <f>$B$26*'Permit Activity Projection'!G27</f>
        <v>0</v>
      </c>
      <c r="E26" s="5">
        <f>$B$26*'Permit Activity Projection'!H27</f>
        <v>0</v>
      </c>
      <c r="F26" s="5">
        <f>$B$26*'Permit Activity Projection'!I27</f>
        <v>0</v>
      </c>
      <c r="G26" s="5">
        <f>$B$26*'Permit Activity Projection'!J27</f>
        <v>0</v>
      </c>
      <c r="H26" s="5">
        <f>$B$26*'Permit Activity Projection'!K27</f>
        <v>0</v>
      </c>
      <c r="I26" s="5">
        <f>$B$26*'Permit Activity Projection'!L27</f>
        <v>0</v>
      </c>
      <c r="J26" s="5">
        <f>$B$26*'Permit Activity Projection'!M27</f>
        <v>0</v>
      </c>
      <c r="K26" s="5">
        <f>$B$26*'Permit Activity Projection'!N27</f>
        <v>0</v>
      </c>
      <c r="L26" s="5">
        <f>$B$26*'Permit Activity Projection'!O27</f>
        <v>0</v>
      </c>
      <c r="M26" s="5">
        <f>$B$26*'Permit Activity Projection'!P27</f>
        <v>0</v>
      </c>
      <c r="N26" s="5">
        <f>$B$26*'Permit Activity Projection'!Q27</f>
        <v>0</v>
      </c>
      <c r="O26" s="5">
        <f>$B$26*'Permit Activity Projection'!R27</f>
        <v>0</v>
      </c>
    </row>
    <row r="27" spans="1:15" ht="51.75" x14ac:dyDescent="0.25">
      <c r="A27" s="21" t="s">
        <v>111</v>
      </c>
      <c r="B27" s="6">
        <f>'Time Per Permit'!Q38</f>
        <v>210</v>
      </c>
      <c r="C27" s="5">
        <f>$B$27*'Permit Activity Projection'!F28</f>
        <v>0</v>
      </c>
      <c r="D27" s="5">
        <f>$B$27*'Permit Activity Projection'!G28</f>
        <v>0</v>
      </c>
      <c r="E27" s="5">
        <f>$B$27*'Permit Activity Projection'!H28</f>
        <v>0</v>
      </c>
      <c r="F27" s="5">
        <f>$B$27*'Permit Activity Projection'!I28</f>
        <v>0</v>
      </c>
      <c r="G27" s="5">
        <f>$B$27*'Permit Activity Projection'!J28</f>
        <v>0</v>
      </c>
      <c r="H27" s="5">
        <f>$B$27*'Permit Activity Projection'!K28</f>
        <v>0</v>
      </c>
      <c r="I27" s="5">
        <f>$B$27*'Permit Activity Projection'!L28</f>
        <v>0</v>
      </c>
      <c r="J27" s="5">
        <f>$B$27*'Permit Activity Projection'!M28</f>
        <v>0</v>
      </c>
      <c r="K27" s="5">
        <f>$B$27*'Permit Activity Projection'!N28</f>
        <v>0</v>
      </c>
      <c r="L27" s="5">
        <f>$B$27*'Permit Activity Projection'!O28</f>
        <v>0</v>
      </c>
      <c r="M27" s="5">
        <f>$B$27*'Permit Activity Projection'!P28</f>
        <v>0</v>
      </c>
      <c r="N27" s="5">
        <f>$B$27*'Permit Activity Projection'!Q28</f>
        <v>0</v>
      </c>
      <c r="O27" s="5">
        <f>$B$27*'Permit Activity Projection'!R28</f>
        <v>0</v>
      </c>
    </row>
    <row r="28" spans="1:15" ht="64.5" x14ac:dyDescent="0.25">
      <c r="A28" s="21" t="s">
        <v>106</v>
      </c>
      <c r="B28" s="6">
        <f>'Time Per Permit'!Q39</f>
        <v>210</v>
      </c>
      <c r="C28" s="5">
        <f>$B$28*'Permit Activity Projection'!F29</f>
        <v>0</v>
      </c>
      <c r="D28" s="5">
        <f>$B$28*'Permit Activity Projection'!G29</f>
        <v>0</v>
      </c>
      <c r="E28" s="5">
        <f>$B$28*'Permit Activity Projection'!H29</f>
        <v>0</v>
      </c>
      <c r="F28" s="5">
        <f>$B$28*'Permit Activity Projection'!I29</f>
        <v>0</v>
      </c>
      <c r="G28" s="5">
        <f>$B$28*'Permit Activity Projection'!J29</f>
        <v>0</v>
      </c>
      <c r="H28" s="5">
        <f>$B$28*'Permit Activity Projection'!K29</f>
        <v>0</v>
      </c>
      <c r="I28" s="5">
        <f>$B$28*'Permit Activity Projection'!L29</f>
        <v>0</v>
      </c>
      <c r="J28" s="5">
        <f>$B$28*'Permit Activity Projection'!M29</f>
        <v>0</v>
      </c>
      <c r="K28" s="5">
        <f>$B$28*'Permit Activity Projection'!N29</f>
        <v>0</v>
      </c>
      <c r="L28" s="5">
        <f>$B$28*'Permit Activity Projection'!O29</f>
        <v>0</v>
      </c>
      <c r="M28" s="5">
        <f>$B$28*'Permit Activity Projection'!P29</f>
        <v>0</v>
      </c>
      <c r="N28" s="5">
        <f>$B$28*'Permit Activity Projection'!Q29</f>
        <v>0</v>
      </c>
      <c r="O28" s="5">
        <f>$B$28*'Permit Activity Projection'!R29</f>
        <v>0</v>
      </c>
    </row>
    <row r="29" spans="1:15" ht="64.5" x14ac:dyDescent="0.25">
      <c r="A29" s="21" t="s">
        <v>107</v>
      </c>
      <c r="B29" s="6">
        <f>'Time Per Permit'!Q40</f>
        <v>210</v>
      </c>
      <c r="C29" s="5">
        <f>$B$29*'Permit Activity Projection'!F30</f>
        <v>0</v>
      </c>
      <c r="D29" s="5">
        <f>$B$29*'Permit Activity Projection'!G30</f>
        <v>0</v>
      </c>
      <c r="E29" s="5">
        <f>$B$29*'Permit Activity Projection'!H30</f>
        <v>0</v>
      </c>
      <c r="F29" s="5">
        <f>$B$29*'Permit Activity Projection'!I30</f>
        <v>0</v>
      </c>
      <c r="G29" s="5">
        <f>$B$29*'Permit Activity Projection'!J30</f>
        <v>0</v>
      </c>
      <c r="H29" s="5">
        <f>$B$29*'Permit Activity Projection'!K30</f>
        <v>0</v>
      </c>
      <c r="I29" s="5">
        <f>$B$29*'Permit Activity Projection'!L30</f>
        <v>0</v>
      </c>
      <c r="J29" s="5">
        <f>$B$29*'Permit Activity Projection'!M30</f>
        <v>0</v>
      </c>
      <c r="K29" s="5">
        <f>$B$29*'Permit Activity Projection'!N30</f>
        <v>0</v>
      </c>
      <c r="L29" s="5">
        <f>$B$29*'Permit Activity Projection'!O30</f>
        <v>0</v>
      </c>
      <c r="M29" s="5">
        <f>$B$29*'Permit Activity Projection'!P30</f>
        <v>0</v>
      </c>
      <c r="N29" s="5">
        <f>$B$29*'Permit Activity Projection'!Q30</f>
        <v>0</v>
      </c>
      <c r="O29" s="5">
        <f>$B$29*'Permit Activity Projection'!R30</f>
        <v>0</v>
      </c>
    </row>
    <row r="30" spans="1:15" ht="64.5" x14ac:dyDescent="0.25">
      <c r="A30" s="21" t="s">
        <v>112</v>
      </c>
      <c r="B30" s="6">
        <f>'Time Per Permit'!Q41</f>
        <v>210</v>
      </c>
      <c r="C30" s="5">
        <f>$B$30*'Permit Activity Projection'!F31</f>
        <v>0</v>
      </c>
      <c r="D30" s="5">
        <f>$B$30*'Permit Activity Projection'!G31</f>
        <v>0</v>
      </c>
      <c r="E30" s="5">
        <f>$B$30*'Permit Activity Projection'!H31</f>
        <v>0</v>
      </c>
      <c r="F30" s="5">
        <f>$B$30*'Permit Activity Projection'!I31</f>
        <v>0</v>
      </c>
      <c r="G30" s="5">
        <f>$B$30*'Permit Activity Projection'!J31</f>
        <v>0</v>
      </c>
      <c r="H30" s="5">
        <f>$B$30*'Permit Activity Projection'!K31</f>
        <v>0</v>
      </c>
      <c r="I30" s="5">
        <f>$B$30*'Permit Activity Projection'!L31</f>
        <v>0</v>
      </c>
      <c r="J30" s="5">
        <f>$B$30*'Permit Activity Projection'!M31</f>
        <v>0</v>
      </c>
      <c r="K30" s="5">
        <f>$B$30*'Permit Activity Projection'!N31</f>
        <v>0</v>
      </c>
      <c r="L30" s="5">
        <f>$B$30*'Permit Activity Projection'!O31</f>
        <v>0</v>
      </c>
      <c r="M30" s="5">
        <f>$B$30*'Permit Activity Projection'!P31</f>
        <v>0</v>
      </c>
      <c r="N30" s="5">
        <f>$B$30*'Permit Activity Projection'!Q31</f>
        <v>0</v>
      </c>
      <c r="O30" s="5">
        <f>$B$30*'Permit Activity Projection'!R31</f>
        <v>0</v>
      </c>
    </row>
    <row r="31" spans="1:15" ht="51.75" x14ac:dyDescent="0.25">
      <c r="A31" s="21" t="s">
        <v>113</v>
      </c>
      <c r="B31" s="6">
        <f>'Time Per Permit'!Q42</f>
        <v>210</v>
      </c>
      <c r="C31" s="5">
        <f>$B$31*'Permit Activity Projection'!F32</f>
        <v>0</v>
      </c>
      <c r="D31" s="5">
        <f>$B$31*'Permit Activity Projection'!G32</f>
        <v>0</v>
      </c>
      <c r="E31" s="5">
        <f>$B$31*'Permit Activity Projection'!H32</f>
        <v>0</v>
      </c>
      <c r="F31" s="5">
        <f>$B$31*'Permit Activity Projection'!I32</f>
        <v>0</v>
      </c>
      <c r="G31" s="5">
        <f>$B$31*'Permit Activity Projection'!J32</f>
        <v>0</v>
      </c>
      <c r="H31" s="5">
        <f>$B$31*'Permit Activity Projection'!K32</f>
        <v>0</v>
      </c>
      <c r="I31" s="5">
        <f>$B$31*'Permit Activity Projection'!L32</f>
        <v>0</v>
      </c>
      <c r="J31" s="5">
        <f>$B$31*'Permit Activity Projection'!M32</f>
        <v>0</v>
      </c>
      <c r="K31" s="5">
        <f>$B$31*'Permit Activity Projection'!N32</f>
        <v>0</v>
      </c>
      <c r="L31" s="5">
        <f>$B$31*'Permit Activity Projection'!O32</f>
        <v>0</v>
      </c>
      <c r="M31" s="5">
        <f>$B$31*'Permit Activity Projection'!P32</f>
        <v>0</v>
      </c>
      <c r="N31" s="5">
        <f>$B$31*'Permit Activity Projection'!Q32</f>
        <v>0</v>
      </c>
      <c r="O31" s="5">
        <f>$B$31*'Permit Activity Projection'!R32</f>
        <v>0</v>
      </c>
    </row>
  </sheetData>
  <sheetProtection password="8DB0" sheet="1" objects="1" scenarios="1"/>
  <printOptions gridLines="1"/>
  <pageMargins left="0.7" right="0.7" top="2" bottom="0.75" header="1.05" footer="0.3"/>
  <pageSetup scale="4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B12" sqref="B12"/>
    </sheetView>
  </sheetViews>
  <sheetFormatPr defaultRowHeight="15" x14ac:dyDescent="0.25"/>
  <cols>
    <col min="1" max="1" width="48" bestFit="1" customWidth="1"/>
    <col min="2" max="2" width="15" customWidth="1"/>
  </cols>
  <sheetData>
    <row r="1" spans="1:15" x14ac:dyDescent="0.25">
      <c r="C1" s="1">
        <v>2013</v>
      </c>
      <c r="D1" s="1">
        <v>2014</v>
      </c>
      <c r="E1" s="1">
        <v>2015</v>
      </c>
      <c r="F1" s="1">
        <v>2016</v>
      </c>
      <c r="G1" s="1">
        <v>2017</v>
      </c>
      <c r="H1" s="1">
        <v>2018</v>
      </c>
      <c r="I1" s="1">
        <v>2019</v>
      </c>
      <c r="J1" s="1">
        <v>2020</v>
      </c>
      <c r="K1" s="1">
        <v>2021</v>
      </c>
      <c r="L1" s="1">
        <v>2022</v>
      </c>
      <c r="M1" s="1">
        <v>2023</v>
      </c>
      <c r="N1" s="1">
        <v>2024</v>
      </c>
      <c r="O1" s="1">
        <v>2025</v>
      </c>
    </row>
    <row r="2" spans="1:15" x14ac:dyDescent="0.25">
      <c r="B2" s="23" t="s">
        <v>190</v>
      </c>
      <c r="C2" s="50">
        <f>C3/2080</f>
        <v>7.0078124999999991E-2</v>
      </c>
      <c r="D2" s="50">
        <f t="shared" ref="D2:O2" si="0">D3/2080</f>
        <v>7.0778906249999982E-2</v>
      </c>
      <c r="E2" s="50">
        <f t="shared" si="0"/>
        <v>7.1486695312500001E-2</v>
      </c>
      <c r="F2" s="50">
        <f t="shared" si="0"/>
        <v>7.2201562265625005E-2</v>
      </c>
      <c r="G2" s="50">
        <f t="shared" si="0"/>
        <v>7.2923577888281244E-2</v>
      </c>
      <c r="H2" s="50">
        <f t="shared" si="0"/>
        <v>7.3652813667164058E-2</v>
      </c>
      <c r="I2" s="50">
        <f t="shared" si="0"/>
        <v>7.5125869940507337E-2</v>
      </c>
      <c r="J2" s="50">
        <f t="shared" si="0"/>
        <v>7.6628387339317497E-2</v>
      </c>
      <c r="K2" s="50">
        <f t="shared" si="0"/>
        <v>7.892723895949702E-2</v>
      </c>
      <c r="L2" s="50">
        <f t="shared" si="0"/>
        <v>8.1295056128281917E-2</v>
      </c>
      <c r="M2" s="50">
        <f t="shared" si="0"/>
        <v>8.3733907812130387E-2</v>
      </c>
      <c r="N2" s="50">
        <f t="shared" si="0"/>
        <v>8.6245925046494296E-2</v>
      </c>
      <c r="O2" s="50">
        <f t="shared" si="0"/>
        <v>8.8833302797889105E-2</v>
      </c>
    </row>
    <row r="3" spans="1:15" s="27" customFormat="1" x14ac:dyDescent="0.25">
      <c r="B3" s="28" t="s">
        <v>233</v>
      </c>
      <c r="C3" s="29">
        <f>SUM(C5:C7)</f>
        <v>145.76249999999999</v>
      </c>
      <c r="D3" s="29">
        <f t="shared" ref="D3:O3" si="1">SUM(D5:D7)</f>
        <v>147.22012499999997</v>
      </c>
      <c r="E3" s="29">
        <f t="shared" si="1"/>
        <v>148.69232625000001</v>
      </c>
      <c r="F3" s="29">
        <f t="shared" si="1"/>
        <v>150.17924951250001</v>
      </c>
      <c r="G3" s="29">
        <f t="shared" si="1"/>
        <v>151.681042007625</v>
      </c>
      <c r="H3" s="29">
        <f t="shared" si="1"/>
        <v>153.19785242770124</v>
      </c>
      <c r="I3" s="29">
        <f t="shared" si="1"/>
        <v>156.26180947625525</v>
      </c>
      <c r="J3" s="29">
        <f t="shared" si="1"/>
        <v>159.38704566578039</v>
      </c>
      <c r="K3" s="29">
        <f t="shared" si="1"/>
        <v>164.1686570357538</v>
      </c>
      <c r="L3" s="29">
        <f t="shared" si="1"/>
        <v>169.0937167468264</v>
      </c>
      <c r="M3" s="29">
        <f t="shared" si="1"/>
        <v>174.16652824923119</v>
      </c>
      <c r="N3" s="29">
        <f t="shared" si="1"/>
        <v>179.39152409670814</v>
      </c>
      <c r="O3" s="29">
        <f t="shared" si="1"/>
        <v>184.77326981960934</v>
      </c>
    </row>
    <row r="4" spans="1:15" x14ac:dyDescent="0.25">
      <c r="A4" s="2"/>
    </row>
    <row r="5" spans="1:15" x14ac:dyDescent="0.25">
      <c r="A5" s="2"/>
      <c r="B5" s="22" t="s">
        <v>229</v>
      </c>
      <c r="C5" s="5">
        <f>SUM(C10:C17)/60</f>
        <v>145.76249999999999</v>
      </c>
      <c r="D5" s="5">
        <f t="shared" ref="D5:O5" si="2">SUM(D10:D17)/60</f>
        <v>147.22012499999997</v>
      </c>
      <c r="E5" s="5">
        <f t="shared" si="2"/>
        <v>148.69232625000001</v>
      </c>
      <c r="F5" s="5">
        <f t="shared" si="2"/>
        <v>150.17924951250001</v>
      </c>
      <c r="G5" s="5">
        <f t="shared" si="2"/>
        <v>151.681042007625</v>
      </c>
      <c r="H5" s="5">
        <f t="shared" si="2"/>
        <v>153.19785242770124</v>
      </c>
      <c r="I5" s="5">
        <f t="shared" si="2"/>
        <v>156.26180947625525</v>
      </c>
      <c r="J5" s="5">
        <f t="shared" si="2"/>
        <v>159.38704566578039</v>
      </c>
      <c r="K5" s="5">
        <f t="shared" si="2"/>
        <v>164.1686570357538</v>
      </c>
      <c r="L5" s="5">
        <f t="shared" si="2"/>
        <v>169.0937167468264</v>
      </c>
      <c r="M5" s="5">
        <f t="shared" si="2"/>
        <v>174.16652824923119</v>
      </c>
      <c r="N5" s="5">
        <f t="shared" si="2"/>
        <v>179.39152409670814</v>
      </c>
      <c r="O5" s="5">
        <f t="shared" si="2"/>
        <v>184.77326981960934</v>
      </c>
    </row>
    <row r="6" spans="1:15" x14ac:dyDescent="0.25">
      <c r="A6" s="2"/>
      <c r="B6" s="22" t="s">
        <v>230</v>
      </c>
      <c r="C6" s="5">
        <f>SUM(C19:C24)/60</f>
        <v>0</v>
      </c>
      <c r="D6" s="5">
        <f t="shared" ref="D6:O6" si="3">SUM(D19:D24)/60</f>
        <v>0</v>
      </c>
      <c r="E6" s="5">
        <f t="shared" si="3"/>
        <v>0</v>
      </c>
      <c r="F6" s="5">
        <f t="shared" si="3"/>
        <v>0</v>
      </c>
      <c r="G6" s="5">
        <f t="shared" si="3"/>
        <v>0</v>
      </c>
      <c r="H6" s="5">
        <f t="shared" si="3"/>
        <v>0</v>
      </c>
      <c r="I6" s="5">
        <f t="shared" si="3"/>
        <v>0</v>
      </c>
      <c r="J6" s="5">
        <f t="shared" si="3"/>
        <v>0</v>
      </c>
      <c r="K6" s="5">
        <f t="shared" si="3"/>
        <v>0</v>
      </c>
      <c r="L6" s="5">
        <f t="shared" si="3"/>
        <v>0</v>
      </c>
      <c r="M6" s="5">
        <f t="shared" si="3"/>
        <v>0</v>
      </c>
      <c r="N6" s="5">
        <f t="shared" si="3"/>
        <v>0</v>
      </c>
      <c r="O6" s="5">
        <f t="shared" si="3"/>
        <v>0</v>
      </c>
    </row>
    <row r="7" spans="1:15" x14ac:dyDescent="0.25">
      <c r="A7" s="2"/>
      <c r="B7" s="22" t="s">
        <v>231</v>
      </c>
      <c r="C7" s="5">
        <f>SUM(C26:C31)/60</f>
        <v>0</v>
      </c>
      <c r="D7" s="5">
        <f t="shared" ref="D7:O7" si="4">SUM(D26:D31)/60</f>
        <v>0</v>
      </c>
      <c r="E7" s="5">
        <f t="shared" si="4"/>
        <v>0</v>
      </c>
      <c r="F7" s="5">
        <f t="shared" si="4"/>
        <v>0</v>
      </c>
      <c r="G7" s="5">
        <f t="shared" si="4"/>
        <v>0</v>
      </c>
      <c r="H7" s="5">
        <f t="shared" si="4"/>
        <v>0</v>
      </c>
      <c r="I7" s="5">
        <f t="shared" si="4"/>
        <v>0</v>
      </c>
      <c r="J7" s="5">
        <f t="shared" si="4"/>
        <v>0</v>
      </c>
      <c r="K7" s="5">
        <f t="shared" si="4"/>
        <v>0</v>
      </c>
      <c r="L7" s="5">
        <f t="shared" si="4"/>
        <v>0</v>
      </c>
      <c r="M7" s="5">
        <f t="shared" si="4"/>
        <v>0</v>
      </c>
      <c r="N7" s="5">
        <f t="shared" si="4"/>
        <v>0</v>
      </c>
      <c r="O7" s="5">
        <f t="shared" si="4"/>
        <v>0</v>
      </c>
    </row>
    <row r="8" spans="1:15" x14ac:dyDescent="0.25">
      <c r="A8" s="2"/>
    </row>
    <row r="9" spans="1:15" x14ac:dyDescent="0.25">
      <c r="A9" s="2" t="s">
        <v>0</v>
      </c>
      <c r="B9" s="23" t="s">
        <v>11</v>
      </c>
      <c r="C9" s="1">
        <v>2013</v>
      </c>
      <c r="D9" s="1">
        <v>2014</v>
      </c>
      <c r="E9" s="1">
        <v>2015</v>
      </c>
      <c r="F9" s="1">
        <v>2016</v>
      </c>
      <c r="G9" s="1">
        <v>2017</v>
      </c>
      <c r="H9" s="1">
        <v>2018</v>
      </c>
      <c r="I9" s="1">
        <v>2019</v>
      </c>
      <c r="J9" s="1">
        <v>2020</v>
      </c>
      <c r="K9" s="1">
        <v>2021</v>
      </c>
      <c r="L9" s="1">
        <v>2022</v>
      </c>
      <c r="M9" s="1">
        <v>2023</v>
      </c>
      <c r="N9" s="1">
        <v>2024</v>
      </c>
      <c r="O9" s="1">
        <v>2025</v>
      </c>
    </row>
    <row r="10" spans="1:15" ht="15.75" x14ac:dyDescent="0.25">
      <c r="A10" s="19" t="s">
        <v>71</v>
      </c>
      <c r="B10" s="6"/>
      <c r="C10" s="5"/>
      <c r="D10" s="5"/>
      <c r="E10" s="5"/>
      <c r="F10" s="5"/>
      <c r="G10" s="5"/>
      <c r="H10" s="5"/>
      <c r="I10" s="5"/>
      <c r="J10" s="5"/>
      <c r="K10" s="5"/>
      <c r="L10" s="5"/>
      <c r="M10" s="5"/>
      <c r="N10" s="5"/>
      <c r="O10" s="5"/>
    </row>
    <row r="11" spans="1:15" ht="64.5" hidden="1" x14ac:dyDescent="0.25">
      <c r="A11" s="20" t="s">
        <v>97</v>
      </c>
      <c r="B11" s="6">
        <f>'Time Per Permit'!R22</f>
        <v>224.25</v>
      </c>
      <c r="C11" s="5">
        <f>$B$11*'Permit Activity Projection'!F12</f>
        <v>0</v>
      </c>
      <c r="D11" s="5">
        <f>$B$11*'Permit Activity Projection'!G12</f>
        <v>0</v>
      </c>
      <c r="E11" s="5">
        <f>$B$11*'Permit Activity Projection'!H12</f>
        <v>0</v>
      </c>
      <c r="F11" s="5">
        <f>$B$11*'Permit Activity Projection'!I12</f>
        <v>0</v>
      </c>
      <c r="G11" s="5">
        <f>$B$11*'Permit Activity Projection'!J12</f>
        <v>0</v>
      </c>
      <c r="H11" s="5">
        <f>$B$11*'Permit Activity Projection'!K12</f>
        <v>0</v>
      </c>
      <c r="I11" s="5">
        <f>$B$11*'Permit Activity Projection'!L12</f>
        <v>0</v>
      </c>
      <c r="J11" s="5">
        <f>$B$11*'Permit Activity Projection'!M12</f>
        <v>0</v>
      </c>
      <c r="K11" s="5">
        <f>$B$11*'Permit Activity Projection'!N12</f>
        <v>0</v>
      </c>
      <c r="L11" s="5">
        <f>$B$11*'Permit Activity Projection'!O12</f>
        <v>0</v>
      </c>
      <c r="M11" s="5">
        <f>$B$11*'Permit Activity Projection'!P12</f>
        <v>0</v>
      </c>
      <c r="N11" s="5">
        <f>$B$11*'Permit Activity Projection'!Q12</f>
        <v>0</v>
      </c>
      <c r="O11" s="5">
        <f>$B$11*'Permit Activity Projection'!R12</f>
        <v>0</v>
      </c>
    </row>
    <row r="12" spans="1:15" ht="51.75" x14ac:dyDescent="0.25">
      <c r="A12" s="20" t="s">
        <v>98</v>
      </c>
      <c r="B12" s="6">
        <f>'Time Per Permit'!R23</f>
        <v>224.25</v>
      </c>
      <c r="C12" s="5">
        <f>$B$12*'Permit Activity Projection'!F13</f>
        <v>1121.25</v>
      </c>
      <c r="D12" s="5">
        <f>$B$12*'Permit Activity Projection'!G13</f>
        <v>1132.4624999999999</v>
      </c>
      <c r="E12" s="5">
        <f>$B$12*'Permit Activity Projection'!H13</f>
        <v>1143.7871250000001</v>
      </c>
      <c r="F12" s="5">
        <f>$B$12*'Permit Activity Projection'!I13</f>
        <v>1155.22499625</v>
      </c>
      <c r="G12" s="5">
        <f>$B$12*'Permit Activity Projection'!J13</f>
        <v>1166.7772462125001</v>
      </c>
      <c r="H12" s="5">
        <f>$B$12*'Permit Activity Projection'!K13</f>
        <v>1178.4450186746251</v>
      </c>
      <c r="I12" s="5">
        <f>$B$12*'Permit Activity Projection'!L13</f>
        <v>1202.0139190481175</v>
      </c>
      <c r="J12" s="5">
        <f>$B$12*'Permit Activity Projection'!M13</f>
        <v>1226.05419742908</v>
      </c>
      <c r="K12" s="5">
        <f>$B$12*'Permit Activity Projection'!N13</f>
        <v>1262.8358233519523</v>
      </c>
      <c r="L12" s="5">
        <f>$B$12*'Permit Activity Projection'!O13</f>
        <v>1300.7208980525108</v>
      </c>
      <c r="M12" s="5">
        <f>$B$12*'Permit Activity Projection'!P13</f>
        <v>1339.7425249940864</v>
      </c>
      <c r="N12" s="5">
        <f>$B$12*'Permit Activity Projection'!Q13</f>
        <v>1379.9348007439089</v>
      </c>
      <c r="O12" s="5">
        <f>$B$12*'Permit Activity Projection'!R13</f>
        <v>1421.3328447662263</v>
      </c>
    </row>
    <row r="13" spans="1:15" ht="64.5" x14ac:dyDescent="0.25">
      <c r="A13" s="20" t="s">
        <v>99</v>
      </c>
      <c r="B13" s="6">
        <f>'Time Per Permit'!R24</f>
        <v>336.375</v>
      </c>
      <c r="C13" s="5">
        <f>$B$13*'Permit Activity Projection'!F14</f>
        <v>1345.5</v>
      </c>
      <c r="D13" s="5">
        <f>$B$13*'Permit Activity Projection'!G14</f>
        <v>1358.9549999999999</v>
      </c>
      <c r="E13" s="5">
        <f>$B$13*'Permit Activity Projection'!H14</f>
        <v>1372.5445500000001</v>
      </c>
      <c r="F13" s="5">
        <f>$B$13*'Permit Activity Projection'!I14</f>
        <v>1386.2699954999998</v>
      </c>
      <c r="G13" s="5">
        <f>$B$13*'Permit Activity Projection'!J14</f>
        <v>1400.132695455</v>
      </c>
      <c r="H13" s="5">
        <f>$B$13*'Permit Activity Projection'!K14</f>
        <v>1414.13402240955</v>
      </c>
      <c r="I13" s="5">
        <f>$B$13*'Permit Activity Projection'!L14</f>
        <v>1442.4167028577408</v>
      </c>
      <c r="J13" s="5">
        <f>$B$13*'Permit Activity Projection'!M14</f>
        <v>1471.2650369148955</v>
      </c>
      <c r="K13" s="5">
        <f>$B$13*'Permit Activity Projection'!N14</f>
        <v>1515.4029880223425</v>
      </c>
      <c r="L13" s="5">
        <f>$B$13*'Permit Activity Projection'!O14</f>
        <v>1560.8650776630127</v>
      </c>
      <c r="M13" s="5">
        <f>$B$13*'Permit Activity Projection'!P14</f>
        <v>1607.6910299929032</v>
      </c>
      <c r="N13" s="5">
        <f>$B$13*'Permit Activity Projection'!Q14</f>
        <v>1655.9217608926904</v>
      </c>
      <c r="O13" s="5">
        <f>$B$13*'Permit Activity Projection'!R14</f>
        <v>1705.5994137194712</v>
      </c>
    </row>
    <row r="14" spans="1:15" ht="64.5" x14ac:dyDescent="0.25">
      <c r="A14" s="20" t="s">
        <v>100</v>
      </c>
      <c r="B14" s="6">
        <f>'Time Per Permit'!R25</f>
        <v>672.75</v>
      </c>
      <c r="C14" s="5">
        <f>$B$14*'Permit Activity Projection'!F15</f>
        <v>2018.25</v>
      </c>
      <c r="D14" s="5">
        <f>$B$14*'Permit Activity Projection'!G15</f>
        <v>2038.4325000000001</v>
      </c>
      <c r="E14" s="5">
        <f>$B$14*'Permit Activity Projection'!H15</f>
        <v>2058.8168250000003</v>
      </c>
      <c r="F14" s="5">
        <f>$B$14*'Permit Activity Projection'!I15</f>
        <v>2079.4049932500002</v>
      </c>
      <c r="G14" s="5">
        <f>$B$14*'Permit Activity Projection'!J15</f>
        <v>2100.1990431825002</v>
      </c>
      <c r="H14" s="5">
        <f>$B$14*'Permit Activity Projection'!K15</f>
        <v>2121.2010336143253</v>
      </c>
      <c r="I14" s="5">
        <f>$B$14*'Permit Activity Projection'!L15</f>
        <v>2163.6250542866119</v>
      </c>
      <c r="J14" s="5">
        <f>$B$14*'Permit Activity Projection'!M15</f>
        <v>2206.897555372344</v>
      </c>
      <c r="K14" s="5">
        <f>$B$14*'Permit Activity Projection'!N15</f>
        <v>2273.1044820335146</v>
      </c>
      <c r="L14" s="5">
        <f>$B$14*'Permit Activity Projection'!O15</f>
        <v>2341.2976164945203</v>
      </c>
      <c r="M14" s="5">
        <f>$B$14*'Permit Activity Projection'!P15</f>
        <v>2411.5365449893557</v>
      </c>
      <c r="N14" s="5">
        <f>$B$14*'Permit Activity Projection'!Q15</f>
        <v>2483.8826413390366</v>
      </c>
      <c r="O14" s="5">
        <f>$B$14*'Permit Activity Projection'!R15</f>
        <v>2558.3991205792076</v>
      </c>
    </row>
    <row r="15" spans="1:15" ht="64.5" x14ac:dyDescent="0.25">
      <c r="A15" s="20" t="s">
        <v>101</v>
      </c>
      <c r="B15" s="6">
        <f>'Time Per Permit'!R26</f>
        <v>897</v>
      </c>
      <c r="C15" s="5">
        <f>$B$15*'Permit Activity Projection'!F16</f>
        <v>1794</v>
      </c>
      <c r="D15" s="5">
        <f>$B$15*'Permit Activity Projection'!G16</f>
        <v>1811.94</v>
      </c>
      <c r="E15" s="5">
        <f>$B$15*'Permit Activity Projection'!H16</f>
        <v>1830.0594000000001</v>
      </c>
      <c r="F15" s="5">
        <f>$B$15*'Permit Activity Projection'!I16</f>
        <v>1848.3599939999999</v>
      </c>
      <c r="G15" s="5">
        <f>$B$15*'Permit Activity Projection'!J16</f>
        <v>1866.8435939400001</v>
      </c>
      <c r="H15" s="5">
        <f>$B$15*'Permit Activity Projection'!K16</f>
        <v>1885.5120298794</v>
      </c>
      <c r="I15" s="5">
        <f>$B$15*'Permit Activity Projection'!L16</f>
        <v>1923.2222704769879</v>
      </c>
      <c r="J15" s="5">
        <f>$B$15*'Permit Activity Projection'!M16</f>
        <v>1961.6867158865275</v>
      </c>
      <c r="K15" s="5">
        <f>$B$15*'Permit Activity Projection'!N16</f>
        <v>2020.5373173631233</v>
      </c>
      <c r="L15" s="5">
        <f>$B$15*'Permit Activity Projection'!O16</f>
        <v>2081.1534368840171</v>
      </c>
      <c r="M15" s="5">
        <f>$B$15*'Permit Activity Projection'!P16</f>
        <v>2143.5880399905377</v>
      </c>
      <c r="N15" s="5">
        <f>$B$15*'Permit Activity Projection'!Q16</f>
        <v>2207.8956811902535</v>
      </c>
      <c r="O15" s="5">
        <f>$B$15*'Permit Activity Projection'!R16</f>
        <v>2274.1325516259612</v>
      </c>
    </row>
    <row r="16" spans="1:15" ht="64.5" x14ac:dyDescent="0.25">
      <c r="A16" s="20" t="s">
        <v>102</v>
      </c>
      <c r="B16" s="6">
        <f>'Time Per Permit'!R27</f>
        <v>1121.25</v>
      </c>
      <c r="C16" s="5">
        <f>$B$16*'Permit Activity Projection'!F17</f>
        <v>1121.25</v>
      </c>
      <c r="D16" s="5">
        <f>$B$16*'Permit Activity Projection'!G17</f>
        <v>1132.4625000000001</v>
      </c>
      <c r="E16" s="5">
        <f>$B$16*'Permit Activity Projection'!H17</f>
        <v>1143.7871250000001</v>
      </c>
      <c r="F16" s="5">
        <f>$B$16*'Permit Activity Projection'!I17</f>
        <v>1155.22499625</v>
      </c>
      <c r="G16" s="5">
        <f>$B$16*'Permit Activity Projection'!J17</f>
        <v>1166.7772462125001</v>
      </c>
      <c r="H16" s="5">
        <f>$B$16*'Permit Activity Projection'!K17</f>
        <v>1178.4450186746249</v>
      </c>
      <c r="I16" s="5">
        <f>$B$16*'Permit Activity Projection'!L17</f>
        <v>1202.0139190481175</v>
      </c>
      <c r="J16" s="5">
        <f>$B$16*'Permit Activity Projection'!M17</f>
        <v>1226.0541974290797</v>
      </c>
      <c r="K16" s="5">
        <f>$B$16*'Permit Activity Projection'!N17</f>
        <v>1262.8358233519521</v>
      </c>
      <c r="L16" s="5">
        <f>$B$16*'Permit Activity Projection'!O17</f>
        <v>1300.7208980525106</v>
      </c>
      <c r="M16" s="5">
        <f>$B$16*'Permit Activity Projection'!P17</f>
        <v>1339.7425249940859</v>
      </c>
      <c r="N16" s="5">
        <f>$B$16*'Permit Activity Projection'!Q17</f>
        <v>1379.9348007439087</v>
      </c>
      <c r="O16" s="5">
        <f>$B$16*'Permit Activity Projection'!R17</f>
        <v>1421.3328447662259</v>
      </c>
    </row>
    <row r="17" spans="1:15" ht="51.75" x14ac:dyDescent="0.25">
      <c r="A17" s="20" t="s">
        <v>103</v>
      </c>
      <c r="B17" s="6">
        <f>'Time Per Permit'!R28</f>
        <v>1345.5</v>
      </c>
      <c r="C17" s="5">
        <f>$B$17*'Permit Activity Projection'!F18</f>
        <v>1345.5</v>
      </c>
      <c r="D17" s="5">
        <f>$B$17*'Permit Activity Projection'!G18</f>
        <v>1358.9549999999999</v>
      </c>
      <c r="E17" s="5">
        <f>$B$17*'Permit Activity Projection'!H18</f>
        <v>1372.5445500000001</v>
      </c>
      <c r="F17" s="5">
        <f>$B$17*'Permit Activity Projection'!I18</f>
        <v>1386.2699954999998</v>
      </c>
      <c r="G17" s="5">
        <f>$B$17*'Permit Activity Projection'!J18</f>
        <v>1400.132695455</v>
      </c>
      <c r="H17" s="5">
        <f>$B$17*'Permit Activity Projection'!K18</f>
        <v>1414.13402240955</v>
      </c>
      <c r="I17" s="5">
        <f>$B$17*'Permit Activity Projection'!L18</f>
        <v>1442.4167028577408</v>
      </c>
      <c r="J17" s="5">
        <f>$B$17*'Permit Activity Projection'!M18</f>
        <v>1471.2650369148955</v>
      </c>
      <c r="K17" s="5">
        <f>$B$17*'Permit Activity Projection'!N18</f>
        <v>1515.4029880223425</v>
      </c>
      <c r="L17" s="5">
        <f>$B$17*'Permit Activity Projection'!O18</f>
        <v>1560.8650776630127</v>
      </c>
      <c r="M17" s="5">
        <f>$B$17*'Permit Activity Projection'!P18</f>
        <v>1607.6910299929032</v>
      </c>
      <c r="N17" s="5">
        <f>$B$17*'Permit Activity Projection'!Q18</f>
        <v>1655.9217608926904</v>
      </c>
      <c r="O17" s="5">
        <f>$B$17*'Permit Activity Projection'!R18</f>
        <v>1705.5994137194712</v>
      </c>
    </row>
    <row r="18" spans="1:15" ht="15.75" x14ac:dyDescent="0.25">
      <c r="A18" s="19" t="s">
        <v>66</v>
      </c>
      <c r="B18" s="6"/>
      <c r="C18" s="5"/>
      <c r="D18" s="5"/>
      <c r="E18" s="5"/>
      <c r="F18" s="5"/>
      <c r="G18" s="5"/>
      <c r="H18" s="5"/>
      <c r="I18" s="5"/>
      <c r="J18" s="5"/>
      <c r="K18" s="5"/>
      <c r="L18" s="5"/>
      <c r="M18" s="5"/>
      <c r="N18" s="5"/>
      <c r="O18" s="5"/>
    </row>
    <row r="19" spans="1:15" ht="51.75" x14ac:dyDescent="0.25">
      <c r="A19" s="20" t="s">
        <v>104</v>
      </c>
      <c r="B19" s="6">
        <f>'Time Per Permit'!R30</f>
        <v>37.5</v>
      </c>
      <c r="C19" s="5">
        <f>$B$19*'Permit Activity Projection'!F20</f>
        <v>0</v>
      </c>
      <c r="D19" s="5">
        <f>$B$19*'Permit Activity Projection'!G20</f>
        <v>0</v>
      </c>
      <c r="E19" s="5">
        <f>$B$19*'Permit Activity Projection'!H20</f>
        <v>0</v>
      </c>
      <c r="F19" s="5">
        <f>$B$19*'Permit Activity Projection'!I20</f>
        <v>0</v>
      </c>
      <c r="G19" s="5">
        <f>$B$19*'Permit Activity Projection'!J20</f>
        <v>0</v>
      </c>
      <c r="H19" s="5">
        <f>$B$19*'Permit Activity Projection'!K20</f>
        <v>0</v>
      </c>
      <c r="I19" s="5">
        <f>$B$19*'Permit Activity Projection'!L20</f>
        <v>0</v>
      </c>
      <c r="J19" s="5">
        <f>$B$19*'Permit Activity Projection'!M20</f>
        <v>0</v>
      </c>
      <c r="K19" s="5">
        <f>$B$19*'Permit Activity Projection'!N20</f>
        <v>0</v>
      </c>
      <c r="L19" s="5">
        <f>$B$19*'Permit Activity Projection'!O20</f>
        <v>0</v>
      </c>
      <c r="M19" s="5">
        <f>$B$19*'Permit Activity Projection'!P20</f>
        <v>0</v>
      </c>
      <c r="N19" s="5">
        <f>$B$19*'Permit Activity Projection'!Q20</f>
        <v>0</v>
      </c>
      <c r="O19" s="5">
        <f>$B$19*'Permit Activity Projection'!R20</f>
        <v>0</v>
      </c>
    </row>
    <row r="20" spans="1:15" ht="64.5" x14ac:dyDescent="0.25">
      <c r="A20" s="20" t="s">
        <v>105</v>
      </c>
      <c r="B20" s="6">
        <f>'Time Per Permit'!R31</f>
        <v>37.5</v>
      </c>
      <c r="C20" s="5">
        <f>$B$20*'Permit Activity Projection'!F21</f>
        <v>0</v>
      </c>
      <c r="D20" s="5">
        <f>$B$20*'Permit Activity Projection'!G21</f>
        <v>0</v>
      </c>
      <c r="E20" s="5">
        <f>$B$20*'Permit Activity Projection'!H21</f>
        <v>0</v>
      </c>
      <c r="F20" s="5">
        <f>$B$20*'Permit Activity Projection'!I21</f>
        <v>0</v>
      </c>
      <c r="G20" s="5">
        <f>$B$20*'Permit Activity Projection'!J21</f>
        <v>0</v>
      </c>
      <c r="H20" s="5">
        <f>$B$20*'Permit Activity Projection'!K21</f>
        <v>0</v>
      </c>
      <c r="I20" s="5">
        <f>$B$20*'Permit Activity Projection'!L21</f>
        <v>0</v>
      </c>
      <c r="J20" s="5">
        <f>$B$20*'Permit Activity Projection'!M21</f>
        <v>0</v>
      </c>
      <c r="K20" s="5">
        <f>$B$20*'Permit Activity Projection'!N21</f>
        <v>0</v>
      </c>
      <c r="L20" s="5">
        <f>$B$20*'Permit Activity Projection'!O21</f>
        <v>0</v>
      </c>
      <c r="M20" s="5">
        <f>$B$20*'Permit Activity Projection'!P21</f>
        <v>0</v>
      </c>
      <c r="N20" s="5">
        <f>$B$20*'Permit Activity Projection'!Q21</f>
        <v>0</v>
      </c>
      <c r="O20" s="5">
        <f>$B$20*'Permit Activity Projection'!R21</f>
        <v>0</v>
      </c>
    </row>
    <row r="21" spans="1:15" ht="64.5" x14ac:dyDescent="0.25">
      <c r="A21" s="20" t="s">
        <v>106</v>
      </c>
      <c r="B21" s="6">
        <f>'Time Per Permit'!R32</f>
        <v>37.5</v>
      </c>
      <c r="C21" s="5">
        <f>$B$21*'Permit Activity Projection'!F22</f>
        <v>0</v>
      </c>
      <c r="D21" s="5">
        <f>$B$21*'Permit Activity Projection'!G22</f>
        <v>0</v>
      </c>
      <c r="E21" s="5">
        <f>$B$21*'Permit Activity Projection'!H22</f>
        <v>0</v>
      </c>
      <c r="F21" s="5">
        <f>$B$21*'Permit Activity Projection'!I22</f>
        <v>0</v>
      </c>
      <c r="G21" s="5">
        <f>$B$21*'Permit Activity Projection'!J22</f>
        <v>0</v>
      </c>
      <c r="H21" s="5">
        <f>$B$21*'Permit Activity Projection'!K22</f>
        <v>0</v>
      </c>
      <c r="I21" s="5">
        <f>$B$21*'Permit Activity Projection'!L22</f>
        <v>0</v>
      </c>
      <c r="J21" s="5">
        <f>$B$21*'Permit Activity Projection'!M22</f>
        <v>0</v>
      </c>
      <c r="K21" s="5">
        <f>$B$21*'Permit Activity Projection'!N22</f>
        <v>0</v>
      </c>
      <c r="L21" s="5">
        <f>$B$21*'Permit Activity Projection'!O22</f>
        <v>0</v>
      </c>
      <c r="M21" s="5">
        <f>$B$21*'Permit Activity Projection'!P22</f>
        <v>0</v>
      </c>
      <c r="N21" s="5">
        <f>$B$21*'Permit Activity Projection'!Q22</f>
        <v>0</v>
      </c>
      <c r="O21" s="5">
        <f>$B$21*'Permit Activity Projection'!R22</f>
        <v>0</v>
      </c>
    </row>
    <row r="22" spans="1:15" ht="64.5" x14ac:dyDescent="0.25">
      <c r="A22" s="20" t="s">
        <v>107</v>
      </c>
      <c r="B22" s="6">
        <f>'Time Per Permit'!R33</f>
        <v>37.5</v>
      </c>
      <c r="C22" s="5">
        <f>$B$22*'Permit Activity Projection'!F23</f>
        <v>0</v>
      </c>
      <c r="D22" s="5">
        <f>$B$22*'Permit Activity Projection'!G23</f>
        <v>0</v>
      </c>
      <c r="E22" s="5">
        <f>$B$22*'Permit Activity Projection'!H23</f>
        <v>0</v>
      </c>
      <c r="F22" s="5">
        <f>$B$22*'Permit Activity Projection'!I23</f>
        <v>0</v>
      </c>
      <c r="G22" s="5">
        <f>$B$22*'Permit Activity Projection'!J23</f>
        <v>0</v>
      </c>
      <c r="H22" s="5">
        <f>$B$22*'Permit Activity Projection'!K23</f>
        <v>0</v>
      </c>
      <c r="I22" s="5">
        <f>$B$22*'Permit Activity Projection'!L23</f>
        <v>0</v>
      </c>
      <c r="J22" s="5">
        <f>$B$22*'Permit Activity Projection'!M23</f>
        <v>0</v>
      </c>
      <c r="K22" s="5">
        <f>$B$22*'Permit Activity Projection'!N23</f>
        <v>0</v>
      </c>
      <c r="L22" s="5">
        <f>$B$22*'Permit Activity Projection'!O23</f>
        <v>0</v>
      </c>
      <c r="M22" s="5">
        <f>$B$22*'Permit Activity Projection'!P23</f>
        <v>0</v>
      </c>
      <c r="N22" s="5">
        <f>$B$22*'Permit Activity Projection'!Q23</f>
        <v>0</v>
      </c>
      <c r="O22" s="5">
        <f>$B$22*'Permit Activity Projection'!R23</f>
        <v>0</v>
      </c>
    </row>
    <row r="23" spans="1:15" ht="64.5" x14ac:dyDescent="0.25">
      <c r="A23" s="20" t="s">
        <v>108</v>
      </c>
      <c r="B23" s="6">
        <f>'Time Per Permit'!R34</f>
        <v>37.5</v>
      </c>
      <c r="C23" s="5">
        <f>$B$23*'Permit Activity Projection'!F24</f>
        <v>0</v>
      </c>
      <c r="D23" s="5">
        <f>$B$23*'Permit Activity Projection'!G24</f>
        <v>0</v>
      </c>
      <c r="E23" s="5">
        <f>$B$23*'Permit Activity Projection'!H24</f>
        <v>0</v>
      </c>
      <c r="F23" s="5">
        <f>$B$23*'Permit Activity Projection'!I24</f>
        <v>0</v>
      </c>
      <c r="G23" s="5">
        <f>$B$23*'Permit Activity Projection'!J24</f>
        <v>0</v>
      </c>
      <c r="H23" s="5">
        <f>$B$23*'Permit Activity Projection'!K24</f>
        <v>0</v>
      </c>
      <c r="I23" s="5">
        <f>$B$23*'Permit Activity Projection'!L24</f>
        <v>0</v>
      </c>
      <c r="J23" s="5">
        <f>$B$23*'Permit Activity Projection'!M24</f>
        <v>0</v>
      </c>
      <c r="K23" s="5">
        <f>$B$23*'Permit Activity Projection'!N24</f>
        <v>0</v>
      </c>
      <c r="L23" s="5">
        <f>$B$23*'Permit Activity Projection'!O24</f>
        <v>0</v>
      </c>
      <c r="M23" s="5">
        <f>$B$23*'Permit Activity Projection'!P24</f>
        <v>0</v>
      </c>
      <c r="N23" s="5">
        <f>$B$23*'Permit Activity Projection'!Q24</f>
        <v>0</v>
      </c>
      <c r="O23" s="5">
        <f>$B$23*'Permit Activity Projection'!R24</f>
        <v>0</v>
      </c>
    </row>
    <row r="24" spans="1:15" ht="51.75" x14ac:dyDescent="0.25">
      <c r="A24" s="20" t="s">
        <v>109</v>
      </c>
      <c r="B24" s="6">
        <f>'Time Per Permit'!R35</f>
        <v>37.5</v>
      </c>
      <c r="C24" s="5">
        <f>$B$24*'Permit Activity Projection'!F25</f>
        <v>0</v>
      </c>
      <c r="D24" s="5">
        <f>$B$24*'Permit Activity Projection'!G25</f>
        <v>0</v>
      </c>
      <c r="E24" s="5">
        <f>$B$24*'Permit Activity Projection'!H25</f>
        <v>0</v>
      </c>
      <c r="F24" s="5">
        <f>$B$24*'Permit Activity Projection'!I25</f>
        <v>0</v>
      </c>
      <c r="G24" s="5">
        <f>$B$24*'Permit Activity Projection'!J25</f>
        <v>0</v>
      </c>
      <c r="H24" s="5">
        <f>$B$24*'Permit Activity Projection'!K25</f>
        <v>0</v>
      </c>
      <c r="I24" s="5">
        <f>$B$24*'Permit Activity Projection'!L25</f>
        <v>0</v>
      </c>
      <c r="J24" s="5">
        <f>$B$24*'Permit Activity Projection'!M25</f>
        <v>0</v>
      </c>
      <c r="K24" s="5">
        <f>$B$24*'Permit Activity Projection'!N25</f>
        <v>0</v>
      </c>
      <c r="L24" s="5">
        <f>$B$24*'Permit Activity Projection'!O25</f>
        <v>0</v>
      </c>
      <c r="M24" s="5">
        <f>$B$24*'Permit Activity Projection'!P25</f>
        <v>0</v>
      </c>
      <c r="N24" s="5">
        <f>$B$24*'Permit Activity Projection'!Q25</f>
        <v>0</v>
      </c>
      <c r="O24" s="5">
        <f>$B$24*'Permit Activity Projection'!R25</f>
        <v>0</v>
      </c>
    </row>
    <row r="25" spans="1:15" ht="15.75" x14ac:dyDescent="0.25">
      <c r="A25" s="19" t="s">
        <v>93</v>
      </c>
      <c r="B25" s="6"/>
      <c r="C25" s="5"/>
      <c r="D25" s="5"/>
      <c r="E25" s="5"/>
      <c r="F25" s="5"/>
      <c r="G25" s="5"/>
      <c r="H25" s="5"/>
      <c r="I25" s="5"/>
      <c r="J25" s="5"/>
      <c r="K25" s="5"/>
      <c r="L25" s="5"/>
      <c r="M25" s="5"/>
      <c r="N25" s="5"/>
      <c r="O25" s="5"/>
    </row>
    <row r="26" spans="1:15" ht="51.75" x14ac:dyDescent="0.25">
      <c r="A26" s="21" t="s">
        <v>110</v>
      </c>
      <c r="B26" s="6">
        <f>'Time Per Permit'!R37</f>
        <v>37.5</v>
      </c>
      <c r="C26" s="5">
        <f>$B$26*'Permit Activity Projection'!F27</f>
        <v>0</v>
      </c>
      <c r="D26" s="5">
        <f>$B$26*'Permit Activity Projection'!G27</f>
        <v>0</v>
      </c>
      <c r="E26" s="5">
        <f>$B$26*'Permit Activity Projection'!H27</f>
        <v>0</v>
      </c>
      <c r="F26" s="5">
        <f>$B$26*'Permit Activity Projection'!I27</f>
        <v>0</v>
      </c>
      <c r="G26" s="5">
        <f>$B$26*'Permit Activity Projection'!J27</f>
        <v>0</v>
      </c>
      <c r="H26" s="5">
        <f>$B$26*'Permit Activity Projection'!K27</f>
        <v>0</v>
      </c>
      <c r="I26" s="5">
        <f>$B$26*'Permit Activity Projection'!L27</f>
        <v>0</v>
      </c>
      <c r="J26" s="5">
        <f>$B$26*'Permit Activity Projection'!M27</f>
        <v>0</v>
      </c>
      <c r="K26" s="5">
        <f>$B$26*'Permit Activity Projection'!N27</f>
        <v>0</v>
      </c>
      <c r="L26" s="5">
        <f>$B$26*'Permit Activity Projection'!O27</f>
        <v>0</v>
      </c>
      <c r="M26" s="5">
        <f>$B$26*'Permit Activity Projection'!P27</f>
        <v>0</v>
      </c>
      <c r="N26" s="5">
        <f>$B$26*'Permit Activity Projection'!Q27</f>
        <v>0</v>
      </c>
      <c r="O26" s="5">
        <f>$B$26*'Permit Activity Projection'!R27</f>
        <v>0</v>
      </c>
    </row>
    <row r="27" spans="1:15" ht="51.75" x14ac:dyDescent="0.25">
      <c r="A27" s="21" t="s">
        <v>111</v>
      </c>
      <c r="B27" s="6">
        <f>'Time Per Permit'!R38</f>
        <v>37.5</v>
      </c>
      <c r="C27" s="5">
        <f>$B$27*'Permit Activity Projection'!F28</f>
        <v>0</v>
      </c>
      <c r="D27" s="5">
        <f>$B$27*'Permit Activity Projection'!G28</f>
        <v>0</v>
      </c>
      <c r="E27" s="5">
        <f>$B$27*'Permit Activity Projection'!H28</f>
        <v>0</v>
      </c>
      <c r="F27" s="5">
        <f>$B$27*'Permit Activity Projection'!I28</f>
        <v>0</v>
      </c>
      <c r="G27" s="5">
        <f>$B$27*'Permit Activity Projection'!J28</f>
        <v>0</v>
      </c>
      <c r="H27" s="5">
        <f>$B$27*'Permit Activity Projection'!K28</f>
        <v>0</v>
      </c>
      <c r="I27" s="5">
        <f>$B$27*'Permit Activity Projection'!L28</f>
        <v>0</v>
      </c>
      <c r="J27" s="5">
        <f>$B$27*'Permit Activity Projection'!M28</f>
        <v>0</v>
      </c>
      <c r="K27" s="5">
        <f>$B$27*'Permit Activity Projection'!N28</f>
        <v>0</v>
      </c>
      <c r="L27" s="5">
        <f>$B$27*'Permit Activity Projection'!O28</f>
        <v>0</v>
      </c>
      <c r="M27" s="5">
        <f>$B$27*'Permit Activity Projection'!P28</f>
        <v>0</v>
      </c>
      <c r="N27" s="5">
        <f>$B$27*'Permit Activity Projection'!Q28</f>
        <v>0</v>
      </c>
      <c r="O27" s="5">
        <f>$B$27*'Permit Activity Projection'!R28</f>
        <v>0</v>
      </c>
    </row>
    <row r="28" spans="1:15" ht="64.5" x14ac:dyDescent="0.25">
      <c r="A28" s="21" t="s">
        <v>106</v>
      </c>
      <c r="B28" s="6">
        <f>'Time Per Permit'!R39</f>
        <v>37.5</v>
      </c>
      <c r="C28" s="5">
        <f>$B$28*'Permit Activity Projection'!F29</f>
        <v>0</v>
      </c>
      <c r="D28" s="5">
        <f>$B$28*'Permit Activity Projection'!G29</f>
        <v>0</v>
      </c>
      <c r="E28" s="5">
        <f>$B$28*'Permit Activity Projection'!H29</f>
        <v>0</v>
      </c>
      <c r="F28" s="5">
        <f>$B$28*'Permit Activity Projection'!I29</f>
        <v>0</v>
      </c>
      <c r="G28" s="5">
        <f>$B$28*'Permit Activity Projection'!J29</f>
        <v>0</v>
      </c>
      <c r="H28" s="5">
        <f>$B$28*'Permit Activity Projection'!K29</f>
        <v>0</v>
      </c>
      <c r="I28" s="5">
        <f>$B$28*'Permit Activity Projection'!L29</f>
        <v>0</v>
      </c>
      <c r="J28" s="5">
        <f>$B$28*'Permit Activity Projection'!M29</f>
        <v>0</v>
      </c>
      <c r="K28" s="5">
        <f>$B$28*'Permit Activity Projection'!N29</f>
        <v>0</v>
      </c>
      <c r="L28" s="5">
        <f>$B$28*'Permit Activity Projection'!O29</f>
        <v>0</v>
      </c>
      <c r="M28" s="5">
        <f>$B$28*'Permit Activity Projection'!P29</f>
        <v>0</v>
      </c>
      <c r="N28" s="5">
        <f>$B$28*'Permit Activity Projection'!Q29</f>
        <v>0</v>
      </c>
      <c r="O28" s="5">
        <f>$B$28*'Permit Activity Projection'!R29</f>
        <v>0</v>
      </c>
    </row>
    <row r="29" spans="1:15" ht="64.5" x14ac:dyDescent="0.25">
      <c r="A29" s="21" t="s">
        <v>107</v>
      </c>
      <c r="B29" s="6">
        <f>'Time Per Permit'!R40</f>
        <v>37.5</v>
      </c>
      <c r="C29" s="5">
        <f>$B$29*'Permit Activity Projection'!F30</f>
        <v>0</v>
      </c>
      <c r="D29" s="5">
        <f>$B$29*'Permit Activity Projection'!G30</f>
        <v>0</v>
      </c>
      <c r="E29" s="5">
        <f>$B$29*'Permit Activity Projection'!H30</f>
        <v>0</v>
      </c>
      <c r="F29" s="5">
        <f>$B$29*'Permit Activity Projection'!I30</f>
        <v>0</v>
      </c>
      <c r="G29" s="5">
        <f>$B$29*'Permit Activity Projection'!J30</f>
        <v>0</v>
      </c>
      <c r="H29" s="5">
        <f>$B$29*'Permit Activity Projection'!K30</f>
        <v>0</v>
      </c>
      <c r="I29" s="5">
        <f>$B$29*'Permit Activity Projection'!L30</f>
        <v>0</v>
      </c>
      <c r="J29" s="5">
        <f>$B$29*'Permit Activity Projection'!M30</f>
        <v>0</v>
      </c>
      <c r="K29" s="5">
        <f>$B$29*'Permit Activity Projection'!N30</f>
        <v>0</v>
      </c>
      <c r="L29" s="5">
        <f>$B$29*'Permit Activity Projection'!O30</f>
        <v>0</v>
      </c>
      <c r="M29" s="5">
        <f>$B$29*'Permit Activity Projection'!P30</f>
        <v>0</v>
      </c>
      <c r="N29" s="5">
        <f>$B$29*'Permit Activity Projection'!Q30</f>
        <v>0</v>
      </c>
      <c r="O29" s="5">
        <f>$B$29*'Permit Activity Projection'!R30</f>
        <v>0</v>
      </c>
    </row>
    <row r="30" spans="1:15" ht="64.5" x14ac:dyDescent="0.25">
      <c r="A30" s="21" t="s">
        <v>112</v>
      </c>
      <c r="B30" s="6">
        <f>'Time Per Permit'!R41</f>
        <v>37.5</v>
      </c>
      <c r="C30" s="5">
        <f>$B$30*'Permit Activity Projection'!F31</f>
        <v>0</v>
      </c>
      <c r="D30" s="5">
        <f>$B$30*'Permit Activity Projection'!G31</f>
        <v>0</v>
      </c>
      <c r="E30" s="5">
        <f>$B$30*'Permit Activity Projection'!H31</f>
        <v>0</v>
      </c>
      <c r="F30" s="5">
        <f>$B$30*'Permit Activity Projection'!I31</f>
        <v>0</v>
      </c>
      <c r="G30" s="5">
        <f>$B$30*'Permit Activity Projection'!J31</f>
        <v>0</v>
      </c>
      <c r="H30" s="5">
        <f>$B$30*'Permit Activity Projection'!K31</f>
        <v>0</v>
      </c>
      <c r="I30" s="5">
        <f>$B$30*'Permit Activity Projection'!L31</f>
        <v>0</v>
      </c>
      <c r="J30" s="5">
        <f>$B$30*'Permit Activity Projection'!M31</f>
        <v>0</v>
      </c>
      <c r="K30" s="5">
        <f>$B$30*'Permit Activity Projection'!N31</f>
        <v>0</v>
      </c>
      <c r="L30" s="5">
        <f>$B$30*'Permit Activity Projection'!O31</f>
        <v>0</v>
      </c>
      <c r="M30" s="5">
        <f>$B$30*'Permit Activity Projection'!P31</f>
        <v>0</v>
      </c>
      <c r="N30" s="5">
        <f>$B$30*'Permit Activity Projection'!Q31</f>
        <v>0</v>
      </c>
      <c r="O30" s="5">
        <f>$B$30*'Permit Activity Projection'!R31</f>
        <v>0</v>
      </c>
    </row>
    <row r="31" spans="1:15" ht="51.75" x14ac:dyDescent="0.25">
      <c r="A31" s="21" t="s">
        <v>113</v>
      </c>
      <c r="B31" s="6">
        <f>'Time Per Permit'!R42</f>
        <v>37.5</v>
      </c>
      <c r="C31" s="5">
        <f>$B$31*'Permit Activity Projection'!F32</f>
        <v>0</v>
      </c>
      <c r="D31" s="5">
        <f>$B$31*'Permit Activity Projection'!G32</f>
        <v>0</v>
      </c>
      <c r="E31" s="5">
        <f>$B$31*'Permit Activity Projection'!H32</f>
        <v>0</v>
      </c>
      <c r="F31" s="5">
        <f>$B$31*'Permit Activity Projection'!I32</f>
        <v>0</v>
      </c>
      <c r="G31" s="5">
        <f>$B$31*'Permit Activity Projection'!J32</f>
        <v>0</v>
      </c>
      <c r="H31" s="5">
        <f>$B$31*'Permit Activity Projection'!K32</f>
        <v>0</v>
      </c>
      <c r="I31" s="5">
        <f>$B$31*'Permit Activity Projection'!L32</f>
        <v>0</v>
      </c>
      <c r="J31" s="5">
        <f>$B$31*'Permit Activity Projection'!M32</f>
        <v>0</v>
      </c>
      <c r="K31" s="5">
        <f>$B$31*'Permit Activity Projection'!N32</f>
        <v>0</v>
      </c>
      <c r="L31" s="5">
        <f>$B$31*'Permit Activity Projection'!O32</f>
        <v>0</v>
      </c>
      <c r="M31" s="5">
        <f>$B$31*'Permit Activity Projection'!P32</f>
        <v>0</v>
      </c>
      <c r="N31" s="5">
        <f>$B$31*'Permit Activity Projection'!Q32</f>
        <v>0</v>
      </c>
      <c r="O31" s="5">
        <f>$B$31*'Permit Activity Projection'!R32</f>
        <v>0</v>
      </c>
    </row>
  </sheetData>
  <sheetProtection password="8DB0" sheet="1" objects="1" scenarios="1"/>
  <printOptions gridLines="1"/>
  <pageMargins left="0.7" right="0.7" top="2" bottom="0.75" header="1.05" footer="0.3"/>
  <pageSetup scale="4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B26" sqref="B26:B31"/>
    </sheetView>
  </sheetViews>
  <sheetFormatPr defaultRowHeight="15" x14ac:dyDescent="0.25"/>
  <cols>
    <col min="1" max="1" width="48" bestFit="1" customWidth="1"/>
    <col min="2" max="2" width="15" customWidth="1"/>
  </cols>
  <sheetData>
    <row r="1" spans="1:15" x14ac:dyDescent="0.25">
      <c r="C1" s="1">
        <v>2013</v>
      </c>
      <c r="D1" s="1">
        <v>2014</v>
      </c>
      <c r="E1" s="1">
        <v>2015</v>
      </c>
      <c r="F1" s="1">
        <v>2016</v>
      </c>
      <c r="G1" s="1">
        <v>2017</v>
      </c>
      <c r="H1" s="1">
        <v>2018</v>
      </c>
      <c r="I1" s="1">
        <v>2019</v>
      </c>
      <c r="J1" s="1">
        <v>2020</v>
      </c>
      <c r="K1" s="1">
        <v>2021</v>
      </c>
      <c r="L1" s="1">
        <v>2022</v>
      </c>
      <c r="M1" s="1">
        <v>2023</v>
      </c>
      <c r="N1" s="1">
        <v>2024</v>
      </c>
      <c r="O1" s="1">
        <v>2025</v>
      </c>
    </row>
    <row r="2" spans="1:15" x14ac:dyDescent="0.25">
      <c r="B2" s="23" t="s">
        <v>224</v>
      </c>
      <c r="C2" s="50">
        <f>C3/2080</f>
        <v>0</v>
      </c>
      <c r="D2" s="50">
        <f t="shared" ref="D2:O2" si="0">D3/2080</f>
        <v>0</v>
      </c>
      <c r="E2" s="50">
        <f t="shared" si="0"/>
        <v>0</v>
      </c>
      <c r="F2" s="50">
        <f t="shared" si="0"/>
        <v>0</v>
      </c>
      <c r="G2" s="50">
        <f t="shared" si="0"/>
        <v>0</v>
      </c>
      <c r="H2" s="50">
        <f t="shared" si="0"/>
        <v>0</v>
      </c>
      <c r="I2" s="50">
        <f t="shared" si="0"/>
        <v>0</v>
      </c>
      <c r="J2" s="50">
        <f t="shared" si="0"/>
        <v>0</v>
      </c>
      <c r="K2" s="50">
        <f t="shared" si="0"/>
        <v>0</v>
      </c>
      <c r="L2" s="50">
        <f t="shared" si="0"/>
        <v>0</v>
      </c>
      <c r="M2" s="50">
        <f t="shared" si="0"/>
        <v>0</v>
      </c>
      <c r="N2" s="50">
        <f t="shared" si="0"/>
        <v>0</v>
      </c>
      <c r="O2" s="50">
        <f t="shared" si="0"/>
        <v>0</v>
      </c>
    </row>
    <row r="3" spans="1:15" s="27" customFormat="1" x14ac:dyDescent="0.25">
      <c r="B3" s="28" t="s">
        <v>232</v>
      </c>
      <c r="C3" s="29">
        <f>SUM(C5:C7)</f>
        <v>0</v>
      </c>
      <c r="D3" s="29">
        <f t="shared" ref="D3:O3" si="1">SUM(D5:D7)</f>
        <v>0</v>
      </c>
      <c r="E3" s="29">
        <f t="shared" si="1"/>
        <v>0</v>
      </c>
      <c r="F3" s="29">
        <f t="shared" si="1"/>
        <v>0</v>
      </c>
      <c r="G3" s="29">
        <f t="shared" si="1"/>
        <v>0</v>
      </c>
      <c r="H3" s="29">
        <f t="shared" si="1"/>
        <v>0</v>
      </c>
      <c r="I3" s="29">
        <f t="shared" si="1"/>
        <v>0</v>
      </c>
      <c r="J3" s="29">
        <f t="shared" si="1"/>
        <v>0</v>
      </c>
      <c r="K3" s="29">
        <f t="shared" si="1"/>
        <v>0</v>
      </c>
      <c r="L3" s="29">
        <f t="shared" si="1"/>
        <v>0</v>
      </c>
      <c r="M3" s="29">
        <f t="shared" si="1"/>
        <v>0</v>
      </c>
      <c r="N3" s="29">
        <f t="shared" si="1"/>
        <v>0</v>
      </c>
      <c r="O3" s="29">
        <f t="shared" si="1"/>
        <v>0</v>
      </c>
    </row>
    <row r="4" spans="1:15" x14ac:dyDescent="0.25">
      <c r="A4" s="2"/>
    </row>
    <row r="5" spans="1:15" x14ac:dyDescent="0.25">
      <c r="A5" s="2"/>
      <c r="B5" s="22" t="s">
        <v>229</v>
      </c>
      <c r="C5" s="5">
        <f>SUM(C10:C17)/60</f>
        <v>0</v>
      </c>
      <c r="D5" s="5">
        <f t="shared" ref="D5:O5" si="2">SUM(D10:D17)/60</f>
        <v>0</v>
      </c>
      <c r="E5" s="5">
        <f t="shared" si="2"/>
        <v>0</v>
      </c>
      <c r="F5" s="5">
        <f t="shared" si="2"/>
        <v>0</v>
      </c>
      <c r="G5" s="5">
        <f t="shared" si="2"/>
        <v>0</v>
      </c>
      <c r="H5" s="5">
        <f t="shared" si="2"/>
        <v>0</v>
      </c>
      <c r="I5" s="5">
        <f t="shared" si="2"/>
        <v>0</v>
      </c>
      <c r="J5" s="5">
        <f t="shared" si="2"/>
        <v>0</v>
      </c>
      <c r="K5" s="5">
        <f t="shared" si="2"/>
        <v>0</v>
      </c>
      <c r="L5" s="5">
        <f t="shared" si="2"/>
        <v>0</v>
      </c>
      <c r="M5" s="5">
        <f t="shared" si="2"/>
        <v>0</v>
      </c>
      <c r="N5" s="5">
        <f t="shared" si="2"/>
        <v>0</v>
      </c>
      <c r="O5" s="5">
        <f t="shared" si="2"/>
        <v>0</v>
      </c>
    </row>
    <row r="6" spans="1:15" x14ac:dyDescent="0.25">
      <c r="A6" s="2"/>
      <c r="B6" s="22" t="s">
        <v>230</v>
      </c>
      <c r="C6" s="5">
        <f>SUM(C19:C24)/60</f>
        <v>0</v>
      </c>
      <c r="D6" s="5">
        <f t="shared" ref="D6:O6" si="3">SUM(D19:D24)/60</f>
        <v>0</v>
      </c>
      <c r="E6" s="5">
        <f t="shared" si="3"/>
        <v>0</v>
      </c>
      <c r="F6" s="5">
        <f t="shared" si="3"/>
        <v>0</v>
      </c>
      <c r="G6" s="5">
        <f t="shared" si="3"/>
        <v>0</v>
      </c>
      <c r="H6" s="5">
        <f t="shared" si="3"/>
        <v>0</v>
      </c>
      <c r="I6" s="5">
        <f t="shared" si="3"/>
        <v>0</v>
      </c>
      <c r="J6" s="5">
        <f t="shared" si="3"/>
        <v>0</v>
      </c>
      <c r="K6" s="5">
        <f t="shared" si="3"/>
        <v>0</v>
      </c>
      <c r="L6" s="5">
        <f t="shared" si="3"/>
        <v>0</v>
      </c>
      <c r="M6" s="5">
        <f t="shared" si="3"/>
        <v>0</v>
      </c>
      <c r="N6" s="5">
        <f t="shared" si="3"/>
        <v>0</v>
      </c>
      <c r="O6" s="5">
        <f t="shared" si="3"/>
        <v>0</v>
      </c>
    </row>
    <row r="7" spans="1:15" x14ac:dyDescent="0.25">
      <c r="A7" s="2"/>
      <c r="B7" s="22" t="s">
        <v>231</v>
      </c>
      <c r="C7" s="5">
        <f>SUM(C26:C31)/60</f>
        <v>0</v>
      </c>
      <c r="D7" s="5">
        <f t="shared" ref="D7:O7" si="4">SUM(D26:D31)/60</f>
        <v>0</v>
      </c>
      <c r="E7" s="5">
        <f t="shared" si="4"/>
        <v>0</v>
      </c>
      <c r="F7" s="5">
        <f t="shared" si="4"/>
        <v>0</v>
      </c>
      <c r="G7" s="5">
        <f t="shared" si="4"/>
        <v>0</v>
      </c>
      <c r="H7" s="5">
        <f t="shared" si="4"/>
        <v>0</v>
      </c>
      <c r="I7" s="5">
        <f t="shared" si="4"/>
        <v>0</v>
      </c>
      <c r="J7" s="5">
        <f t="shared" si="4"/>
        <v>0</v>
      </c>
      <c r="K7" s="5">
        <f t="shared" si="4"/>
        <v>0</v>
      </c>
      <c r="L7" s="5">
        <f t="shared" si="4"/>
        <v>0</v>
      </c>
      <c r="M7" s="5">
        <f t="shared" si="4"/>
        <v>0</v>
      </c>
      <c r="N7" s="5">
        <f t="shared" si="4"/>
        <v>0</v>
      </c>
      <c r="O7" s="5">
        <f t="shared" si="4"/>
        <v>0</v>
      </c>
    </row>
    <row r="8" spans="1:15" x14ac:dyDescent="0.25">
      <c r="A8" s="2"/>
    </row>
    <row r="9" spans="1:15" x14ac:dyDescent="0.25">
      <c r="A9" s="2" t="s">
        <v>0</v>
      </c>
      <c r="B9" s="23" t="s">
        <v>11</v>
      </c>
      <c r="C9" s="1">
        <v>2013</v>
      </c>
      <c r="D9" s="1">
        <v>2014</v>
      </c>
      <c r="E9" s="1">
        <v>2015</v>
      </c>
      <c r="F9" s="1">
        <v>2016</v>
      </c>
      <c r="G9" s="1">
        <v>2017</v>
      </c>
      <c r="H9" s="1">
        <v>2018</v>
      </c>
      <c r="I9" s="1">
        <v>2019</v>
      </c>
      <c r="J9" s="1">
        <v>2020</v>
      </c>
      <c r="K9" s="1">
        <v>2021</v>
      </c>
      <c r="L9" s="1">
        <v>2022</v>
      </c>
      <c r="M9" s="1">
        <v>2023</v>
      </c>
      <c r="N9" s="1">
        <v>2024</v>
      </c>
      <c r="O9" s="1">
        <v>2025</v>
      </c>
    </row>
    <row r="10" spans="1:15" ht="15.75" x14ac:dyDescent="0.25">
      <c r="A10" s="19" t="s">
        <v>71</v>
      </c>
      <c r="B10" s="6"/>
      <c r="C10" s="5"/>
      <c r="D10" s="5"/>
      <c r="E10" s="5"/>
      <c r="F10" s="5"/>
      <c r="G10" s="5"/>
      <c r="H10" s="5"/>
      <c r="I10" s="5"/>
      <c r="J10" s="5"/>
      <c r="K10" s="5"/>
      <c r="L10" s="5"/>
      <c r="M10" s="5"/>
      <c r="N10" s="5"/>
      <c r="O10" s="5"/>
    </row>
    <row r="11" spans="1:15" ht="64.5" hidden="1" x14ac:dyDescent="0.25">
      <c r="A11" s="20" t="s">
        <v>97</v>
      </c>
      <c r="B11" s="6">
        <f>'Time Per Permit'!R22</f>
        <v>224.25</v>
      </c>
      <c r="C11" s="5">
        <f>$B$11*'Permit Activity Projection'!F12</f>
        <v>0</v>
      </c>
      <c r="D11" s="5">
        <f>$B$11*'Permit Activity Projection'!G12</f>
        <v>0</v>
      </c>
      <c r="E11" s="5">
        <f>$B$11*'Permit Activity Projection'!H12</f>
        <v>0</v>
      </c>
      <c r="F11" s="5">
        <f>$B$11*'Permit Activity Projection'!I12</f>
        <v>0</v>
      </c>
      <c r="G11" s="5">
        <f>$B$11*'Permit Activity Projection'!J12</f>
        <v>0</v>
      </c>
      <c r="H11" s="5">
        <f>$B$11*'Permit Activity Projection'!K12</f>
        <v>0</v>
      </c>
      <c r="I11" s="5">
        <f>$B$11*'Permit Activity Projection'!L12</f>
        <v>0</v>
      </c>
      <c r="J11" s="5">
        <f>$B$11*'Permit Activity Projection'!M12</f>
        <v>0</v>
      </c>
      <c r="K11" s="5">
        <f>$B$11*'Permit Activity Projection'!N12</f>
        <v>0</v>
      </c>
      <c r="L11" s="5">
        <f>$B$11*'Permit Activity Projection'!O12</f>
        <v>0</v>
      </c>
      <c r="M11" s="5">
        <f>$B$11*'Permit Activity Projection'!P12</f>
        <v>0</v>
      </c>
      <c r="N11" s="5">
        <f>$B$11*'Permit Activity Projection'!Q12</f>
        <v>0</v>
      </c>
      <c r="O11" s="5">
        <f>$B$11*'Permit Activity Projection'!R12</f>
        <v>0</v>
      </c>
    </row>
    <row r="12" spans="1:15" ht="51.75" x14ac:dyDescent="0.25">
      <c r="A12" s="20" t="s">
        <v>98</v>
      </c>
      <c r="B12" s="6">
        <f>'Time Per Permit'!S23</f>
        <v>0</v>
      </c>
      <c r="C12" s="5">
        <f>$B$12*'Permit Activity Projection'!F13</f>
        <v>0</v>
      </c>
      <c r="D12" s="5">
        <f>$B$12*'Permit Activity Projection'!G13</f>
        <v>0</v>
      </c>
      <c r="E12" s="5">
        <f>$B$12*'Permit Activity Projection'!H13</f>
        <v>0</v>
      </c>
      <c r="F12" s="5">
        <f>$B$12*'Permit Activity Projection'!I13</f>
        <v>0</v>
      </c>
      <c r="G12" s="5">
        <f>$B$12*'Permit Activity Projection'!J13</f>
        <v>0</v>
      </c>
      <c r="H12" s="5">
        <f>$B$12*'Permit Activity Projection'!K13</f>
        <v>0</v>
      </c>
      <c r="I12" s="5">
        <f>$B$12*'Permit Activity Projection'!L13</f>
        <v>0</v>
      </c>
      <c r="J12" s="5">
        <f>$B$12*'Permit Activity Projection'!M13</f>
        <v>0</v>
      </c>
      <c r="K12" s="5">
        <f>$B$12*'Permit Activity Projection'!N13</f>
        <v>0</v>
      </c>
      <c r="L12" s="5">
        <f>$B$12*'Permit Activity Projection'!O13</f>
        <v>0</v>
      </c>
      <c r="M12" s="5">
        <f>$B$12*'Permit Activity Projection'!P13</f>
        <v>0</v>
      </c>
      <c r="N12" s="5">
        <f>$B$12*'Permit Activity Projection'!Q13</f>
        <v>0</v>
      </c>
      <c r="O12" s="5">
        <f>$B$12*'Permit Activity Projection'!R13</f>
        <v>0</v>
      </c>
    </row>
    <row r="13" spans="1:15" ht="64.5" x14ac:dyDescent="0.25">
      <c r="A13" s="20" t="s">
        <v>99</v>
      </c>
      <c r="B13" s="6">
        <f>'Time Per Permit'!S24</f>
        <v>0</v>
      </c>
      <c r="C13" s="5">
        <f>$B$13*'Permit Activity Projection'!F14</f>
        <v>0</v>
      </c>
      <c r="D13" s="5">
        <f>$B$13*'Permit Activity Projection'!G14</f>
        <v>0</v>
      </c>
      <c r="E13" s="5">
        <f>$B$13*'Permit Activity Projection'!H14</f>
        <v>0</v>
      </c>
      <c r="F13" s="5">
        <f>$B$13*'Permit Activity Projection'!I14</f>
        <v>0</v>
      </c>
      <c r="G13" s="5">
        <f>$B$13*'Permit Activity Projection'!J14</f>
        <v>0</v>
      </c>
      <c r="H13" s="5">
        <f>$B$13*'Permit Activity Projection'!K14</f>
        <v>0</v>
      </c>
      <c r="I13" s="5">
        <f>$B$13*'Permit Activity Projection'!L14</f>
        <v>0</v>
      </c>
      <c r="J13" s="5">
        <f>$B$13*'Permit Activity Projection'!M14</f>
        <v>0</v>
      </c>
      <c r="K13" s="5">
        <f>$B$13*'Permit Activity Projection'!N14</f>
        <v>0</v>
      </c>
      <c r="L13" s="5">
        <f>$B$13*'Permit Activity Projection'!O14</f>
        <v>0</v>
      </c>
      <c r="M13" s="5">
        <f>$B$13*'Permit Activity Projection'!P14</f>
        <v>0</v>
      </c>
      <c r="N13" s="5">
        <f>$B$13*'Permit Activity Projection'!Q14</f>
        <v>0</v>
      </c>
      <c r="O13" s="5">
        <f>$B$13*'Permit Activity Projection'!R14</f>
        <v>0</v>
      </c>
    </row>
    <row r="14" spans="1:15" ht="64.5" x14ac:dyDescent="0.25">
      <c r="A14" s="20" t="s">
        <v>100</v>
      </c>
      <c r="B14" s="6">
        <f>'Time Per Permit'!S25</f>
        <v>0</v>
      </c>
      <c r="C14" s="5">
        <f>$B$14*'Permit Activity Projection'!F15</f>
        <v>0</v>
      </c>
      <c r="D14" s="5">
        <f>$B$14*'Permit Activity Projection'!G15</f>
        <v>0</v>
      </c>
      <c r="E14" s="5">
        <f>$B$14*'Permit Activity Projection'!H15</f>
        <v>0</v>
      </c>
      <c r="F14" s="5">
        <f>$B$14*'Permit Activity Projection'!I15</f>
        <v>0</v>
      </c>
      <c r="G14" s="5">
        <f>$B$14*'Permit Activity Projection'!J15</f>
        <v>0</v>
      </c>
      <c r="H14" s="5">
        <f>$B$14*'Permit Activity Projection'!K15</f>
        <v>0</v>
      </c>
      <c r="I14" s="5">
        <f>$B$14*'Permit Activity Projection'!L15</f>
        <v>0</v>
      </c>
      <c r="J14" s="5">
        <f>$B$14*'Permit Activity Projection'!M15</f>
        <v>0</v>
      </c>
      <c r="K14" s="5">
        <f>$B$14*'Permit Activity Projection'!N15</f>
        <v>0</v>
      </c>
      <c r="L14" s="5">
        <f>$B$14*'Permit Activity Projection'!O15</f>
        <v>0</v>
      </c>
      <c r="M14" s="5">
        <f>$B$14*'Permit Activity Projection'!P15</f>
        <v>0</v>
      </c>
      <c r="N14" s="5">
        <f>$B$14*'Permit Activity Projection'!Q15</f>
        <v>0</v>
      </c>
      <c r="O14" s="5">
        <f>$B$14*'Permit Activity Projection'!R15</f>
        <v>0</v>
      </c>
    </row>
    <row r="15" spans="1:15" ht="64.5" x14ac:dyDescent="0.25">
      <c r="A15" s="20" t="s">
        <v>101</v>
      </c>
      <c r="B15" s="6">
        <f>'Time Per Permit'!S26</f>
        <v>0</v>
      </c>
      <c r="C15" s="5">
        <f>$B$15*'Permit Activity Projection'!F16</f>
        <v>0</v>
      </c>
      <c r="D15" s="5">
        <f>$B$15*'Permit Activity Projection'!G16</f>
        <v>0</v>
      </c>
      <c r="E15" s="5">
        <f>$B$15*'Permit Activity Projection'!H16</f>
        <v>0</v>
      </c>
      <c r="F15" s="5">
        <f>$B$15*'Permit Activity Projection'!I16</f>
        <v>0</v>
      </c>
      <c r="G15" s="5">
        <f>$B$15*'Permit Activity Projection'!J16</f>
        <v>0</v>
      </c>
      <c r="H15" s="5">
        <f>$B$15*'Permit Activity Projection'!K16</f>
        <v>0</v>
      </c>
      <c r="I15" s="5">
        <f>$B$15*'Permit Activity Projection'!L16</f>
        <v>0</v>
      </c>
      <c r="J15" s="5">
        <f>$B$15*'Permit Activity Projection'!M16</f>
        <v>0</v>
      </c>
      <c r="K15" s="5">
        <f>$B$15*'Permit Activity Projection'!N16</f>
        <v>0</v>
      </c>
      <c r="L15" s="5">
        <f>$B$15*'Permit Activity Projection'!O16</f>
        <v>0</v>
      </c>
      <c r="M15" s="5">
        <f>$B$15*'Permit Activity Projection'!P16</f>
        <v>0</v>
      </c>
      <c r="N15" s="5">
        <f>$B$15*'Permit Activity Projection'!Q16</f>
        <v>0</v>
      </c>
      <c r="O15" s="5">
        <f>$B$15*'Permit Activity Projection'!R16</f>
        <v>0</v>
      </c>
    </row>
    <row r="16" spans="1:15" ht="64.5" x14ac:dyDescent="0.25">
      <c r="A16" s="20" t="s">
        <v>102</v>
      </c>
      <c r="B16" s="6">
        <f>'Time Per Permit'!S27</f>
        <v>0</v>
      </c>
      <c r="C16" s="5">
        <f>$B$16*'Permit Activity Projection'!F17</f>
        <v>0</v>
      </c>
      <c r="D16" s="5">
        <f>$B$16*'Permit Activity Projection'!G17</f>
        <v>0</v>
      </c>
      <c r="E16" s="5">
        <f>$B$16*'Permit Activity Projection'!H17</f>
        <v>0</v>
      </c>
      <c r="F16" s="5">
        <f>$B$16*'Permit Activity Projection'!I17</f>
        <v>0</v>
      </c>
      <c r="G16" s="5">
        <f>$B$16*'Permit Activity Projection'!J17</f>
        <v>0</v>
      </c>
      <c r="H16" s="5">
        <f>$B$16*'Permit Activity Projection'!K17</f>
        <v>0</v>
      </c>
      <c r="I16" s="5">
        <f>$B$16*'Permit Activity Projection'!L17</f>
        <v>0</v>
      </c>
      <c r="J16" s="5">
        <f>$B$16*'Permit Activity Projection'!M17</f>
        <v>0</v>
      </c>
      <c r="K16" s="5">
        <f>$B$16*'Permit Activity Projection'!N17</f>
        <v>0</v>
      </c>
      <c r="L16" s="5">
        <f>$B$16*'Permit Activity Projection'!O17</f>
        <v>0</v>
      </c>
      <c r="M16" s="5">
        <f>$B$16*'Permit Activity Projection'!P17</f>
        <v>0</v>
      </c>
      <c r="N16" s="5">
        <f>$B$16*'Permit Activity Projection'!Q17</f>
        <v>0</v>
      </c>
      <c r="O16" s="5">
        <f>$B$16*'Permit Activity Projection'!R17</f>
        <v>0</v>
      </c>
    </row>
    <row r="17" spans="1:15" ht="51.75" x14ac:dyDescent="0.25">
      <c r="A17" s="20" t="s">
        <v>103</v>
      </c>
      <c r="B17" s="6">
        <f>'Time Per Permit'!S28</f>
        <v>0</v>
      </c>
      <c r="C17" s="5">
        <f>$B$17*'Permit Activity Projection'!F18</f>
        <v>0</v>
      </c>
      <c r="D17" s="5">
        <f>$B$17*'Permit Activity Projection'!G18</f>
        <v>0</v>
      </c>
      <c r="E17" s="5">
        <f>$B$17*'Permit Activity Projection'!H18</f>
        <v>0</v>
      </c>
      <c r="F17" s="5">
        <f>$B$17*'Permit Activity Projection'!I18</f>
        <v>0</v>
      </c>
      <c r="G17" s="5">
        <f>$B$17*'Permit Activity Projection'!J18</f>
        <v>0</v>
      </c>
      <c r="H17" s="5">
        <f>$B$17*'Permit Activity Projection'!K18</f>
        <v>0</v>
      </c>
      <c r="I17" s="5">
        <f>$B$17*'Permit Activity Projection'!L18</f>
        <v>0</v>
      </c>
      <c r="J17" s="5">
        <f>$B$17*'Permit Activity Projection'!M18</f>
        <v>0</v>
      </c>
      <c r="K17" s="5">
        <f>$B$17*'Permit Activity Projection'!N18</f>
        <v>0</v>
      </c>
      <c r="L17" s="5">
        <f>$B$17*'Permit Activity Projection'!O18</f>
        <v>0</v>
      </c>
      <c r="M17" s="5">
        <f>$B$17*'Permit Activity Projection'!P18</f>
        <v>0</v>
      </c>
      <c r="N17" s="5">
        <f>$B$17*'Permit Activity Projection'!Q18</f>
        <v>0</v>
      </c>
      <c r="O17" s="5">
        <f>$B$17*'Permit Activity Projection'!R18</f>
        <v>0</v>
      </c>
    </row>
    <row r="18" spans="1:15" ht="15.75" x14ac:dyDescent="0.25">
      <c r="A18" s="19" t="s">
        <v>66</v>
      </c>
      <c r="B18" s="6"/>
      <c r="C18" s="5"/>
      <c r="D18" s="5"/>
      <c r="E18" s="5"/>
      <c r="F18" s="5"/>
      <c r="G18" s="5"/>
      <c r="H18" s="5"/>
      <c r="I18" s="5"/>
      <c r="J18" s="5"/>
      <c r="K18" s="5"/>
      <c r="L18" s="5"/>
      <c r="M18" s="5"/>
      <c r="N18" s="5"/>
      <c r="O18" s="5"/>
    </row>
    <row r="19" spans="1:15" ht="51.75" x14ac:dyDescent="0.25">
      <c r="A19" s="20" t="s">
        <v>104</v>
      </c>
      <c r="B19" s="6">
        <f>'Time Per Permit'!S30</f>
        <v>0</v>
      </c>
      <c r="C19" s="5">
        <f>$B$19*'Permit Activity Projection'!F20</f>
        <v>0</v>
      </c>
      <c r="D19" s="5">
        <f>$B$19*'Permit Activity Projection'!G20</f>
        <v>0</v>
      </c>
      <c r="E19" s="5">
        <f>$B$19*'Permit Activity Projection'!H20</f>
        <v>0</v>
      </c>
      <c r="F19" s="5">
        <f>$B$19*'Permit Activity Projection'!I20</f>
        <v>0</v>
      </c>
      <c r="G19" s="5">
        <f>$B$19*'Permit Activity Projection'!J20</f>
        <v>0</v>
      </c>
      <c r="H19" s="5">
        <f>$B$19*'Permit Activity Projection'!K20</f>
        <v>0</v>
      </c>
      <c r="I19" s="5">
        <f>$B$19*'Permit Activity Projection'!L20</f>
        <v>0</v>
      </c>
      <c r="J19" s="5">
        <f>$B$19*'Permit Activity Projection'!M20</f>
        <v>0</v>
      </c>
      <c r="K19" s="5">
        <f>$B$19*'Permit Activity Projection'!N20</f>
        <v>0</v>
      </c>
      <c r="L19" s="5">
        <f>$B$19*'Permit Activity Projection'!O20</f>
        <v>0</v>
      </c>
      <c r="M19" s="5">
        <f>$B$19*'Permit Activity Projection'!P20</f>
        <v>0</v>
      </c>
      <c r="N19" s="5">
        <f>$B$19*'Permit Activity Projection'!Q20</f>
        <v>0</v>
      </c>
      <c r="O19" s="5">
        <f>$B$19*'Permit Activity Projection'!R20</f>
        <v>0</v>
      </c>
    </row>
    <row r="20" spans="1:15" ht="64.5" x14ac:dyDescent="0.25">
      <c r="A20" s="20" t="s">
        <v>105</v>
      </c>
      <c r="B20" s="6">
        <f>'Time Per Permit'!S31</f>
        <v>0</v>
      </c>
      <c r="C20" s="5">
        <f>$B$20*'Permit Activity Projection'!F21</f>
        <v>0</v>
      </c>
      <c r="D20" s="5">
        <f>$B$20*'Permit Activity Projection'!G21</f>
        <v>0</v>
      </c>
      <c r="E20" s="5">
        <f>$B$20*'Permit Activity Projection'!H21</f>
        <v>0</v>
      </c>
      <c r="F20" s="5">
        <f>$B$20*'Permit Activity Projection'!I21</f>
        <v>0</v>
      </c>
      <c r="G20" s="5">
        <f>$B$20*'Permit Activity Projection'!J21</f>
        <v>0</v>
      </c>
      <c r="H20" s="5">
        <f>$B$20*'Permit Activity Projection'!K21</f>
        <v>0</v>
      </c>
      <c r="I20" s="5">
        <f>$B$20*'Permit Activity Projection'!L21</f>
        <v>0</v>
      </c>
      <c r="J20" s="5">
        <f>$B$20*'Permit Activity Projection'!M21</f>
        <v>0</v>
      </c>
      <c r="K20" s="5">
        <f>$B$20*'Permit Activity Projection'!N21</f>
        <v>0</v>
      </c>
      <c r="L20" s="5">
        <f>$B$20*'Permit Activity Projection'!O21</f>
        <v>0</v>
      </c>
      <c r="M20" s="5">
        <f>$B$20*'Permit Activity Projection'!P21</f>
        <v>0</v>
      </c>
      <c r="N20" s="5">
        <f>$B$20*'Permit Activity Projection'!Q21</f>
        <v>0</v>
      </c>
      <c r="O20" s="5">
        <f>$B$20*'Permit Activity Projection'!R21</f>
        <v>0</v>
      </c>
    </row>
    <row r="21" spans="1:15" ht="64.5" x14ac:dyDescent="0.25">
      <c r="A21" s="20" t="s">
        <v>106</v>
      </c>
      <c r="B21" s="6">
        <f>'Time Per Permit'!S32</f>
        <v>0</v>
      </c>
      <c r="C21" s="5">
        <f>$B$21*'Permit Activity Projection'!F22</f>
        <v>0</v>
      </c>
      <c r="D21" s="5">
        <f>$B$21*'Permit Activity Projection'!G22</f>
        <v>0</v>
      </c>
      <c r="E21" s="5">
        <f>$B$21*'Permit Activity Projection'!H22</f>
        <v>0</v>
      </c>
      <c r="F21" s="5">
        <f>$B$21*'Permit Activity Projection'!I22</f>
        <v>0</v>
      </c>
      <c r="G21" s="5">
        <f>$B$21*'Permit Activity Projection'!J22</f>
        <v>0</v>
      </c>
      <c r="H21" s="5">
        <f>$B$21*'Permit Activity Projection'!K22</f>
        <v>0</v>
      </c>
      <c r="I21" s="5">
        <f>$B$21*'Permit Activity Projection'!L22</f>
        <v>0</v>
      </c>
      <c r="J21" s="5">
        <f>$B$21*'Permit Activity Projection'!M22</f>
        <v>0</v>
      </c>
      <c r="K21" s="5">
        <f>$B$21*'Permit Activity Projection'!N22</f>
        <v>0</v>
      </c>
      <c r="L21" s="5">
        <f>$B$21*'Permit Activity Projection'!O22</f>
        <v>0</v>
      </c>
      <c r="M21" s="5">
        <f>$B$21*'Permit Activity Projection'!P22</f>
        <v>0</v>
      </c>
      <c r="N21" s="5">
        <f>$B$21*'Permit Activity Projection'!Q22</f>
        <v>0</v>
      </c>
      <c r="O21" s="5">
        <f>$B$21*'Permit Activity Projection'!R22</f>
        <v>0</v>
      </c>
    </row>
    <row r="22" spans="1:15" ht="64.5" x14ac:dyDescent="0.25">
      <c r="A22" s="20" t="s">
        <v>107</v>
      </c>
      <c r="B22" s="6">
        <f>'Time Per Permit'!S33</f>
        <v>0</v>
      </c>
      <c r="C22" s="5">
        <f>$B$22*'Permit Activity Projection'!F23</f>
        <v>0</v>
      </c>
      <c r="D22" s="5">
        <f>$B$22*'Permit Activity Projection'!G23</f>
        <v>0</v>
      </c>
      <c r="E22" s="5">
        <f>$B$22*'Permit Activity Projection'!H23</f>
        <v>0</v>
      </c>
      <c r="F22" s="5">
        <f>$B$22*'Permit Activity Projection'!I23</f>
        <v>0</v>
      </c>
      <c r="G22" s="5">
        <f>$B$22*'Permit Activity Projection'!J23</f>
        <v>0</v>
      </c>
      <c r="H22" s="5">
        <f>$B$22*'Permit Activity Projection'!K23</f>
        <v>0</v>
      </c>
      <c r="I22" s="5">
        <f>$B$22*'Permit Activity Projection'!L23</f>
        <v>0</v>
      </c>
      <c r="J22" s="5">
        <f>$B$22*'Permit Activity Projection'!M23</f>
        <v>0</v>
      </c>
      <c r="K22" s="5">
        <f>$B$22*'Permit Activity Projection'!N23</f>
        <v>0</v>
      </c>
      <c r="L22" s="5">
        <f>$B$22*'Permit Activity Projection'!O23</f>
        <v>0</v>
      </c>
      <c r="M22" s="5">
        <f>$B$22*'Permit Activity Projection'!P23</f>
        <v>0</v>
      </c>
      <c r="N22" s="5">
        <f>$B$22*'Permit Activity Projection'!Q23</f>
        <v>0</v>
      </c>
      <c r="O22" s="5">
        <f>$B$22*'Permit Activity Projection'!R23</f>
        <v>0</v>
      </c>
    </row>
    <row r="23" spans="1:15" ht="64.5" x14ac:dyDescent="0.25">
      <c r="A23" s="20" t="s">
        <v>108</v>
      </c>
      <c r="B23" s="6">
        <f>'Time Per Permit'!S34</f>
        <v>0</v>
      </c>
      <c r="C23" s="5">
        <f>$B$23*'Permit Activity Projection'!F24</f>
        <v>0</v>
      </c>
      <c r="D23" s="5">
        <f>$B$23*'Permit Activity Projection'!G24</f>
        <v>0</v>
      </c>
      <c r="E23" s="5">
        <f>$B$23*'Permit Activity Projection'!H24</f>
        <v>0</v>
      </c>
      <c r="F23" s="5">
        <f>$B$23*'Permit Activity Projection'!I24</f>
        <v>0</v>
      </c>
      <c r="G23" s="5">
        <f>$B$23*'Permit Activity Projection'!J24</f>
        <v>0</v>
      </c>
      <c r="H23" s="5">
        <f>$B$23*'Permit Activity Projection'!K24</f>
        <v>0</v>
      </c>
      <c r="I23" s="5">
        <f>$B$23*'Permit Activity Projection'!L24</f>
        <v>0</v>
      </c>
      <c r="J23" s="5">
        <f>$B$23*'Permit Activity Projection'!M24</f>
        <v>0</v>
      </c>
      <c r="K23" s="5">
        <f>$B$23*'Permit Activity Projection'!N24</f>
        <v>0</v>
      </c>
      <c r="L23" s="5">
        <f>$B$23*'Permit Activity Projection'!O24</f>
        <v>0</v>
      </c>
      <c r="M23" s="5">
        <f>$B$23*'Permit Activity Projection'!P24</f>
        <v>0</v>
      </c>
      <c r="N23" s="5">
        <f>$B$23*'Permit Activity Projection'!Q24</f>
        <v>0</v>
      </c>
      <c r="O23" s="5">
        <f>$B$23*'Permit Activity Projection'!R24</f>
        <v>0</v>
      </c>
    </row>
    <row r="24" spans="1:15" ht="51.75" x14ac:dyDescent="0.25">
      <c r="A24" s="20" t="s">
        <v>109</v>
      </c>
      <c r="B24" s="6">
        <f>'Time Per Permit'!S35</f>
        <v>0</v>
      </c>
      <c r="C24" s="5">
        <f>$B$24*'Permit Activity Projection'!F25</f>
        <v>0</v>
      </c>
      <c r="D24" s="5">
        <f>$B$24*'Permit Activity Projection'!G25</f>
        <v>0</v>
      </c>
      <c r="E24" s="5">
        <f>$B$24*'Permit Activity Projection'!H25</f>
        <v>0</v>
      </c>
      <c r="F24" s="5">
        <f>$B$24*'Permit Activity Projection'!I25</f>
        <v>0</v>
      </c>
      <c r="G24" s="5">
        <f>$B$24*'Permit Activity Projection'!J25</f>
        <v>0</v>
      </c>
      <c r="H24" s="5">
        <f>$B$24*'Permit Activity Projection'!K25</f>
        <v>0</v>
      </c>
      <c r="I24" s="5">
        <f>$B$24*'Permit Activity Projection'!L25</f>
        <v>0</v>
      </c>
      <c r="J24" s="5">
        <f>$B$24*'Permit Activity Projection'!M25</f>
        <v>0</v>
      </c>
      <c r="K24" s="5">
        <f>$B$24*'Permit Activity Projection'!N25</f>
        <v>0</v>
      </c>
      <c r="L24" s="5">
        <f>$B$24*'Permit Activity Projection'!O25</f>
        <v>0</v>
      </c>
      <c r="M24" s="5">
        <f>$B$24*'Permit Activity Projection'!P25</f>
        <v>0</v>
      </c>
      <c r="N24" s="5">
        <f>$B$24*'Permit Activity Projection'!Q25</f>
        <v>0</v>
      </c>
      <c r="O24" s="5">
        <f>$B$24*'Permit Activity Projection'!R25</f>
        <v>0</v>
      </c>
    </row>
    <row r="25" spans="1:15" ht="15.75" x14ac:dyDescent="0.25">
      <c r="A25" s="19" t="s">
        <v>93</v>
      </c>
      <c r="B25" s="6"/>
      <c r="C25" s="5"/>
      <c r="D25" s="5"/>
      <c r="E25" s="5"/>
      <c r="F25" s="5"/>
      <c r="G25" s="5"/>
      <c r="H25" s="5"/>
      <c r="I25" s="5"/>
      <c r="J25" s="5"/>
      <c r="K25" s="5"/>
      <c r="L25" s="5"/>
      <c r="M25" s="5"/>
      <c r="N25" s="5"/>
      <c r="O25" s="5"/>
    </row>
    <row r="26" spans="1:15" ht="51.75" x14ac:dyDescent="0.25">
      <c r="A26" s="21" t="s">
        <v>110</v>
      </c>
      <c r="B26" s="6">
        <f>'Time Per Permit'!S37</f>
        <v>0</v>
      </c>
      <c r="C26" s="5">
        <f>$B$26*'Permit Activity Projection'!F27</f>
        <v>0</v>
      </c>
      <c r="D26" s="5">
        <f>$B$26*'Permit Activity Projection'!G27</f>
        <v>0</v>
      </c>
      <c r="E26" s="5">
        <f>$B$26*'Permit Activity Projection'!H27</f>
        <v>0</v>
      </c>
      <c r="F26" s="5">
        <f>$B$26*'Permit Activity Projection'!I27</f>
        <v>0</v>
      </c>
      <c r="G26" s="5">
        <f>$B$26*'Permit Activity Projection'!J27</f>
        <v>0</v>
      </c>
      <c r="H26" s="5">
        <f>$B$26*'Permit Activity Projection'!K27</f>
        <v>0</v>
      </c>
      <c r="I26" s="5">
        <f>$B$26*'Permit Activity Projection'!L27</f>
        <v>0</v>
      </c>
      <c r="J26" s="5">
        <f>$B$26*'Permit Activity Projection'!M27</f>
        <v>0</v>
      </c>
      <c r="K26" s="5">
        <f>$B$26*'Permit Activity Projection'!N27</f>
        <v>0</v>
      </c>
      <c r="L26" s="5">
        <f>$B$26*'Permit Activity Projection'!O27</f>
        <v>0</v>
      </c>
      <c r="M26" s="5">
        <f>$B$26*'Permit Activity Projection'!P27</f>
        <v>0</v>
      </c>
      <c r="N26" s="5">
        <f>$B$26*'Permit Activity Projection'!Q27</f>
        <v>0</v>
      </c>
      <c r="O26" s="5">
        <f>$B$26*'Permit Activity Projection'!R27</f>
        <v>0</v>
      </c>
    </row>
    <row r="27" spans="1:15" ht="51.75" x14ac:dyDescent="0.25">
      <c r="A27" s="21" t="s">
        <v>111</v>
      </c>
      <c r="B27" s="6">
        <f>'Time Per Permit'!S38</f>
        <v>0</v>
      </c>
      <c r="C27" s="5">
        <f>$B$27*'Permit Activity Projection'!F28</f>
        <v>0</v>
      </c>
      <c r="D27" s="5">
        <f>$B$27*'Permit Activity Projection'!G28</f>
        <v>0</v>
      </c>
      <c r="E27" s="5">
        <f>$B$27*'Permit Activity Projection'!H28</f>
        <v>0</v>
      </c>
      <c r="F27" s="5">
        <f>$B$27*'Permit Activity Projection'!I28</f>
        <v>0</v>
      </c>
      <c r="G27" s="5">
        <f>$B$27*'Permit Activity Projection'!J28</f>
        <v>0</v>
      </c>
      <c r="H27" s="5">
        <f>$B$27*'Permit Activity Projection'!K28</f>
        <v>0</v>
      </c>
      <c r="I27" s="5">
        <f>$B$27*'Permit Activity Projection'!L28</f>
        <v>0</v>
      </c>
      <c r="J27" s="5">
        <f>$B$27*'Permit Activity Projection'!M28</f>
        <v>0</v>
      </c>
      <c r="K27" s="5">
        <f>$B$27*'Permit Activity Projection'!N28</f>
        <v>0</v>
      </c>
      <c r="L27" s="5">
        <f>$B$27*'Permit Activity Projection'!O28</f>
        <v>0</v>
      </c>
      <c r="M27" s="5">
        <f>$B$27*'Permit Activity Projection'!P28</f>
        <v>0</v>
      </c>
      <c r="N27" s="5">
        <f>$B$27*'Permit Activity Projection'!Q28</f>
        <v>0</v>
      </c>
      <c r="O27" s="5">
        <f>$B$27*'Permit Activity Projection'!R28</f>
        <v>0</v>
      </c>
    </row>
    <row r="28" spans="1:15" ht="64.5" x14ac:dyDescent="0.25">
      <c r="A28" s="21" t="s">
        <v>106</v>
      </c>
      <c r="B28" s="6">
        <f>'Time Per Permit'!S39</f>
        <v>0</v>
      </c>
      <c r="C28" s="5">
        <f>$B$28*'Permit Activity Projection'!F29</f>
        <v>0</v>
      </c>
      <c r="D28" s="5">
        <f>$B$28*'Permit Activity Projection'!G29</f>
        <v>0</v>
      </c>
      <c r="E28" s="5">
        <f>$B$28*'Permit Activity Projection'!H29</f>
        <v>0</v>
      </c>
      <c r="F28" s="5">
        <f>$B$28*'Permit Activity Projection'!I29</f>
        <v>0</v>
      </c>
      <c r="G28" s="5">
        <f>$B$28*'Permit Activity Projection'!J29</f>
        <v>0</v>
      </c>
      <c r="H28" s="5">
        <f>$B$28*'Permit Activity Projection'!K29</f>
        <v>0</v>
      </c>
      <c r="I28" s="5">
        <f>$B$28*'Permit Activity Projection'!L29</f>
        <v>0</v>
      </c>
      <c r="J28" s="5">
        <f>$B$28*'Permit Activity Projection'!M29</f>
        <v>0</v>
      </c>
      <c r="K28" s="5">
        <f>$B$28*'Permit Activity Projection'!N29</f>
        <v>0</v>
      </c>
      <c r="L28" s="5">
        <f>$B$28*'Permit Activity Projection'!O29</f>
        <v>0</v>
      </c>
      <c r="M28" s="5">
        <f>$B$28*'Permit Activity Projection'!P29</f>
        <v>0</v>
      </c>
      <c r="N28" s="5">
        <f>$B$28*'Permit Activity Projection'!Q29</f>
        <v>0</v>
      </c>
      <c r="O28" s="5">
        <f>$B$28*'Permit Activity Projection'!R29</f>
        <v>0</v>
      </c>
    </row>
    <row r="29" spans="1:15" ht="64.5" x14ac:dyDescent="0.25">
      <c r="A29" s="21" t="s">
        <v>107</v>
      </c>
      <c r="B29" s="6">
        <f>'Time Per Permit'!S40</f>
        <v>0</v>
      </c>
      <c r="C29" s="5">
        <f>$B$29*'Permit Activity Projection'!F30</f>
        <v>0</v>
      </c>
      <c r="D29" s="5">
        <f>$B$29*'Permit Activity Projection'!G30</f>
        <v>0</v>
      </c>
      <c r="E29" s="5">
        <f>$B$29*'Permit Activity Projection'!H30</f>
        <v>0</v>
      </c>
      <c r="F29" s="5">
        <f>$B$29*'Permit Activity Projection'!I30</f>
        <v>0</v>
      </c>
      <c r="G29" s="5">
        <f>$B$29*'Permit Activity Projection'!J30</f>
        <v>0</v>
      </c>
      <c r="H29" s="5">
        <f>$B$29*'Permit Activity Projection'!K30</f>
        <v>0</v>
      </c>
      <c r="I29" s="5">
        <f>$B$29*'Permit Activity Projection'!L30</f>
        <v>0</v>
      </c>
      <c r="J29" s="5">
        <f>$B$29*'Permit Activity Projection'!M30</f>
        <v>0</v>
      </c>
      <c r="K29" s="5">
        <f>$B$29*'Permit Activity Projection'!N30</f>
        <v>0</v>
      </c>
      <c r="L29" s="5">
        <f>$B$29*'Permit Activity Projection'!O30</f>
        <v>0</v>
      </c>
      <c r="M29" s="5">
        <f>$B$29*'Permit Activity Projection'!P30</f>
        <v>0</v>
      </c>
      <c r="N29" s="5">
        <f>$B$29*'Permit Activity Projection'!Q30</f>
        <v>0</v>
      </c>
      <c r="O29" s="5">
        <f>$B$29*'Permit Activity Projection'!R30</f>
        <v>0</v>
      </c>
    </row>
    <row r="30" spans="1:15" ht="64.5" x14ac:dyDescent="0.25">
      <c r="A30" s="21" t="s">
        <v>112</v>
      </c>
      <c r="B30" s="6">
        <f>'Time Per Permit'!S41</f>
        <v>0</v>
      </c>
      <c r="C30" s="5">
        <f>$B$30*'Permit Activity Projection'!F31</f>
        <v>0</v>
      </c>
      <c r="D30" s="5">
        <f>$B$30*'Permit Activity Projection'!G31</f>
        <v>0</v>
      </c>
      <c r="E30" s="5">
        <f>$B$30*'Permit Activity Projection'!H31</f>
        <v>0</v>
      </c>
      <c r="F30" s="5">
        <f>$B$30*'Permit Activity Projection'!I31</f>
        <v>0</v>
      </c>
      <c r="G30" s="5">
        <f>$B$30*'Permit Activity Projection'!J31</f>
        <v>0</v>
      </c>
      <c r="H30" s="5">
        <f>$B$30*'Permit Activity Projection'!K31</f>
        <v>0</v>
      </c>
      <c r="I30" s="5">
        <f>$B$30*'Permit Activity Projection'!L31</f>
        <v>0</v>
      </c>
      <c r="J30" s="5">
        <f>$B$30*'Permit Activity Projection'!M31</f>
        <v>0</v>
      </c>
      <c r="K30" s="5">
        <f>$B$30*'Permit Activity Projection'!N31</f>
        <v>0</v>
      </c>
      <c r="L30" s="5">
        <f>$B$30*'Permit Activity Projection'!O31</f>
        <v>0</v>
      </c>
      <c r="M30" s="5">
        <f>$B$30*'Permit Activity Projection'!P31</f>
        <v>0</v>
      </c>
      <c r="N30" s="5">
        <f>$B$30*'Permit Activity Projection'!Q31</f>
        <v>0</v>
      </c>
      <c r="O30" s="5">
        <f>$B$30*'Permit Activity Projection'!R31</f>
        <v>0</v>
      </c>
    </row>
    <row r="31" spans="1:15" ht="51.75" x14ac:dyDescent="0.25">
      <c r="A31" s="21" t="s">
        <v>113</v>
      </c>
      <c r="B31" s="6">
        <f>'Time Per Permit'!S42</f>
        <v>0</v>
      </c>
      <c r="C31" s="5">
        <f>$B$31*'Permit Activity Projection'!F32</f>
        <v>0</v>
      </c>
      <c r="D31" s="5">
        <f>$B$31*'Permit Activity Projection'!G32</f>
        <v>0</v>
      </c>
      <c r="E31" s="5">
        <f>$B$31*'Permit Activity Projection'!H32</f>
        <v>0</v>
      </c>
      <c r="F31" s="5">
        <f>$B$31*'Permit Activity Projection'!I32</f>
        <v>0</v>
      </c>
      <c r="G31" s="5">
        <f>$B$31*'Permit Activity Projection'!J32</f>
        <v>0</v>
      </c>
      <c r="H31" s="5">
        <f>$B$31*'Permit Activity Projection'!K32</f>
        <v>0</v>
      </c>
      <c r="I31" s="5">
        <f>$B$31*'Permit Activity Projection'!L32</f>
        <v>0</v>
      </c>
      <c r="J31" s="5">
        <f>$B$31*'Permit Activity Projection'!M32</f>
        <v>0</v>
      </c>
      <c r="K31" s="5">
        <f>$B$31*'Permit Activity Projection'!N32</f>
        <v>0</v>
      </c>
      <c r="L31" s="5">
        <f>$B$31*'Permit Activity Projection'!O32</f>
        <v>0</v>
      </c>
      <c r="M31" s="5">
        <f>$B$31*'Permit Activity Projection'!P32</f>
        <v>0</v>
      </c>
      <c r="N31" s="5">
        <f>$B$31*'Permit Activity Projection'!Q32</f>
        <v>0</v>
      </c>
      <c r="O31" s="5">
        <f>$B$31*'Permit Activity Projection'!R32</f>
        <v>0</v>
      </c>
    </row>
  </sheetData>
  <sheetProtection password="8DB0" sheet="1" objects="1" scenarios="1"/>
  <printOptions gridLines="1"/>
  <pageMargins left="0.7" right="0.7" top="2" bottom="0.75" header="1.05" footer="0.3"/>
  <pageSetup scale="4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B42" sqref="B42"/>
    </sheetView>
  </sheetViews>
  <sheetFormatPr defaultRowHeight="15" x14ac:dyDescent="0.25"/>
  <cols>
    <col min="1" max="1" width="48" bestFit="1" customWidth="1"/>
    <col min="2" max="2" width="15" customWidth="1"/>
  </cols>
  <sheetData>
    <row r="1" spans="1:15" x14ac:dyDescent="0.25">
      <c r="C1" s="1">
        <v>2013</v>
      </c>
      <c r="D1" s="1">
        <v>2014</v>
      </c>
      <c r="E1" s="1">
        <v>2015</v>
      </c>
      <c r="F1" s="1">
        <v>2016</v>
      </c>
      <c r="G1" s="1">
        <v>2017</v>
      </c>
      <c r="H1" s="1">
        <v>2018</v>
      </c>
      <c r="I1" s="1">
        <v>2019</v>
      </c>
      <c r="J1" s="1">
        <v>2020</v>
      </c>
      <c r="K1" s="1">
        <v>2021</v>
      </c>
      <c r="L1" s="1">
        <v>2022</v>
      </c>
      <c r="M1" s="1">
        <v>2023</v>
      </c>
      <c r="N1" s="1">
        <v>2024</v>
      </c>
      <c r="O1" s="1">
        <v>2025</v>
      </c>
    </row>
    <row r="2" spans="1:15" x14ac:dyDescent="0.25">
      <c r="B2" s="23" t="s">
        <v>225</v>
      </c>
      <c r="C2" s="50">
        <f>C3/2080</f>
        <v>0</v>
      </c>
      <c r="D2" s="50">
        <f t="shared" ref="D2:O2" si="0">D3/2080</f>
        <v>0</v>
      </c>
      <c r="E2" s="50">
        <f t="shared" si="0"/>
        <v>0</v>
      </c>
      <c r="F2" s="50">
        <f t="shared" si="0"/>
        <v>0</v>
      </c>
      <c r="G2" s="50">
        <f t="shared" si="0"/>
        <v>0</v>
      </c>
      <c r="H2" s="50">
        <f t="shared" si="0"/>
        <v>0</v>
      </c>
      <c r="I2" s="50">
        <f t="shared" si="0"/>
        <v>0</v>
      </c>
      <c r="J2" s="50">
        <f t="shared" si="0"/>
        <v>0</v>
      </c>
      <c r="K2" s="50">
        <f t="shared" si="0"/>
        <v>0</v>
      </c>
      <c r="L2" s="50">
        <f t="shared" si="0"/>
        <v>0</v>
      </c>
      <c r="M2" s="50">
        <f t="shared" si="0"/>
        <v>0</v>
      </c>
      <c r="N2" s="50">
        <f t="shared" si="0"/>
        <v>0</v>
      </c>
      <c r="O2" s="50">
        <f t="shared" si="0"/>
        <v>0</v>
      </c>
    </row>
    <row r="3" spans="1:15" s="27" customFormat="1" x14ac:dyDescent="0.25">
      <c r="B3" s="28" t="s">
        <v>226</v>
      </c>
      <c r="C3" s="29">
        <f>SUM(C5:C7)</f>
        <v>0</v>
      </c>
      <c r="D3" s="29">
        <f t="shared" ref="D3:O3" si="1">SUM(D5:D7)</f>
        <v>0</v>
      </c>
      <c r="E3" s="29">
        <f t="shared" si="1"/>
        <v>0</v>
      </c>
      <c r="F3" s="29">
        <f t="shared" si="1"/>
        <v>0</v>
      </c>
      <c r="G3" s="29">
        <f t="shared" si="1"/>
        <v>0</v>
      </c>
      <c r="H3" s="29">
        <f t="shared" si="1"/>
        <v>0</v>
      </c>
      <c r="I3" s="29">
        <f t="shared" si="1"/>
        <v>0</v>
      </c>
      <c r="J3" s="29">
        <f t="shared" si="1"/>
        <v>0</v>
      </c>
      <c r="K3" s="29">
        <f t="shared" si="1"/>
        <v>0</v>
      </c>
      <c r="L3" s="29">
        <f t="shared" si="1"/>
        <v>0</v>
      </c>
      <c r="M3" s="29">
        <f t="shared" si="1"/>
        <v>0</v>
      </c>
      <c r="N3" s="29">
        <f t="shared" si="1"/>
        <v>0</v>
      </c>
      <c r="O3" s="29">
        <f t="shared" si="1"/>
        <v>0</v>
      </c>
    </row>
    <row r="4" spans="1:15" x14ac:dyDescent="0.25">
      <c r="A4" s="2"/>
    </row>
    <row r="5" spans="1:15" x14ac:dyDescent="0.25">
      <c r="A5" s="2"/>
      <c r="B5" s="22" t="s">
        <v>229</v>
      </c>
      <c r="C5" s="5">
        <f>SUM(C10:C17)/60</f>
        <v>0</v>
      </c>
      <c r="D5" s="5">
        <f t="shared" ref="D5:O5" si="2">SUM(D10:D17)/60</f>
        <v>0</v>
      </c>
      <c r="E5" s="5">
        <f t="shared" si="2"/>
        <v>0</v>
      </c>
      <c r="F5" s="5">
        <f t="shared" si="2"/>
        <v>0</v>
      </c>
      <c r="G5" s="5">
        <f t="shared" si="2"/>
        <v>0</v>
      </c>
      <c r="H5" s="5">
        <f t="shared" si="2"/>
        <v>0</v>
      </c>
      <c r="I5" s="5">
        <f t="shared" si="2"/>
        <v>0</v>
      </c>
      <c r="J5" s="5">
        <f t="shared" si="2"/>
        <v>0</v>
      </c>
      <c r="K5" s="5">
        <f t="shared" si="2"/>
        <v>0</v>
      </c>
      <c r="L5" s="5">
        <f t="shared" si="2"/>
        <v>0</v>
      </c>
      <c r="M5" s="5">
        <f t="shared" si="2"/>
        <v>0</v>
      </c>
      <c r="N5" s="5">
        <f t="shared" si="2"/>
        <v>0</v>
      </c>
      <c r="O5" s="5">
        <f t="shared" si="2"/>
        <v>0</v>
      </c>
    </row>
    <row r="6" spans="1:15" x14ac:dyDescent="0.25">
      <c r="A6" s="2"/>
      <c r="B6" s="22" t="s">
        <v>230</v>
      </c>
      <c r="C6" s="5">
        <f>SUM(C19:C24)/60</f>
        <v>0</v>
      </c>
      <c r="D6" s="5">
        <f t="shared" ref="D6:O6" si="3">SUM(D19:D24)/60</f>
        <v>0</v>
      </c>
      <c r="E6" s="5">
        <f t="shared" si="3"/>
        <v>0</v>
      </c>
      <c r="F6" s="5">
        <f t="shared" si="3"/>
        <v>0</v>
      </c>
      <c r="G6" s="5">
        <f t="shared" si="3"/>
        <v>0</v>
      </c>
      <c r="H6" s="5">
        <f t="shared" si="3"/>
        <v>0</v>
      </c>
      <c r="I6" s="5">
        <f t="shared" si="3"/>
        <v>0</v>
      </c>
      <c r="J6" s="5">
        <f t="shared" si="3"/>
        <v>0</v>
      </c>
      <c r="K6" s="5">
        <f t="shared" si="3"/>
        <v>0</v>
      </c>
      <c r="L6" s="5">
        <f t="shared" si="3"/>
        <v>0</v>
      </c>
      <c r="M6" s="5">
        <f t="shared" si="3"/>
        <v>0</v>
      </c>
      <c r="N6" s="5">
        <f t="shared" si="3"/>
        <v>0</v>
      </c>
      <c r="O6" s="5">
        <f t="shared" si="3"/>
        <v>0</v>
      </c>
    </row>
    <row r="7" spans="1:15" x14ac:dyDescent="0.25">
      <c r="A7" s="2"/>
      <c r="B7" s="22" t="s">
        <v>231</v>
      </c>
      <c r="C7" s="5">
        <f>SUM(C26:C31)/60</f>
        <v>0</v>
      </c>
      <c r="D7" s="5">
        <f t="shared" ref="D7:O7" si="4">SUM(D26:D31)/60</f>
        <v>0</v>
      </c>
      <c r="E7" s="5">
        <f t="shared" si="4"/>
        <v>0</v>
      </c>
      <c r="F7" s="5">
        <f t="shared" si="4"/>
        <v>0</v>
      </c>
      <c r="G7" s="5">
        <f t="shared" si="4"/>
        <v>0</v>
      </c>
      <c r="H7" s="5">
        <f t="shared" si="4"/>
        <v>0</v>
      </c>
      <c r="I7" s="5">
        <f t="shared" si="4"/>
        <v>0</v>
      </c>
      <c r="J7" s="5">
        <f t="shared" si="4"/>
        <v>0</v>
      </c>
      <c r="K7" s="5">
        <f t="shared" si="4"/>
        <v>0</v>
      </c>
      <c r="L7" s="5">
        <f t="shared" si="4"/>
        <v>0</v>
      </c>
      <c r="M7" s="5">
        <f t="shared" si="4"/>
        <v>0</v>
      </c>
      <c r="N7" s="5">
        <f t="shared" si="4"/>
        <v>0</v>
      </c>
      <c r="O7" s="5">
        <f t="shared" si="4"/>
        <v>0</v>
      </c>
    </row>
    <row r="8" spans="1:15" x14ac:dyDescent="0.25">
      <c r="A8" s="2"/>
    </row>
    <row r="9" spans="1:15" x14ac:dyDescent="0.25">
      <c r="A9" s="2" t="s">
        <v>0</v>
      </c>
      <c r="B9" s="23" t="s">
        <v>11</v>
      </c>
      <c r="C9" s="1">
        <v>2013</v>
      </c>
      <c r="D9" s="1">
        <v>2014</v>
      </c>
      <c r="E9" s="1">
        <v>2015</v>
      </c>
      <c r="F9" s="1">
        <v>2016</v>
      </c>
      <c r="G9" s="1">
        <v>2017</v>
      </c>
      <c r="H9" s="1">
        <v>2018</v>
      </c>
      <c r="I9" s="1">
        <v>2019</v>
      </c>
      <c r="J9" s="1">
        <v>2020</v>
      </c>
      <c r="K9" s="1">
        <v>2021</v>
      </c>
      <c r="L9" s="1">
        <v>2022</v>
      </c>
      <c r="M9" s="1">
        <v>2023</v>
      </c>
      <c r="N9" s="1">
        <v>2024</v>
      </c>
      <c r="O9" s="1">
        <v>2025</v>
      </c>
    </row>
    <row r="10" spans="1:15" ht="15.75" x14ac:dyDescent="0.25">
      <c r="A10" s="19" t="s">
        <v>71</v>
      </c>
      <c r="B10" s="6"/>
      <c r="C10" s="5"/>
      <c r="D10" s="5"/>
      <c r="E10" s="5"/>
      <c r="F10" s="5"/>
      <c r="G10" s="5"/>
      <c r="H10" s="5"/>
      <c r="I10" s="5"/>
      <c r="J10" s="5"/>
      <c r="K10" s="5"/>
      <c r="L10" s="5"/>
      <c r="M10" s="5"/>
      <c r="N10" s="5"/>
      <c r="O10" s="5"/>
    </row>
    <row r="11" spans="1:15" ht="64.5" hidden="1" x14ac:dyDescent="0.25">
      <c r="A11" s="20" t="s">
        <v>97</v>
      </c>
      <c r="B11" s="6">
        <f>'Time Per Permit'!P22</f>
        <v>0</v>
      </c>
      <c r="C11" s="5">
        <f>$B$11*'Permit Activity Projection'!F12</f>
        <v>0</v>
      </c>
      <c r="D11" s="5">
        <f>$B$11*'Permit Activity Projection'!G12</f>
        <v>0</v>
      </c>
      <c r="E11" s="5">
        <f>$B$11*'Permit Activity Projection'!H12</f>
        <v>0</v>
      </c>
      <c r="F11" s="5">
        <f>$B$11*'Permit Activity Projection'!I12</f>
        <v>0</v>
      </c>
      <c r="G11" s="5">
        <f>$B$11*'Permit Activity Projection'!J12</f>
        <v>0</v>
      </c>
      <c r="H11" s="5">
        <f>$B$11*'Permit Activity Projection'!K12</f>
        <v>0</v>
      </c>
      <c r="I11" s="5">
        <f>$B$11*'Permit Activity Projection'!L12</f>
        <v>0</v>
      </c>
      <c r="J11" s="5">
        <f>$B$11*'Permit Activity Projection'!M12</f>
        <v>0</v>
      </c>
      <c r="K11" s="5">
        <f>$B$11*'Permit Activity Projection'!N12</f>
        <v>0</v>
      </c>
      <c r="L11" s="5">
        <f>$B$11*'Permit Activity Projection'!O12</f>
        <v>0</v>
      </c>
      <c r="M11" s="5">
        <f>$B$11*'Permit Activity Projection'!P12</f>
        <v>0</v>
      </c>
      <c r="N11" s="5">
        <f>$B$11*'Permit Activity Projection'!Q12</f>
        <v>0</v>
      </c>
      <c r="O11" s="5">
        <f>$B$11*'Permit Activity Projection'!R12</f>
        <v>0</v>
      </c>
    </row>
    <row r="12" spans="1:15" ht="51.75" x14ac:dyDescent="0.25">
      <c r="A12" s="20" t="s">
        <v>98</v>
      </c>
      <c r="B12" s="6">
        <f>'Time Per Permit'!P23</f>
        <v>0</v>
      </c>
      <c r="C12" s="5">
        <f>$B$12*'Permit Activity Projection'!F13</f>
        <v>0</v>
      </c>
      <c r="D12" s="5">
        <f>$B$12*'Permit Activity Projection'!G13</f>
        <v>0</v>
      </c>
      <c r="E12" s="5">
        <f>$B$12*'Permit Activity Projection'!H13</f>
        <v>0</v>
      </c>
      <c r="F12" s="5">
        <f>$B$12*'Permit Activity Projection'!I13</f>
        <v>0</v>
      </c>
      <c r="G12" s="5">
        <f>$B$12*'Permit Activity Projection'!J13</f>
        <v>0</v>
      </c>
      <c r="H12" s="5">
        <f>$B$12*'Permit Activity Projection'!K13</f>
        <v>0</v>
      </c>
      <c r="I12" s="5">
        <f>$B$12*'Permit Activity Projection'!L13</f>
        <v>0</v>
      </c>
      <c r="J12" s="5">
        <f>$B$12*'Permit Activity Projection'!M13</f>
        <v>0</v>
      </c>
      <c r="K12" s="5">
        <f>$B$12*'Permit Activity Projection'!N13</f>
        <v>0</v>
      </c>
      <c r="L12" s="5">
        <f>$B$12*'Permit Activity Projection'!O13</f>
        <v>0</v>
      </c>
      <c r="M12" s="5">
        <f>$B$12*'Permit Activity Projection'!P13</f>
        <v>0</v>
      </c>
      <c r="N12" s="5">
        <f>$B$12*'Permit Activity Projection'!Q13</f>
        <v>0</v>
      </c>
      <c r="O12" s="5">
        <f>$B$12*'Permit Activity Projection'!R13</f>
        <v>0</v>
      </c>
    </row>
    <row r="13" spans="1:15" ht="64.5" x14ac:dyDescent="0.25">
      <c r="A13" s="20" t="s">
        <v>99</v>
      </c>
      <c r="B13" s="6">
        <f>'Time Per Permit'!P24</f>
        <v>0</v>
      </c>
      <c r="C13" s="5">
        <f>$B$13*'Permit Activity Projection'!F14</f>
        <v>0</v>
      </c>
      <c r="D13" s="5">
        <f>$B$13*'Permit Activity Projection'!G14</f>
        <v>0</v>
      </c>
      <c r="E13" s="5">
        <f>$B$13*'Permit Activity Projection'!H14</f>
        <v>0</v>
      </c>
      <c r="F13" s="5">
        <f>$B$13*'Permit Activity Projection'!I14</f>
        <v>0</v>
      </c>
      <c r="G13" s="5">
        <f>$B$13*'Permit Activity Projection'!J14</f>
        <v>0</v>
      </c>
      <c r="H13" s="5">
        <f>$B$13*'Permit Activity Projection'!K14</f>
        <v>0</v>
      </c>
      <c r="I13" s="5">
        <f>$B$13*'Permit Activity Projection'!L14</f>
        <v>0</v>
      </c>
      <c r="J13" s="5">
        <f>$B$13*'Permit Activity Projection'!M14</f>
        <v>0</v>
      </c>
      <c r="K13" s="5">
        <f>$B$13*'Permit Activity Projection'!N14</f>
        <v>0</v>
      </c>
      <c r="L13" s="5">
        <f>$B$13*'Permit Activity Projection'!O14</f>
        <v>0</v>
      </c>
      <c r="M13" s="5">
        <f>$B$13*'Permit Activity Projection'!P14</f>
        <v>0</v>
      </c>
      <c r="N13" s="5">
        <f>$B$13*'Permit Activity Projection'!Q14</f>
        <v>0</v>
      </c>
      <c r="O13" s="5">
        <f>$B$13*'Permit Activity Projection'!R14</f>
        <v>0</v>
      </c>
    </row>
    <row r="14" spans="1:15" ht="64.5" x14ac:dyDescent="0.25">
      <c r="A14" s="20" t="s">
        <v>100</v>
      </c>
      <c r="B14" s="6">
        <f>'Time Per Permit'!P25</f>
        <v>0</v>
      </c>
      <c r="C14" s="5">
        <f>$B$14*'Permit Activity Projection'!F15</f>
        <v>0</v>
      </c>
      <c r="D14" s="5">
        <f>$B$14*'Permit Activity Projection'!G15</f>
        <v>0</v>
      </c>
      <c r="E14" s="5">
        <f>$B$14*'Permit Activity Projection'!H15</f>
        <v>0</v>
      </c>
      <c r="F14" s="5">
        <f>$B$14*'Permit Activity Projection'!I15</f>
        <v>0</v>
      </c>
      <c r="G14" s="5">
        <f>$B$14*'Permit Activity Projection'!J15</f>
        <v>0</v>
      </c>
      <c r="H14" s="5">
        <f>$B$14*'Permit Activity Projection'!K15</f>
        <v>0</v>
      </c>
      <c r="I14" s="5">
        <f>$B$14*'Permit Activity Projection'!L15</f>
        <v>0</v>
      </c>
      <c r="J14" s="5">
        <f>$B$14*'Permit Activity Projection'!M15</f>
        <v>0</v>
      </c>
      <c r="K14" s="5">
        <f>$B$14*'Permit Activity Projection'!N15</f>
        <v>0</v>
      </c>
      <c r="L14" s="5">
        <f>$B$14*'Permit Activity Projection'!O15</f>
        <v>0</v>
      </c>
      <c r="M14" s="5">
        <f>$B$14*'Permit Activity Projection'!P15</f>
        <v>0</v>
      </c>
      <c r="N14" s="5">
        <f>$B$14*'Permit Activity Projection'!Q15</f>
        <v>0</v>
      </c>
      <c r="O14" s="5">
        <f>$B$14*'Permit Activity Projection'!R15</f>
        <v>0</v>
      </c>
    </row>
    <row r="15" spans="1:15" ht="64.5" x14ac:dyDescent="0.25">
      <c r="A15" s="20" t="s">
        <v>101</v>
      </c>
      <c r="B15" s="6">
        <f>'Time Per Permit'!P26</f>
        <v>0</v>
      </c>
      <c r="C15" s="5">
        <f>$B$15*'Permit Activity Projection'!F16</f>
        <v>0</v>
      </c>
      <c r="D15" s="5">
        <f>$B$15*'Permit Activity Projection'!G16</f>
        <v>0</v>
      </c>
      <c r="E15" s="5">
        <f>$B$15*'Permit Activity Projection'!H16</f>
        <v>0</v>
      </c>
      <c r="F15" s="5">
        <f>$B$15*'Permit Activity Projection'!I16</f>
        <v>0</v>
      </c>
      <c r="G15" s="5">
        <f>$B$15*'Permit Activity Projection'!J16</f>
        <v>0</v>
      </c>
      <c r="H15" s="5">
        <f>$B$15*'Permit Activity Projection'!K16</f>
        <v>0</v>
      </c>
      <c r="I15" s="5">
        <f>$B$15*'Permit Activity Projection'!L16</f>
        <v>0</v>
      </c>
      <c r="J15" s="5">
        <f>$B$15*'Permit Activity Projection'!M16</f>
        <v>0</v>
      </c>
      <c r="K15" s="5">
        <f>$B$15*'Permit Activity Projection'!N16</f>
        <v>0</v>
      </c>
      <c r="L15" s="5">
        <f>$B$15*'Permit Activity Projection'!O16</f>
        <v>0</v>
      </c>
      <c r="M15" s="5">
        <f>$B$15*'Permit Activity Projection'!P16</f>
        <v>0</v>
      </c>
      <c r="N15" s="5">
        <f>$B$15*'Permit Activity Projection'!Q16</f>
        <v>0</v>
      </c>
      <c r="O15" s="5">
        <f>$B$15*'Permit Activity Projection'!R16</f>
        <v>0</v>
      </c>
    </row>
    <row r="16" spans="1:15" ht="64.5" x14ac:dyDescent="0.25">
      <c r="A16" s="20" t="s">
        <v>102</v>
      </c>
      <c r="B16" s="6">
        <f>'Time Per Permit'!P27</f>
        <v>0</v>
      </c>
      <c r="C16" s="5">
        <f>$B$16*'Permit Activity Projection'!F17</f>
        <v>0</v>
      </c>
      <c r="D16" s="5">
        <f>$B$16*'Permit Activity Projection'!G17</f>
        <v>0</v>
      </c>
      <c r="E16" s="5">
        <f>$B$16*'Permit Activity Projection'!H17</f>
        <v>0</v>
      </c>
      <c r="F16" s="5">
        <f>$B$16*'Permit Activity Projection'!I17</f>
        <v>0</v>
      </c>
      <c r="G16" s="5">
        <f>$B$16*'Permit Activity Projection'!J17</f>
        <v>0</v>
      </c>
      <c r="H16" s="5">
        <f>$B$16*'Permit Activity Projection'!K17</f>
        <v>0</v>
      </c>
      <c r="I16" s="5">
        <f>$B$16*'Permit Activity Projection'!L17</f>
        <v>0</v>
      </c>
      <c r="J16" s="5">
        <f>$B$16*'Permit Activity Projection'!M17</f>
        <v>0</v>
      </c>
      <c r="K16" s="5">
        <f>$B$16*'Permit Activity Projection'!N17</f>
        <v>0</v>
      </c>
      <c r="L16" s="5">
        <f>$B$16*'Permit Activity Projection'!O17</f>
        <v>0</v>
      </c>
      <c r="M16" s="5">
        <f>$B$16*'Permit Activity Projection'!P17</f>
        <v>0</v>
      </c>
      <c r="N16" s="5">
        <f>$B$16*'Permit Activity Projection'!Q17</f>
        <v>0</v>
      </c>
      <c r="O16" s="5">
        <f>$B$16*'Permit Activity Projection'!R17</f>
        <v>0</v>
      </c>
    </row>
    <row r="17" spans="1:15" ht="51.75" x14ac:dyDescent="0.25">
      <c r="A17" s="20" t="s">
        <v>103</v>
      </c>
      <c r="B17" s="6">
        <f>'Time Per Permit'!P28</f>
        <v>0</v>
      </c>
      <c r="C17" s="5">
        <f>$B$17*'Permit Activity Projection'!F18</f>
        <v>0</v>
      </c>
      <c r="D17" s="5">
        <f>$B$17*'Permit Activity Projection'!G18</f>
        <v>0</v>
      </c>
      <c r="E17" s="5">
        <f>$B$17*'Permit Activity Projection'!H18</f>
        <v>0</v>
      </c>
      <c r="F17" s="5">
        <f>$B$17*'Permit Activity Projection'!I18</f>
        <v>0</v>
      </c>
      <c r="G17" s="5">
        <f>$B$17*'Permit Activity Projection'!J18</f>
        <v>0</v>
      </c>
      <c r="H17" s="5">
        <f>$B$17*'Permit Activity Projection'!K18</f>
        <v>0</v>
      </c>
      <c r="I17" s="5">
        <f>$B$17*'Permit Activity Projection'!L18</f>
        <v>0</v>
      </c>
      <c r="J17" s="5">
        <f>$B$17*'Permit Activity Projection'!M18</f>
        <v>0</v>
      </c>
      <c r="K17" s="5">
        <f>$B$17*'Permit Activity Projection'!N18</f>
        <v>0</v>
      </c>
      <c r="L17" s="5">
        <f>$B$17*'Permit Activity Projection'!O18</f>
        <v>0</v>
      </c>
      <c r="M17" s="5">
        <f>$B$17*'Permit Activity Projection'!P18</f>
        <v>0</v>
      </c>
      <c r="N17" s="5">
        <f>$B$17*'Permit Activity Projection'!Q18</f>
        <v>0</v>
      </c>
      <c r="O17" s="5">
        <f>$B$17*'Permit Activity Projection'!R18</f>
        <v>0</v>
      </c>
    </row>
    <row r="18" spans="1:15" ht="15.75" x14ac:dyDescent="0.25">
      <c r="A18" s="19" t="s">
        <v>66</v>
      </c>
      <c r="B18" s="6"/>
      <c r="C18" s="5"/>
      <c r="D18" s="5"/>
      <c r="E18" s="5"/>
      <c r="F18" s="5"/>
      <c r="G18" s="5"/>
      <c r="H18" s="5"/>
      <c r="I18" s="5"/>
      <c r="J18" s="5"/>
      <c r="K18" s="5"/>
      <c r="L18" s="5"/>
      <c r="M18" s="5"/>
      <c r="N18" s="5"/>
      <c r="O18" s="5"/>
    </row>
    <row r="19" spans="1:15" ht="51.75" x14ac:dyDescent="0.25">
      <c r="A19" s="20" t="s">
        <v>104</v>
      </c>
      <c r="B19" s="6">
        <f>'Time Per Permit'!P30</f>
        <v>0</v>
      </c>
      <c r="C19" s="5">
        <f>$B$19*'Permit Activity Projection'!F20</f>
        <v>0</v>
      </c>
      <c r="D19" s="5">
        <f>$B$19*'Permit Activity Projection'!G20</f>
        <v>0</v>
      </c>
      <c r="E19" s="5">
        <f>$B$19*'Permit Activity Projection'!H20</f>
        <v>0</v>
      </c>
      <c r="F19" s="5">
        <f>$B$19*'Permit Activity Projection'!I20</f>
        <v>0</v>
      </c>
      <c r="G19" s="5">
        <f>$B$19*'Permit Activity Projection'!J20</f>
        <v>0</v>
      </c>
      <c r="H19" s="5">
        <f>$B$19*'Permit Activity Projection'!K20</f>
        <v>0</v>
      </c>
      <c r="I19" s="5">
        <f>$B$19*'Permit Activity Projection'!L20</f>
        <v>0</v>
      </c>
      <c r="J19" s="5">
        <f>$B$19*'Permit Activity Projection'!M20</f>
        <v>0</v>
      </c>
      <c r="K19" s="5">
        <f>$B$19*'Permit Activity Projection'!N20</f>
        <v>0</v>
      </c>
      <c r="L19" s="5">
        <f>$B$19*'Permit Activity Projection'!O20</f>
        <v>0</v>
      </c>
      <c r="M19" s="5">
        <f>$B$19*'Permit Activity Projection'!P20</f>
        <v>0</v>
      </c>
      <c r="N19" s="5">
        <f>$B$19*'Permit Activity Projection'!Q20</f>
        <v>0</v>
      </c>
      <c r="O19" s="5">
        <f>$B$19*'Permit Activity Projection'!R20</f>
        <v>0</v>
      </c>
    </row>
    <row r="20" spans="1:15" ht="64.5" x14ac:dyDescent="0.25">
      <c r="A20" s="20" t="s">
        <v>105</v>
      </c>
      <c r="B20" s="6">
        <f>'Time Per Permit'!P31</f>
        <v>0</v>
      </c>
      <c r="C20" s="5">
        <f>$B$20*'Permit Activity Projection'!F21</f>
        <v>0</v>
      </c>
      <c r="D20" s="5">
        <f>$B$20*'Permit Activity Projection'!G21</f>
        <v>0</v>
      </c>
      <c r="E20" s="5">
        <f>$B$20*'Permit Activity Projection'!H21</f>
        <v>0</v>
      </c>
      <c r="F20" s="5">
        <f>$B$20*'Permit Activity Projection'!I21</f>
        <v>0</v>
      </c>
      <c r="G20" s="5">
        <f>$B$20*'Permit Activity Projection'!J21</f>
        <v>0</v>
      </c>
      <c r="H20" s="5">
        <f>$B$20*'Permit Activity Projection'!K21</f>
        <v>0</v>
      </c>
      <c r="I20" s="5">
        <f>$B$20*'Permit Activity Projection'!L21</f>
        <v>0</v>
      </c>
      <c r="J20" s="5">
        <f>$B$20*'Permit Activity Projection'!M21</f>
        <v>0</v>
      </c>
      <c r="K20" s="5">
        <f>$B$20*'Permit Activity Projection'!N21</f>
        <v>0</v>
      </c>
      <c r="L20" s="5">
        <f>$B$20*'Permit Activity Projection'!O21</f>
        <v>0</v>
      </c>
      <c r="M20" s="5">
        <f>$B$20*'Permit Activity Projection'!P21</f>
        <v>0</v>
      </c>
      <c r="N20" s="5">
        <f>$B$20*'Permit Activity Projection'!Q21</f>
        <v>0</v>
      </c>
      <c r="O20" s="5">
        <f>$B$20*'Permit Activity Projection'!R21</f>
        <v>0</v>
      </c>
    </row>
    <row r="21" spans="1:15" ht="64.5" x14ac:dyDescent="0.25">
      <c r="A21" s="20" t="s">
        <v>106</v>
      </c>
      <c r="B21" s="6">
        <f>'Time Per Permit'!P32</f>
        <v>0</v>
      </c>
      <c r="C21" s="5">
        <f>$B$21*'Permit Activity Projection'!F22</f>
        <v>0</v>
      </c>
      <c r="D21" s="5">
        <f>$B$21*'Permit Activity Projection'!G22</f>
        <v>0</v>
      </c>
      <c r="E21" s="5">
        <f>$B$21*'Permit Activity Projection'!H22</f>
        <v>0</v>
      </c>
      <c r="F21" s="5">
        <f>$B$21*'Permit Activity Projection'!I22</f>
        <v>0</v>
      </c>
      <c r="G21" s="5">
        <f>$B$21*'Permit Activity Projection'!J22</f>
        <v>0</v>
      </c>
      <c r="H21" s="5">
        <f>$B$21*'Permit Activity Projection'!K22</f>
        <v>0</v>
      </c>
      <c r="I21" s="5">
        <f>$B$21*'Permit Activity Projection'!L22</f>
        <v>0</v>
      </c>
      <c r="J21" s="5">
        <f>$B$21*'Permit Activity Projection'!M22</f>
        <v>0</v>
      </c>
      <c r="K21" s="5">
        <f>$B$21*'Permit Activity Projection'!N22</f>
        <v>0</v>
      </c>
      <c r="L21" s="5">
        <f>$B$21*'Permit Activity Projection'!O22</f>
        <v>0</v>
      </c>
      <c r="M21" s="5">
        <f>$B$21*'Permit Activity Projection'!P22</f>
        <v>0</v>
      </c>
      <c r="N21" s="5">
        <f>$B$21*'Permit Activity Projection'!Q22</f>
        <v>0</v>
      </c>
      <c r="O21" s="5">
        <f>$B$21*'Permit Activity Projection'!R22</f>
        <v>0</v>
      </c>
    </row>
    <row r="22" spans="1:15" ht="64.5" x14ac:dyDescent="0.25">
      <c r="A22" s="20" t="s">
        <v>107</v>
      </c>
      <c r="B22" s="6">
        <f>'Time Per Permit'!P33</f>
        <v>0</v>
      </c>
      <c r="C22" s="5">
        <f>$B$22*'Permit Activity Projection'!F23</f>
        <v>0</v>
      </c>
      <c r="D22" s="5">
        <f>$B$22*'Permit Activity Projection'!G23</f>
        <v>0</v>
      </c>
      <c r="E22" s="5">
        <f>$B$22*'Permit Activity Projection'!H23</f>
        <v>0</v>
      </c>
      <c r="F22" s="5">
        <f>$B$22*'Permit Activity Projection'!I23</f>
        <v>0</v>
      </c>
      <c r="G22" s="5">
        <f>$B$22*'Permit Activity Projection'!J23</f>
        <v>0</v>
      </c>
      <c r="H22" s="5">
        <f>$B$22*'Permit Activity Projection'!K23</f>
        <v>0</v>
      </c>
      <c r="I22" s="5">
        <f>$B$22*'Permit Activity Projection'!L23</f>
        <v>0</v>
      </c>
      <c r="J22" s="5">
        <f>$B$22*'Permit Activity Projection'!M23</f>
        <v>0</v>
      </c>
      <c r="K22" s="5">
        <f>$B$22*'Permit Activity Projection'!N23</f>
        <v>0</v>
      </c>
      <c r="L22" s="5">
        <f>$B$22*'Permit Activity Projection'!O23</f>
        <v>0</v>
      </c>
      <c r="M22" s="5">
        <f>$B$22*'Permit Activity Projection'!P23</f>
        <v>0</v>
      </c>
      <c r="N22" s="5">
        <f>$B$22*'Permit Activity Projection'!Q23</f>
        <v>0</v>
      </c>
      <c r="O22" s="5">
        <f>$B$22*'Permit Activity Projection'!R23</f>
        <v>0</v>
      </c>
    </row>
    <row r="23" spans="1:15" ht="64.5" x14ac:dyDescent="0.25">
      <c r="A23" s="20" t="s">
        <v>108</v>
      </c>
      <c r="B23" s="6">
        <f>'Time Per Permit'!P34</f>
        <v>0</v>
      </c>
      <c r="C23" s="5">
        <f>$B$23*'Permit Activity Projection'!F24</f>
        <v>0</v>
      </c>
      <c r="D23" s="5">
        <f>$B$23*'Permit Activity Projection'!G24</f>
        <v>0</v>
      </c>
      <c r="E23" s="5">
        <f>$B$23*'Permit Activity Projection'!H24</f>
        <v>0</v>
      </c>
      <c r="F23" s="5">
        <f>$B$23*'Permit Activity Projection'!I24</f>
        <v>0</v>
      </c>
      <c r="G23" s="5">
        <f>$B$23*'Permit Activity Projection'!J24</f>
        <v>0</v>
      </c>
      <c r="H23" s="5">
        <f>$B$23*'Permit Activity Projection'!K24</f>
        <v>0</v>
      </c>
      <c r="I23" s="5">
        <f>$B$23*'Permit Activity Projection'!L24</f>
        <v>0</v>
      </c>
      <c r="J23" s="5">
        <f>$B$23*'Permit Activity Projection'!M24</f>
        <v>0</v>
      </c>
      <c r="K23" s="5">
        <f>$B$23*'Permit Activity Projection'!N24</f>
        <v>0</v>
      </c>
      <c r="L23" s="5">
        <f>$B$23*'Permit Activity Projection'!O24</f>
        <v>0</v>
      </c>
      <c r="M23" s="5">
        <f>$B$23*'Permit Activity Projection'!P24</f>
        <v>0</v>
      </c>
      <c r="N23" s="5">
        <f>$B$23*'Permit Activity Projection'!Q24</f>
        <v>0</v>
      </c>
      <c r="O23" s="5">
        <f>$B$23*'Permit Activity Projection'!R24</f>
        <v>0</v>
      </c>
    </row>
    <row r="24" spans="1:15" ht="51.75" x14ac:dyDescent="0.25">
      <c r="A24" s="20" t="s">
        <v>109</v>
      </c>
      <c r="B24" s="6">
        <f>'Time Per Permit'!P35</f>
        <v>0</v>
      </c>
      <c r="C24" s="5">
        <f>$B$24*'Permit Activity Projection'!F25</f>
        <v>0</v>
      </c>
      <c r="D24" s="5">
        <f>$B$24*'Permit Activity Projection'!G25</f>
        <v>0</v>
      </c>
      <c r="E24" s="5">
        <f>$B$24*'Permit Activity Projection'!H25</f>
        <v>0</v>
      </c>
      <c r="F24" s="5">
        <f>$B$24*'Permit Activity Projection'!I25</f>
        <v>0</v>
      </c>
      <c r="G24" s="5">
        <f>$B$24*'Permit Activity Projection'!J25</f>
        <v>0</v>
      </c>
      <c r="H24" s="5">
        <f>$B$24*'Permit Activity Projection'!K25</f>
        <v>0</v>
      </c>
      <c r="I24" s="5">
        <f>$B$24*'Permit Activity Projection'!L25</f>
        <v>0</v>
      </c>
      <c r="J24" s="5">
        <f>$B$24*'Permit Activity Projection'!M25</f>
        <v>0</v>
      </c>
      <c r="K24" s="5">
        <f>$B$24*'Permit Activity Projection'!N25</f>
        <v>0</v>
      </c>
      <c r="L24" s="5">
        <f>$B$24*'Permit Activity Projection'!O25</f>
        <v>0</v>
      </c>
      <c r="M24" s="5">
        <f>$B$24*'Permit Activity Projection'!P25</f>
        <v>0</v>
      </c>
      <c r="N24" s="5">
        <f>$B$24*'Permit Activity Projection'!Q25</f>
        <v>0</v>
      </c>
      <c r="O24" s="5">
        <f>$B$24*'Permit Activity Projection'!R25</f>
        <v>0</v>
      </c>
    </row>
    <row r="25" spans="1:15" ht="15.75" x14ac:dyDescent="0.25">
      <c r="A25" s="19" t="s">
        <v>93</v>
      </c>
      <c r="B25" s="6"/>
      <c r="C25" s="5"/>
      <c r="D25" s="5"/>
      <c r="E25" s="5"/>
      <c r="F25" s="5"/>
      <c r="G25" s="5"/>
      <c r="H25" s="5"/>
      <c r="I25" s="5"/>
      <c r="J25" s="5"/>
      <c r="K25" s="5"/>
      <c r="L25" s="5"/>
      <c r="M25" s="5"/>
      <c r="N25" s="5"/>
      <c r="O25" s="5"/>
    </row>
    <row r="26" spans="1:15" ht="51.75" x14ac:dyDescent="0.25">
      <c r="A26" s="21" t="s">
        <v>110</v>
      </c>
      <c r="B26" s="6">
        <f>'Time Per Permit'!P37</f>
        <v>0</v>
      </c>
      <c r="C26" s="5">
        <f>$B$26*'Permit Activity Projection'!F27</f>
        <v>0</v>
      </c>
      <c r="D26" s="5">
        <f>$B$26*'Permit Activity Projection'!G27</f>
        <v>0</v>
      </c>
      <c r="E26" s="5">
        <f>$B$26*'Permit Activity Projection'!H27</f>
        <v>0</v>
      </c>
      <c r="F26" s="5">
        <f>$B$26*'Permit Activity Projection'!I27</f>
        <v>0</v>
      </c>
      <c r="G26" s="5">
        <f>$B$26*'Permit Activity Projection'!J27</f>
        <v>0</v>
      </c>
      <c r="H26" s="5">
        <f>$B$26*'Permit Activity Projection'!K27</f>
        <v>0</v>
      </c>
      <c r="I26" s="5">
        <f>$B$26*'Permit Activity Projection'!L27</f>
        <v>0</v>
      </c>
      <c r="J26" s="5">
        <f>$B$26*'Permit Activity Projection'!M27</f>
        <v>0</v>
      </c>
      <c r="K26" s="5">
        <f>$B$26*'Permit Activity Projection'!N27</f>
        <v>0</v>
      </c>
      <c r="L26" s="5">
        <f>$B$26*'Permit Activity Projection'!O27</f>
        <v>0</v>
      </c>
      <c r="M26" s="5">
        <f>$B$26*'Permit Activity Projection'!P27</f>
        <v>0</v>
      </c>
      <c r="N26" s="5">
        <f>$B$26*'Permit Activity Projection'!Q27</f>
        <v>0</v>
      </c>
      <c r="O26" s="5">
        <f>$B$26*'Permit Activity Projection'!R27</f>
        <v>0</v>
      </c>
    </row>
    <row r="27" spans="1:15" ht="51.75" x14ac:dyDescent="0.25">
      <c r="A27" s="21" t="s">
        <v>111</v>
      </c>
      <c r="B27" s="6">
        <f>'Time Per Permit'!P38</f>
        <v>0</v>
      </c>
      <c r="C27" s="5">
        <f>$B$27*'Permit Activity Projection'!F28</f>
        <v>0</v>
      </c>
      <c r="D27" s="5">
        <f>$B$27*'Permit Activity Projection'!G28</f>
        <v>0</v>
      </c>
      <c r="E27" s="5">
        <f>$B$27*'Permit Activity Projection'!H28</f>
        <v>0</v>
      </c>
      <c r="F27" s="5">
        <f>$B$27*'Permit Activity Projection'!I28</f>
        <v>0</v>
      </c>
      <c r="G27" s="5">
        <f>$B$27*'Permit Activity Projection'!J28</f>
        <v>0</v>
      </c>
      <c r="H27" s="5">
        <f>$B$27*'Permit Activity Projection'!K28</f>
        <v>0</v>
      </c>
      <c r="I27" s="5">
        <f>$B$27*'Permit Activity Projection'!L28</f>
        <v>0</v>
      </c>
      <c r="J27" s="5">
        <f>$B$27*'Permit Activity Projection'!M28</f>
        <v>0</v>
      </c>
      <c r="K27" s="5">
        <f>$B$27*'Permit Activity Projection'!N28</f>
        <v>0</v>
      </c>
      <c r="L27" s="5">
        <f>$B$27*'Permit Activity Projection'!O28</f>
        <v>0</v>
      </c>
      <c r="M27" s="5">
        <f>$B$27*'Permit Activity Projection'!P28</f>
        <v>0</v>
      </c>
      <c r="N27" s="5">
        <f>$B$27*'Permit Activity Projection'!Q28</f>
        <v>0</v>
      </c>
      <c r="O27" s="5">
        <f>$B$27*'Permit Activity Projection'!R28</f>
        <v>0</v>
      </c>
    </row>
    <row r="28" spans="1:15" ht="64.5" x14ac:dyDescent="0.25">
      <c r="A28" s="21" t="s">
        <v>106</v>
      </c>
      <c r="B28" s="6">
        <f>'Time Per Permit'!P39</f>
        <v>0</v>
      </c>
      <c r="C28" s="5">
        <f>$B$28*'Permit Activity Projection'!F29</f>
        <v>0</v>
      </c>
      <c r="D28" s="5">
        <f>$B$28*'Permit Activity Projection'!G29</f>
        <v>0</v>
      </c>
      <c r="E28" s="5">
        <f>$B$28*'Permit Activity Projection'!H29</f>
        <v>0</v>
      </c>
      <c r="F28" s="5">
        <f>$B$28*'Permit Activity Projection'!I29</f>
        <v>0</v>
      </c>
      <c r="G28" s="5">
        <f>$B$28*'Permit Activity Projection'!J29</f>
        <v>0</v>
      </c>
      <c r="H28" s="5">
        <f>$B$28*'Permit Activity Projection'!K29</f>
        <v>0</v>
      </c>
      <c r="I28" s="5">
        <f>$B$28*'Permit Activity Projection'!L29</f>
        <v>0</v>
      </c>
      <c r="J28" s="5">
        <f>$B$28*'Permit Activity Projection'!M29</f>
        <v>0</v>
      </c>
      <c r="K28" s="5">
        <f>$B$28*'Permit Activity Projection'!N29</f>
        <v>0</v>
      </c>
      <c r="L28" s="5">
        <f>$B$28*'Permit Activity Projection'!O29</f>
        <v>0</v>
      </c>
      <c r="M28" s="5">
        <f>$B$28*'Permit Activity Projection'!P29</f>
        <v>0</v>
      </c>
      <c r="N28" s="5">
        <f>$B$28*'Permit Activity Projection'!Q29</f>
        <v>0</v>
      </c>
      <c r="O28" s="5">
        <f>$B$28*'Permit Activity Projection'!R29</f>
        <v>0</v>
      </c>
    </row>
    <row r="29" spans="1:15" ht="64.5" x14ac:dyDescent="0.25">
      <c r="A29" s="21" t="s">
        <v>107</v>
      </c>
      <c r="B29" s="6">
        <f>'Time Per Permit'!P40</f>
        <v>0</v>
      </c>
      <c r="C29" s="5">
        <f>$B$29*'Permit Activity Projection'!F30</f>
        <v>0</v>
      </c>
      <c r="D29" s="5">
        <f>$B$29*'Permit Activity Projection'!G30</f>
        <v>0</v>
      </c>
      <c r="E29" s="5">
        <f>$B$29*'Permit Activity Projection'!H30</f>
        <v>0</v>
      </c>
      <c r="F29" s="5">
        <f>$B$29*'Permit Activity Projection'!I30</f>
        <v>0</v>
      </c>
      <c r="G29" s="5">
        <f>$B$29*'Permit Activity Projection'!J30</f>
        <v>0</v>
      </c>
      <c r="H29" s="5">
        <f>$B$29*'Permit Activity Projection'!K30</f>
        <v>0</v>
      </c>
      <c r="I29" s="5">
        <f>$B$29*'Permit Activity Projection'!L30</f>
        <v>0</v>
      </c>
      <c r="J29" s="5">
        <f>$B$29*'Permit Activity Projection'!M30</f>
        <v>0</v>
      </c>
      <c r="K29" s="5">
        <f>$B$29*'Permit Activity Projection'!N30</f>
        <v>0</v>
      </c>
      <c r="L29" s="5">
        <f>$B$29*'Permit Activity Projection'!O30</f>
        <v>0</v>
      </c>
      <c r="M29" s="5">
        <f>$B$29*'Permit Activity Projection'!P30</f>
        <v>0</v>
      </c>
      <c r="N29" s="5">
        <f>$B$29*'Permit Activity Projection'!Q30</f>
        <v>0</v>
      </c>
      <c r="O29" s="5">
        <f>$B$29*'Permit Activity Projection'!R30</f>
        <v>0</v>
      </c>
    </row>
    <row r="30" spans="1:15" ht="64.5" x14ac:dyDescent="0.25">
      <c r="A30" s="21" t="s">
        <v>112</v>
      </c>
      <c r="B30" s="6">
        <f>'Time Per Permit'!P41</f>
        <v>0</v>
      </c>
      <c r="C30" s="5">
        <f>$B$30*'Permit Activity Projection'!F31</f>
        <v>0</v>
      </c>
      <c r="D30" s="5">
        <f>$B$30*'Permit Activity Projection'!G31</f>
        <v>0</v>
      </c>
      <c r="E30" s="5">
        <f>$B$30*'Permit Activity Projection'!H31</f>
        <v>0</v>
      </c>
      <c r="F30" s="5">
        <f>$B$30*'Permit Activity Projection'!I31</f>
        <v>0</v>
      </c>
      <c r="G30" s="5">
        <f>$B$30*'Permit Activity Projection'!J31</f>
        <v>0</v>
      </c>
      <c r="H30" s="5">
        <f>$B$30*'Permit Activity Projection'!K31</f>
        <v>0</v>
      </c>
      <c r="I30" s="5">
        <f>$B$30*'Permit Activity Projection'!L31</f>
        <v>0</v>
      </c>
      <c r="J30" s="5">
        <f>$B$30*'Permit Activity Projection'!M31</f>
        <v>0</v>
      </c>
      <c r="K30" s="5">
        <f>$B$30*'Permit Activity Projection'!N31</f>
        <v>0</v>
      </c>
      <c r="L30" s="5">
        <f>$B$30*'Permit Activity Projection'!O31</f>
        <v>0</v>
      </c>
      <c r="M30" s="5">
        <f>$B$30*'Permit Activity Projection'!P31</f>
        <v>0</v>
      </c>
      <c r="N30" s="5">
        <f>$B$30*'Permit Activity Projection'!Q31</f>
        <v>0</v>
      </c>
      <c r="O30" s="5">
        <f>$B$30*'Permit Activity Projection'!R31</f>
        <v>0</v>
      </c>
    </row>
    <row r="31" spans="1:15" ht="51.75" x14ac:dyDescent="0.25">
      <c r="A31" s="21" t="s">
        <v>113</v>
      </c>
      <c r="B31" s="6">
        <f>'Time Per Permit'!P42</f>
        <v>0</v>
      </c>
      <c r="C31" s="5">
        <f>$B$31*'Permit Activity Projection'!F32</f>
        <v>0</v>
      </c>
      <c r="D31" s="5">
        <f>$B$31*'Permit Activity Projection'!G32</f>
        <v>0</v>
      </c>
      <c r="E31" s="5">
        <f>$B$31*'Permit Activity Projection'!H32</f>
        <v>0</v>
      </c>
      <c r="F31" s="5">
        <f>$B$31*'Permit Activity Projection'!I32</f>
        <v>0</v>
      </c>
      <c r="G31" s="5">
        <f>$B$31*'Permit Activity Projection'!J32</f>
        <v>0</v>
      </c>
      <c r="H31" s="5">
        <f>$B$31*'Permit Activity Projection'!K32</f>
        <v>0</v>
      </c>
      <c r="I31" s="5">
        <f>$B$31*'Permit Activity Projection'!L32</f>
        <v>0</v>
      </c>
      <c r="J31" s="5">
        <f>$B$31*'Permit Activity Projection'!M32</f>
        <v>0</v>
      </c>
      <c r="K31" s="5">
        <f>$B$31*'Permit Activity Projection'!N32</f>
        <v>0</v>
      </c>
      <c r="L31" s="5">
        <f>$B$31*'Permit Activity Projection'!O32</f>
        <v>0</v>
      </c>
      <c r="M31" s="5">
        <f>$B$31*'Permit Activity Projection'!P32</f>
        <v>0</v>
      </c>
      <c r="N31" s="5">
        <f>$B$31*'Permit Activity Projection'!Q32</f>
        <v>0</v>
      </c>
      <c r="O31" s="5">
        <f>$B$31*'Permit Activity Projection'!R32</f>
        <v>0</v>
      </c>
    </row>
  </sheetData>
  <sheetProtection password="8DB0" sheet="1" objects="1" scenarios="1"/>
  <printOptions gridLines="1"/>
  <pageMargins left="0.7" right="0.7" top="2" bottom="0.75" header="1.05" footer="0.3"/>
  <pageSetup scale="47"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workbookViewId="0">
      <pane xSplit="2" ySplit="2" topLeftCell="C3" activePane="bottomRight" state="frozen"/>
      <selection activeCell="B42" sqref="B42"/>
      <selection pane="topRight" activeCell="B42" sqref="B42"/>
      <selection pane="bottomLeft" activeCell="B42" sqref="B42"/>
      <selection pane="bottomRight" sqref="A1:XFD1048576"/>
    </sheetView>
  </sheetViews>
  <sheetFormatPr defaultRowHeight="15" x14ac:dyDescent="0.25"/>
  <cols>
    <col min="1" max="1" width="4.5703125" bestFit="1" customWidth="1"/>
    <col min="2" max="2" width="53.140625" bestFit="1" customWidth="1"/>
  </cols>
  <sheetData>
    <row r="1" spans="1:15" ht="15.75" x14ac:dyDescent="0.25">
      <c r="B1" s="24" t="s">
        <v>47</v>
      </c>
    </row>
    <row r="2" spans="1:15" x14ac:dyDescent="0.25">
      <c r="C2" s="2">
        <v>2013</v>
      </c>
      <c r="D2" s="2">
        <v>2014</v>
      </c>
      <c r="E2" s="2">
        <v>2015</v>
      </c>
      <c r="F2" s="2">
        <v>2016</v>
      </c>
      <c r="G2" s="2">
        <v>2017</v>
      </c>
      <c r="H2" s="2">
        <v>2018</v>
      </c>
      <c r="I2" s="2">
        <v>2019</v>
      </c>
      <c r="J2" s="2">
        <v>2020</v>
      </c>
      <c r="K2" s="2">
        <v>2021</v>
      </c>
      <c r="L2" s="2">
        <v>2022</v>
      </c>
      <c r="M2" s="2">
        <v>2023</v>
      </c>
      <c r="N2" s="2">
        <v>2024</v>
      </c>
      <c r="O2" s="2">
        <v>2025</v>
      </c>
    </row>
    <row r="3" spans="1:15" x14ac:dyDescent="0.25">
      <c r="B3" s="2"/>
      <c r="C3" s="2"/>
      <c r="D3" s="2"/>
      <c r="E3" s="2"/>
      <c r="F3" s="2"/>
      <c r="G3" s="2"/>
      <c r="H3" s="2"/>
      <c r="I3" s="2"/>
      <c r="J3" s="2"/>
      <c r="K3" s="2"/>
      <c r="L3" s="2"/>
      <c r="M3" s="2"/>
      <c r="N3" s="2"/>
      <c r="O3" s="2"/>
    </row>
    <row r="4" spans="1:15" x14ac:dyDescent="0.25">
      <c r="B4" s="15" t="s">
        <v>26</v>
      </c>
      <c r="C4" s="4"/>
      <c r="D4" s="4"/>
      <c r="E4" s="4"/>
      <c r="F4" s="4"/>
      <c r="G4" s="4"/>
      <c r="H4" s="4"/>
      <c r="I4" s="4"/>
      <c r="J4" s="4"/>
      <c r="K4" s="4"/>
      <c r="L4" s="4"/>
      <c r="M4" s="4"/>
      <c r="N4" s="4"/>
      <c r="O4" s="4"/>
    </row>
    <row r="5" spans="1:15" s="10" customFormat="1" x14ac:dyDescent="0.25">
      <c r="B5" s="12" t="s">
        <v>50</v>
      </c>
      <c r="C5" s="52">
        <f>'Local Revenue from Permits'!E3</f>
        <v>33948</v>
      </c>
      <c r="D5" s="52">
        <f>'Local Revenue from Permits'!F3</f>
        <v>34287.480000000003</v>
      </c>
      <c r="E5" s="52">
        <f>'Local Revenue from Permits'!G3</f>
        <v>34630.354800000001</v>
      </c>
      <c r="F5" s="52">
        <f>'Local Revenue from Permits'!H3</f>
        <v>34976.658348000004</v>
      </c>
      <c r="G5" s="52">
        <f>'Local Revenue from Permits'!I3</f>
        <v>35326.424931480004</v>
      </c>
      <c r="H5" s="52">
        <f>'Local Revenue from Permits'!J3</f>
        <v>35679.689180794798</v>
      </c>
      <c r="I5" s="52">
        <f>'Local Revenue from Permits'!K3</f>
        <v>36393.282964410697</v>
      </c>
      <c r="J5" s="52">
        <f>'Local Revenue from Permits'!L3</f>
        <v>37121.148623698908</v>
      </c>
      <c r="K5" s="52">
        <f>'Local Revenue from Permits'!M3</f>
        <v>38234.783082409878</v>
      </c>
      <c r="L5" s="52">
        <f>'Local Revenue from Permits'!N3</f>
        <v>39381.826574882172</v>
      </c>
      <c r="M5" s="52">
        <f>'Local Revenue from Permits'!O3</f>
        <v>40563.281372128637</v>
      </c>
      <c r="N5" s="52">
        <f>'Local Revenue from Permits'!P3</f>
        <v>41780.179813292503</v>
      </c>
      <c r="O5" s="52">
        <f>'Local Revenue from Permits'!Q3</f>
        <v>43033.585207691271</v>
      </c>
    </row>
    <row r="6" spans="1:15" s="11" customFormat="1" ht="30" x14ac:dyDescent="0.25">
      <c r="A6" s="51">
        <f>Assumptions!F7</f>
        <v>0.1</v>
      </c>
      <c r="B6" s="13" t="s">
        <v>33</v>
      </c>
      <c r="C6" s="53">
        <f>-C5*$A$6</f>
        <v>-3394.8</v>
      </c>
      <c r="D6" s="53">
        <f t="shared" ref="D6:O6" si="0">-D5*$A$6</f>
        <v>-3428.7480000000005</v>
      </c>
      <c r="E6" s="53">
        <f t="shared" si="0"/>
        <v>-3463.0354800000005</v>
      </c>
      <c r="F6" s="53">
        <f t="shared" si="0"/>
        <v>-3497.6658348000005</v>
      </c>
      <c r="G6" s="53">
        <f t="shared" si="0"/>
        <v>-3532.6424931480005</v>
      </c>
      <c r="H6" s="53">
        <f t="shared" si="0"/>
        <v>-3567.9689180794799</v>
      </c>
      <c r="I6" s="53">
        <f t="shared" si="0"/>
        <v>-3639.3282964410701</v>
      </c>
      <c r="J6" s="53">
        <f t="shared" si="0"/>
        <v>-3712.1148623698909</v>
      </c>
      <c r="K6" s="53">
        <f t="shared" si="0"/>
        <v>-3823.4783082409881</v>
      </c>
      <c r="L6" s="53">
        <f t="shared" si="0"/>
        <v>-3938.1826574882175</v>
      </c>
      <c r="M6" s="53">
        <f t="shared" si="0"/>
        <v>-4056.328137212864</v>
      </c>
      <c r="N6" s="53">
        <f t="shared" si="0"/>
        <v>-4178.0179813292507</v>
      </c>
      <c r="O6" s="53">
        <f t="shared" si="0"/>
        <v>-4303.3585207691276</v>
      </c>
    </row>
    <row r="7" spans="1:15" s="2" customFormat="1" x14ac:dyDescent="0.25">
      <c r="B7" s="14" t="s">
        <v>27</v>
      </c>
      <c r="C7" s="54">
        <f>SUM(C5:C6)</f>
        <v>30553.200000000001</v>
      </c>
      <c r="D7" s="54">
        <f t="shared" ref="D7:O7" si="1">SUM(D5:D6)</f>
        <v>30858.732000000004</v>
      </c>
      <c r="E7" s="54">
        <f t="shared" si="1"/>
        <v>31167.319320000002</v>
      </c>
      <c r="F7" s="54">
        <f t="shared" si="1"/>
        <v>31478.992513200003</v>
      </c>
      <c r="G7" s="54">
        <f t="shared" si="1"/>
        <v>31793.782438332004</v>
      </c>
      <c r="H7" s="54">
        <f t="shared" si="1"/>
        <v>32111.720262715316</v>
      </c>
      <c r="I7" s="54">
        <f t="shared" si="1"/>
        <v>32753.954667969629</v>
      </c>
      <c r="J7" s="54">
        <f t="shared" si="1"/>
        <v>33409.033761329018</v>
      </c>
      <c r="K7" s="54">
        <f t="shared" si="1"/>
        <v>34411.304774168893</v>
      </c>
      <c r="L7" s="54">
        <f t="shared" si="1"/>
        <v>35443.643917393958</v>
      </c>
      <c r="M7" s="54">
        <f t="shared" si="1"/>
        <v>36506.953234915774</v>
      </c>
      <c r="N7" s="54">
        <f t="shared" si="1"/>
        <v>37602.161831963254</v>
      </c>
      <c r="O7" s="54">
        <f t="shared" si="1"/>
        <v>38730.226686922142</v>
      </c>
    </row>
    <row r="8" spans="1:15" s="10" customFormat="1" ht="30" x14ac:dyDescent="0.25">
      <c r="B8" s="12" t="s">
        <v>30</v>
      </c>
      <c r="C8" s="52"/>
      <c r="D8" s="52">
        <f>-D60</f>
        <v>339.48</v>
      </c>
      <c r="E8" s="52">
        <f t="shared" ref="E8:O8" si="2">-E60</f>
        <v>682.35480000000007</v>
      </c>
      <c r="F8" s="52">
        <f t="shared" si="2"/>
        <v>1028.6583480000002</v>
      </c>
      <c r="G8" s="52">
        <f t="shared" si="2"/>
        <v>1378.4249314800002</v>
      </c>
      <c r="H8" s="52">
        <f t="shared" si="2"/>
        <v>1731.6891807948002</v>
      </c>
      <c r="I8" s="52">
        <f t="shared" si="2"/>
        <v>2088.4860726027482</v>
      </c>
      <c r="J8" s="52">
        <f t="shared" si="2"/>
        <v>2452.4189022468554</v>
      </c>
      <c r="K8" s="52">
        <f t="shared" si="2"/>
        <v>2823.6303884838444</v>
      </c>
      <c r="L8" s="52">
        <f t="shared" si="2"/>
        <v>3205.9782193079432</v>
      </c>
      <c r="M8" s="52">
        <f t="shared" si="2"/>
        <v>3599.7964850567651</v>
      </c>
      <c r="N8" s="52">
        <f t="shared" si="2"/>
        <v>4005.4292987780514</v>
      </c>
      <c r="O8" s="52">
        <f t="shared" si="2"/>
        <v>4423.2310969109767</v>
      </c>
    </row>
    <row r="9" spans="1:15" x14ac:dyDescent="0.25">
      <c r="B9" s="15" t="s">
        <v>29</v>
      </c>
      <c r="C9" s="55">
        <f>SUM(C7:C8)</f>
        <v>30553.200000000001</v>
      </c>
      <c r="D9" s="55">
        <f t="shared" ref="D9:O9" si="3">SUM(D7:D8)</f>
        <v>31198.212000000003</v>
      </c>
      <c r="E9" s="55">
        <f t="shared" si="3"/>
        <v>31849.674120000003</v>
      </c>
      <c r="F9" s="55">
        <f t="shared" si="3"/>
        <v>32507.650861200003</v>
      </c>
      <c r="G9" s="55">
        <f t="shared" si="3"/>
        <v>33172.207369812008</v>
      </c>
      <c r="H9" s="55">
        <f t="shared" si="3"/>
        <v>33843.409443510114</v>
      </c>
      <c r="I9" s="55">
        <f t="shared" si="3"/>
        <v>34842.440740572376</v>
      </c>
      <c r="J9" s="55">
        <f t="shared" si="3"/>
        <v>35861.452663575874</v>
      </c>
      <c r="K9" s="55">
        <f t="shared" si="3"/>
        <v>37234.935162652735</v>
      </c>
      <c r="L9" s="55">
        <f t="shared" si="3"/>
        <v>38649.622136701902</v>
      </c>
      <c r="M9" s="55">
        <f t="shared" si="3"/>
        <v>40106.74971997254</v>
      </c>
      <c r="N9" s="55">
        <f t="shared" si="3"/>
        <v>41607.591130741304</v>
      </c>
      <c r="O9" s="55">
        <f t="shared" si="3"/>
        <v>43153.457783833117</v>
      </c>
    </row>
    <row r="10" spans="1:15" x14ac:dyDescent="0.25">
      <c r="C10" s="54"/>
      <c r="D10" s="54"/>
      <c r="E10" s="54"/>
      <c r="F10" s="54"/>
      <c r="G10" s="54"/>
      <c r="H10" s="54"/>
      <c r="I10" s="54"/>
      <c r="J10" s="54"/>
      <c r="K10" s="54"/>
      <c r="L10" s="54"/>
      <c r="M10" s="54"/>
      <c r="N10" s="54"/>
      <c r="O10" s="54"/>
    </row>
    <row r="11" spans="1:15" x14ac:dyDescent="0.25">
      <c r="B11" s="8" t="s">
        <v>28</v>
      </c>
      <c r="C11" s="56"/>
      <c r="D11" s="56"/>
      <c r="E11" s="56"/>
      <c r="F11" s="56"/>
      <c r="G11" s="56"/>
      <c r="H11" s="56"/>
      <c r="I11" s="56"/>
      <c r="J11" s="56"/>
      <c r="K11" s="56"/>
      <c r="L11" s="56"/>
      <c r="M11" s="56"/>
      <c r="N11" s="56"/>
      <c r="O11" s="56"/>
    </row>
    <row r="12" spans="1:15" x14ac:dyDescent="0.25">
      <c r="C12" s="54"/>
      <c r="D12" s="54"/>
      <c r="E12" s="54"/>
      <c r="F12" s="54"/>
      <c r="G12" s="54"/>
      <c r="H12" s="54"/>
      <c r="I12" s="54"/>
      <c r="J12" s="54"/>
      <c r="K12" s="54"/>
      <c r="L12" s="54"/>
      <c r="M12" s="54"/>
      <c r="N12" s="54"/>
      <c r="O12" s="54"/>
    </row>
    <row r="13" spans="1:15" x14ac:dyDescent="0.25">
      <c r="B13" s="1" t="s">
        <v>24</v>
      </c>
      <c r="C13" s="57"/>
      <c r="D13" s="57"/>
      <c r="E13" s="57"/>
      <c r="F13" s="57"/>
      <c r="G13" s="57"/>
      <c r="H13" s="57"/>
      <c r="I13" s="57"/>
      <c r="J13" s="57"/>
      <c r="K13" s="57"/>
      <c r="L13" s="57"/>
      <c r="M13" s="57"/>
      <c r="N13" s="57"/>
      <c r="O13" s="57"/>
    </row>
    <row r="14" spans="1:15" s="173" customFormat="1" x14ac:dyDescent="0.25">
      <c r="B14" s="174" t="s">
        <v>13</v>
      </c>
      <c r="C14" s="31"/>
      <c r="D14" s="31"/>
      <c r="E14" s="31"/>
      <c r="F14" s="31"/>
      <c r="G14" s="31"/>
      <c r="H14" s="31"/>
      <c r="I14" s="31"/>
      <c r="J14" s="31"/>
      <c r="K14" s="31"/>
      <c r="L14" s="31"/>
      <c r="M14" s="31"/>
      <c r="N14" s="31"/>
      <c r="O14" s="31"/>
    </row>
    <row r="15" spans="1:15" s="173" customFormat="1" x14ac:dyDescent="0.25">
      <c r="B15" s="174" t="s">
        <v>14</v>
      </c>
      <c r="C15" s="31"/>
      <c r="D15" s="31"/>
      <c r="E15" s="31"/>
      <c r="F15" s="31"/>
      <c r="G15" s="31"/>
      <c r="H15" s="31"/>
      <c r="I15" s="31"/>
      <c r="J15" s="31"/>
      <c r="K15" s="31"/>
      <c r="L15" s="31"/>
      <c r="M15" s="31"/>
      <c r="N15" s="31"/>
      <c r="O15" s="31"/>
    </row>
    <row r="16" spans="1:15" s="173" customFormat="1" x14ac:dyDescent="0.25">
      <c r="B16" s="174" t="s">
        <v>18</v>
      </c>
      <c r="C16" s="31"/>
      <c r="D16" s="31"/>
      <c r="E16" s="31"/>
      <c r="F16" s="31"/>
      <c r="G16" s="31"/>
      <c r="H16" s="31"/>
      <c r="I16" s="31"/>
      <c r="J16" s="31"/>
      <c r="K16" s="31"/>
      <c r="L16" s="31"/>
      <c r="M16" s="31"/>
      <c r="N16" s="31"/>
      <c r="O16" s="31"/>
    </row>
    <row r="17" spans="2:15" s="173" customFormat="1" x14ac:dyDescent="0.25">
      <c r="B17" s="174" t="s">
        <v>19</v>
      </c>
      <c r="C17" s="31"/>
      <c r="D17" s="31"/>
      <c r="E17" s="31"/>
      <c r="F17" s="31"/>
      <c r="G17" s="31"/>
      <c r="H17" s="31"/>
      <c r="I17" s="31"/>
      <c r="J17" s="31"/>
      <c r="K17" s="31"/>
      <c r="L17" s="31"/>
      <c r="M17" s="31"/>
      <c r="N17" s="31"/>
      <c r="O17" s="31"/>
    </row>
    <row r="18" spans="2:15" s="173" customFormat="1" x14ac:dyDescent="0.25">
      <c r="B18" s="174" t="s">
        <v>20</v>
      </c>
      <c r="C18" s="31"/>
      <c r="D18" s="31"/>
      <c r="E18" s="31"/>
      <c r="F18" s="31"/>
      <c r="G18" s="31"/>
      <c r="H18" s="31"/>
      <c r="I18" s="31"/>
      <c r="J18" s="31"/>
      <c r="K18" s="31"/>
      <c r="L18" s="31"/>
      <c r="M18" s="31"/>
      <c r="N18" s="31"/>
      <c r="O18" s="31"/>
    </row>
    <row r="19" spans="2:15" s="173" customFormat="1" x14ac:dyDescent="0.25">
      <c r="B19" s="174" t="s">
        <v>21</v>
      </c>
      <c r="C19" s="31"/>
      <c r="D19" s="31"/>
      <c r="E19" s="31"/>
      <c r="F19" s="31"/>
      <c r="G19" s="31"/>
      <c r="H19" s="31"/>
      <c r="I19" s="31"/>
      <c r="J19" s="31"/>
      <c r="K19" s="31"/>
      <c r="L19" s="31"/>
      <c r="M19" s="31"/>
      <c r="N19" s="31"/>
      <c r="O19" s="31"/>
    </row>
    <row r="20" spans="2:15" x14ac:dyDescent="0.25">
      <c r="B20" s="3"/>
      <c r="C20" s="59"/>
      <c r="D20" s="59"/>
      <c r="E20" s="59"/>
      <c r="F20" s="59"/>
      <c r="G20" s="59"/>
      <c r="H20" s="59"/>
      <c r="I20" s="59"/>
      <c r="J20" s="59"/>
      <c r="K20" s="59"/>
      <c r="L20" s="59"/>
      <c r="M20" s="59"/>
      <c r="N20" s="59"/>
      <c r="O20" s="59"/>
    </row>
    <row r="21" spans="2:15" ht="17.25" x14ac:dyDescent="0.4">
      <c r="B21" s="7" t="s">
        <v>34</v>
      </c>
      <c r="C21" s="60">
        <f>SUM(C14:C19)</f>
        <v>0</v>
      </c>
      <c r="D21" s="60">
        <f t="shared" ref="D21:O21" si="4">SUM(D14:D19)</f>
        <v>0</v>
      </c>
      <c r="E21" s="60">
        <f t="shared" si="4"/>
        <v>0</v>
      </c>
      <c r="F21" s="60">
        <f t="shared" si="4"/>
        <v>0</v>
      </c>
      <c r="G21" s="60">
        <f t="shared" si="4"/>
        <v>0</v>
      </c>
      <c r="H21" s="60">
        <f t="shared" si="4"/>
        <v>0</v>
      </c>
      <c r="I21" s="60">
        <f t="shared" si="4"/>
        <v>0</v>
      </c>
      <c r="J21" s="60">
        <f t="shared" si="4"/>
        <v>0</v>
      </c>
      <c r="K21" s="60">
        <f t="shared" si="4"/>
        <v>0</v>
      </c>
      <c r="L21" s="60">
        <f t="shared" si="4"/>
        <v>0</v>
      </c>
      <c r="M21" s="60">
        <f t="shared" si="4"/>
        <v>0</v>
      </c>
      <c r="N21" s="60">
        <f t="shared" si="4"/>
        <v>0</v>
      </c>
      <c r="O21" s="60">
        <f t="shared" si="4"/>
        <v>0</v>
      </c>
    </row>
    <row r="22" spans="2:15" x14ac:dyDescent="0.25">
      <c r="C22" s="59"/>
      <c r="D22" s="59"/>
      <c r="E22" s="59"/>
      <c r="F22" s="59"/>
      <c r="G22" s="59"/>
      <c r="H22" s="59"/>
      <c r="I22" s="59"/>
      <c r="J22" s="59"/>
      <c r="K22" s="59"/>
      <c r="L22" s="59"/>
      <c r="M22" s="59"/>
      <c r="N22" s="59"/>
      <c r="O22" s="59"/>
    </row>
    <row r="23" spans="2:15" x14ac:dyDescent="0.25">
      <c r="C23" s="59"/>
      <c r="D23" s="59"/>
      <c r="E23" s="59"/>
      <c r="F23" s="59"/>
      <c r="G23" s="59"/>
      <c r="H23" s="59"/>
      <c r="I23" s="59"/>
      <c r="J23" s="59"/>
      <c r="K23" s="59"/>
      <c r="L23" s="59"/>
      <c r="M23" s="59"/>
      <c r="N23" s="59"/>
      <c r="O23" s="59"/>
    </row>
    <row r="24" spans="2:15" x14ac:dyDescent="0.25">
      <c r="B24" s="1" t="s">
        <v>36</v>
      </c>
      <c r="C24" s="59"/>
      <c r="D24" s="59"/>
      <c r="E24" s="59"/>
      <c r="F24" s="59"/>
      <c r="G24" s="59"/>
      <c r="H24" s="59"/>
      <c r="I24" s="59"/>
      <c r="J24" s="59"/>
      <c r="K24" s="59"/>
      <c r="L24" s="59"/>
      <c r="M24" s="59"/>
      <c r="N24" s="59"/>
      <c r="O24" s="59"/>
    </row>
    <row r="25" spans="2:15" s="173" customFormat="1" x14ac:dyDescent="0.25">
      <c r="B25" s="174" t="s">
        <v>15</v>
      </c>
      <c r="C25" s="31"/>
      <c r="D25" s="31"/>
      <c r="E25" s="31"/>
      <c r="F25" s="31"/>
      <c r="G25" s="31"/>
      <c r="H25" s="31"/>
      <c r="I25" s="31"/>
      <c r="J25" s="31"/>
      <c r="K25" s="31"/>
      <c r="L25" s="31"/>
      <c r="M25" s="31"/>
      <c r="N25" s="31"/>
      <c r="O25" s="31"/>
    </row>
    <row r="26" spans="2:15" s="173" customFormat="1" x14ac:dyDescent="0.25">
      <c r="B26" s="174" t="s">
        <v>16</v>
      </c>
      <c r="C26" s="31"/>
      <c r="D26" s="31"/>
      <c r="E26" s="31"/>
      <c r="F26" s="31"/>
      <c r="G26" s="31"/>
      <c r="H26" s="31"/>
      <c r="I26" s="31"/>
      <c r="J26" s="31"/>
      <c r="K26" s="31"/>
      <c r="L26" s="31"/>
      <c r="M26" s="31"/>
      <c r="N26" s="31"/>
      <c r="O26" s="31"/>
    </row>
    <row r="27" spans="2:15" s="173" customFormat="1" x14ac:dyDescent="0.25">
      <c r="B27" s="174" t="s">
        <v>25</v>
      </c>
      <c r="C27" s="31"/>
      <c r="D27" s="31"/>
      <c r="E27" s="31"/>
      <c r="F27" s="31"/>
      <c r="G27" s="31"/>
      <c r="H27" s="31"/>
      <c r="I27" s="31"/>
      <c r="J27" s="31"/>
      <c r="K27" s="31"/>
      <c r="L27" s="31"/>
      <c r="M27" s="31"/>
      <c r="N27" s="31"/>
      <c r="O27" s="31"/>
    </row>
    <row r="28" spans="2:15" s="173" customFormat="1" x14ac:dyDescent="0.25">
      <c r="B28" s="174" t="s">
        <v>38</v>
      </c>
      <c r="C28" s="31"/>
      <c r="D28" s="31"/>
      <c r="E28" s="31"/>
      <c r="F28" s="31"/>
      <c r="G28" s="31"/>
      <c r="H28" s="31"/>
      <c r="I28" s="31"/>
      <c r="J28" s="31"/>
      <c r="K28" s="31"/>
      <c r="L28" s="31"/>
      <c r="M28" s="31"/>
      <c r="N28" s="31"/>
      <c r="O28" s="31"/>
    </row>
    <row r="29" spans="2:15" s="173" customFormat="1" x14ac:dyDescent="0.25">
      <c r="B29" s="174" t="s">
        <v>37</v>
      </c>
      <c r="C29" s="175">
        <f>'Training-Outreach-Equipment'!B11</f>
        <v>4200</v>
      </c>
      <c r="D29" s="175">
        <f>'Training-Outreach-Equipment'!C11</f>
        <v>4200</v>
      </c>
      <c r="E29" s="175">
        <f>'Training-Outreach-Equipment'!D11</f>
        <v>4200</v>
      </c>
      <c r="F29" s="175">
        <f>'Training-Outreach-Equipment'!E11</f>
        <v>4200</v>
      </c>
      <c r="G29" s="175">
        <f>'Training-Outreach-Equipment'!F11</f>
        <v>4200</v>
      </c>
      <c r="H29" s="175">
        <f>'Training-Outreach-Equipment'!G11</f>
        <v>4200</v>
      </c>
      <c r="I29" s="175">
        <f>'Training-Outreach-Equipment'!H11</f>
        <v>4200</v>
      </c>
      <c r="J29" s="175">
        <f>'Training-Outreach-Equipment'!I11</f>
        <v>4200</v>
      </c>
      <c r="K29" s="175">
        <f>'Training-Outreach-Equipment'!J11</f>
        <v>4200</v>
      </c>
      <c r="L29" s="175">
        <f>'Training-Outreach-Equipment'!K11</f>
        <v>4200</v>
      </c>
      <c r="M29" s="175">
        <f>'Training-Outreach-Equipment'!L11</f>
        <v>4200</v>
      </c>
      <c r="N29" s="175">
        <f>'Training-Outreach-Equipment'!M11</f>
        <v>4200</v>
      </c>
      <c r="O29" s="175">
        <f>'Training-Outreach-Equipment'!N11</f>
        <v>4200</v>
      </c>
    </row>
    <row r="30" spans="2:15" s="173" customFormat="1" x14ac:dyDescent="0.25">
      <c r="B30" s="174" t="s">
        <v>39</v>
      </c>
      <c r="C30" s="31"/>
      <c r="D30" s="31"/>
      <c r="E30" s="31"/>
      <c r="F30" s="31"/>
      <c r="G30" s="31"/>
      <c r="H30" s="31"/>
      <c r="I30" s="31"/>
      <c r="J30" s="31"/>
      <c r="K30" s="31"/>
      <c r="L30" s="31"/>
      <c r="M30" s="31"/>
      <c r="N30" s="31"/>
      <c r="O30" s="31"/>
    </row>
    <row r="31" spans="2:15" s="173" customFormat="1" x14ac:dyDescent="0.25">
      <c r="B31" s="174" t="s">
        <v>40</v>
      </c>
      <c r="C31" s="175">
        <f>'Training-Outreach-Equipment'!B18</f>
        <v>500</v>
      </c>
      <c r="D31" s="175">
        <f>'Training-Outreach-Equipment'!C18</f>
        <v>500</v>
      </c>
      <c r="E31" s="175">
        <f>'Training-Outreach-Equipment'!D18</f>
        <v>500</v>
      </c>
      <c r="F31" s="175">
        <f>'Training-Outreach-Equipment'!E18</f>
        <v>500</v>
      </c>
      <c r="G31" s="175">
        <f>'Training-Outreach-Equipment'!F18</f>
        <v>500</v>
      </c>
      <c r="H31" s="175">
        <f>'Training-Outreach-Equipment'!G18</f>
        <v>500</v>
      </c>
      <c r="I31" s="175">
        <f>'Training-Outreach-Equipment'!H18</f>
        <v>500</v>
      </c>
      <c r="J31" s="175">
        <f>'Training-Outreach-Equipment'!I18</f>
        <v>500</v>
      </c>
      <c r="K31" s="175">
        <f>'Training-Outreach-Equipment'!J18</f>
        <v>500</v>
      </c>
      <c r="L31" s="175">
        <f>'Training-Outreach-Equipment'!K18</f>
        <v>500</v>
      </c>
      <c r="M31" s="175">
        <f>'Training-Outreach-Equipment'!L18</f>
        <v>500</v>
      </c>
      <c r="N31" s="175">
        <f>'Training-Outreach-Equipment'!M18</f>
        <v>500</v>
      </c>
      <c r="O31" s="175">
        <f>'Training-Outreach-Equipment'!N18</f>
        <v>500</v>
      </c>
    </row>
    <row r="32" spans="2:15" x14ac:dyDescent="0.25">
      <c r="B32" s="3"/>
      <c r="C32" s="59"/>
      <c r="D32" s="59"/>
      <c r="E32" s="59"/>
      <c r="F32" s="59"/>
      <c r="G32" s="59"/>
      <c r="H32" s="59"/>
      <c r="I32" s="59"/>
      <c r="J32" s="59"/>
      <c r="K32" s="59"/>
      <c r="L32" s="59"/>
      <c r="M32" s="59"/>
      <c r="N32" s="59"/>
      <c r="O32" s="59"/>
    </row>
    <row r="33" spans="2:15" ht="17.25" x14ac:dyDescent="0.4">
      <c r="B33" s="7" t="s">
        <v>35</v>
      </c>
      <c r="C33" s="60">
        <f>SUM(C25:C31)</f>
        <v>4700</v>
      </c>
      <c r="D33" s="60">
        <f t="shared" ref="D33:O33" si="5">SUM(D25:D31)</f>
        <v>4700</v>
      </c>
      <c r="E33" s="60">
        <f t="shared" si="5"/>
        <v>4700</v>
      </c>
      <c r="F33" s="60">
        <f t="shared" si="5"/>
        <v>4700</v>
      </c>
      <c r="G33" s="60">
        <f t="shared" si="5"/>
        <v>4700</v>
      </c>
      <c r="H33" s="60">
        <f t="shared" si="5"/>
        <v>4700</v>
      </c>
      <c r="I33" s="60">
        <f t="shared" si="5"/>
        <v>4700</v>
      </c>
      <c r="J33" s="60">
        <f t="shared" si="5"/>
        <v>4700</v>
      </c>
      <c r="K33" s="60">
        <f t="shared" si="5"/>
        <v>4700</v>
      </c>
      <c r="L33" s="60">
        <f t="shared" si="5"/>
        <v>4700</v>
      </c>
      <c r="M33" s="60">
        <f t="shared" si="5"/>
        <v>4700</v>
      </c>
      <c r="N33" s="60">
        <f t="shared" si="5"/>
        <v>4700</v>
      </c>
      <c r="O33" s="60">
        <f t="shared" si="5"/>
        <v>4700</v>
      </c>
    </row>
    <row r="34" spans="2:15" x14ac:dyDescent="0.25">
      <c r="C34" s="59"/>
      <c r="D34" s="59"/>
      <c r="E34" s="59"/>
      <c r="F34" s="59"/>
      <c r="G34" s="59"/>
      <c r="H34" s="59"/>
      <c r="I34" s="59"/>
      <c r="J34" s="59"/>
      <c r="K34" s="59"/>
      <c r="L34" s="59"/>
      <c r="M34" s="59"/>
      <c r="N34" s="59"/>
      <c r="O34" s="59"/>
    </row>
    <row r="35" spans="2:15" x14ac:dyDescent="0.25">
      <c r="C35" s="59"/>
      <c r="D35" s="59"/>
      <c r="E35" s="59"/>
      <c r="F35" s="59"/>
      <c r="G35" s="59"/>
      <c r="H35" s="59"/>
      <c r="I35" s="59"/>
      <c r="J35" s="59"/>
      <c r="K35" s="59"/>
      <c r="L35" s="59"/>
      <c r="M35" s="59"/>
      <c r="N35" s="59"/>
      <c r="O35" s="59"/>
    </row>
    <row r="36" spans="2:15" x14ac:dyDescent="0.25">
      <c r="B36" s="1" t="s">
        <v>17</v>
      </c>
      <c r="C36" s="59"/>
      <c r="D36" s="59"/>
      <c r="E36" s="59"/>
      <c r="F36" s="59"/>
      <c r="G36" s="59"/>
      <c r="H36" s="59"/>
      <c r="I36" s="59"/>
      <c r="J36" s="59"/>
      <c r="K36" s="59"/>
      <c r="L36" s="59"/>
      <c r="M36" s="59"/>
      <c r="N36" s="59"/>
      <c r="O36" s="59"/>
    </row>
    <row r="37" spans="2:15" s="173" customFormat="1" x14ac:dyDescent="0.25">
      <c r="B37" s="176" t="s">
        <v>41</v>
      </c>
      <c r="C37" s="31"/>
      <c r="D37" s="31"/>
      <c r="E37" s="31"/>
      <c r="F37" s="31"/>
      <c r="G37" s="31"/>
      <c r="H37" s="31"/>
      <c r="I37" s="31"/>
      <c r="J37" s="31"/>
      <c r="K37" s="31"/>
      <c r="L37" s="31"/>
      <c r="M37" s="31"/>
      <c r="N37" s="31"/>
      <c r="O37" s="31"/>
    </row>
    <row r="38" spans="2:15" s="173" customFormat="1" x14ac:dyDescent="0.25">
      <c r="B38" s="174" t="s">
        <v>22</v>
      </c>
      <c r="C38" s="31"/>
      <c r="D38" s="31"/>
      <c r="E38" s="31"/>
      <c r="F38" s="31"/>
      <c r="G38" s="31"/>
      <c r="H38" s="31"/>
      <c r="I38" s="31"/>
      <c r="J38" s="31"/>
      <c r="K38" s="31"/>
      <c r="L38" s="31"/>
      <c r="M38" s="31"/>
      <c r="N38" s="31"/>
      <c r="O38" s="31"/>
    </row>
    <row r="39" spans="2:15" s="173" customFormat="1" x14ac:dyDescent="0.25">
      <c r="B39" s="174" t="s">
        <v>23</v>
      </c>
      <c r="C39" s="31"/>
      <c r="D39" s="31"/>
      <c r="E39" s="31"/>
      <c r="F39" s="31"/>
      <c r="G39" s="31"/>
      <c r="H39" s="31"/>
      <c r="I39" s="31"/>
      <c r="J39" s="31"/>
      <c r="K39" s="31"/>
      <c r="L39" s="31"/>
      <c r="M39" s="31"/>
      <c r="N39" s="31"/>
      <c r="O39" s="31"/>
    </row>
    <row r="40" spans="2:15" s="173" customFormat="1" x14ac:dyDescent="0.25">
      <c r="B40" s="174" t="s">
        <v>48</v>
      </c>
      <c r="C40" s="31"/>
      <c r="D40" s="31"/>
      <c r="E40" s="31"/>
      <c r="F40" s="31"/>
      <c r="G40" s="31"/>
      <c r="H40" s="31"/>
      <c r="I40" s="31"/>
      <c r="J40" s="31"/>
      <c r="K40" s="31"/>
      <c r="L40" s="31"/>
      <c r="M40" s="31"/>
      <c r="N40" s="31"/>
      <c r="O40" s="31"/>
    </row>
    <row r="41" spans="2:15" s="173" customFormat="1" x14ac:dyDescent="0.25">
      <c r="C41" s="175"/>
      <c r="D41" s="175"/>
      <c r="E41" s="175"/>
      <c r="F41" s="175"/>
      <c r="G41" s="175"/>
      <c r="H41" s="175"/>
      <c r="I41" s="175"/>
      <c r="J41" s="175"/>
      <c r="K41" s="175"/>
      <c r="L41" s="175"/>
      <c r="M41" s="175"/>
      <c r="N41" s="175"/>
      <c r="O41" s="175"/>
    </row>
    <row r="42" spans="2:15" ht="17.25" x14ac:dyDescent="0.4">
      <c r="B42" s="7" t="s">
        <v>251</v>
      </c>
      <c r="C42" s="60">
        <f>SUM(C37:C40)</f>
        <v>0</v>
      </c>
      <c r="D42" s="60">
        <f t="shared" ref="D42:O42" si="6">SUM(D37:D40)</f>
        <v>0</v>
      </c>
      <c r="E42" s="60">
        <f t="shared" si="6"/>
        <v>0</v>
      </c>
      <c r="F42" s="60">
        <f t="shared" si="6"/>
        <v>0</v>
      </c>
      <c r="G42" s="60">
        <f t="shared" si="6"/>
        <v>0</v>
      </c>
      <c r="H42" s="60">
        <f t="shared" si="6"/>
        <v>0</v>
      </c>
      <c r="I42" s="60">
        <f t="shared" si="6"/>
        <v>0</v>
      </c>
      <c r="J42" s="60">
        <f t="shared" si="6"/>
        <v>0</v>
      </c>
      <c r="K42" s="60">
        <f t="shared" si="6"/>
        <v>0</v>
      </c>
      <c r="L42" s="60">
        <f t="shared" si="6"/>
        <v>0</v>
      </c>
      <c r="M42" s="60">
        <f t="shared" si="6"/>
        <v>0</v>
      </c>
      <c r="N42" s="60">
        <f t="shared" si="6"/>
        <v>0</v>
      </c>
      <c r="O42" s="60">
        <f t="shared" si="6"/>
        <v>0</v>
      </c>
    </row>
    <row r="43" spans="2:15" x14ac:dyDescent="0.25">
      <c r="C43" s="59"/>
      <c r="D43" s="59"/>
      <c r="E43" s="59"/>
      <c r="F43" s="59"/>
      <c r="G43" s="59"/>
      <c r="H43" s="59"/>
      <c r="I43" s="59"/>
      <c r="J43" s="59"/>
      <c r="K43" s="59"/>
      <c r="L43" s="59"/>
      <c r="M43" s="59"/>
      <c r="N43" s="59"/>
      <c r="O43" s="59"/>
    </row>
    <row r="44" spans="2:15" s="173" customFormat="1" x14ac:dyDescent="0.25">
      <c r="B44" s="177" t="s">
        <v>49</v>
      </c>
      <c r="C44" s="31"/>
      <c r="D44" s="31"/>
      <c r="E44" s="31"/>
      <c r="F44" s="31"/>
      <c r="G44" s="31"/>
      <c r="H44" s="31"/>
      <c r="I44" s="31"/>
      <c r="J44" s="31"/>
      <c r="K44" s="31"/>
      <c r="L44" s="31"/>
      <c r="M44" s="31"/>
      <c r="N44" s="31"/>
      <c r="O44" s="31"/>
    </row>
    <row r="45" spans="2:15" x14ac:dyDescent="0.25">
      <c r="C45" s="59"/>
      <c r="D45" s="59"/>
      <c r="E45" s="59"/>
      <c r="F45" s="59"/>
      <c r="G45" s="59"/>
      <c r="H45" s="59"/>
      <c r="I45" s="59"/>
      <c r="J45" s="59"/>
      <c r="K45" s="59"/>
      <c r="L45" s="59"/>
      <c r="M45" s="59"/>
      <c r="N45" s="59"/>
      <c r="O45" s="59"/>
    </row>
    <row r="46" spans="2:15" ht="17.25" x14ac:dyDescent="0.4">
      <c r="B46" s="8" t="s">
        <v>42</v>
      </c>
      <c r="C46" s="61">
        <f>SUM(C42,C44,C33,C21)</f>
        <v>4700</v>
      </c>
      <c r="D46" s="61">
        <f t="shared" ref="D46:O46" si="7">SUM(D42,D44,D33,D21)</f>
        <v>4700</v>
      </c>
      <c r="E46" s="61">
        <f t="shared" si="7"/>
        <v>4700</v>
      </c>
      <c r="F46" s="61">
        <f t="shared" si="7"/>
        <v>4700</v>
      </c>
      <c r="G46" s="61">
        <f t="shared" si="7"/>
        <v>4700</v>
      </c>
      <c r="H46" s="61">
        <f t="shared" si="7"/>
        <v>4700</v>
      </c>
      <c r="I46" s="61">
        <f t="shared" si="7"/>
        <v>4700</v>
      </c>
      <c r="J46" s="61">
        <f t="shared" si="7"/>
        <v>4700</v>
      </c>
      <c r="K46" s="61">
        <f t="shared" si="7"/>
        <v>4700</v>
      </c>
      <c r="L46" s="61">
        <f t="shared" si="7"/>
        <v>4700</v>
      </c>
      <c r="M46" s="61">
        <f t="shared" si="7"/>
        <v>4700</v>
      </c>
      <c r="N46" s="61">
        <f t="shared" si="7"/>
        <v>4700</v>
      </c>
      <c r="O46" s="61">
        <f t="shared" si="7"/>
        <v>4700</v>
      </c>
    </row>
    <row r="47" spans="2:15" x14ac:dyDescent="0.25">
      <c r="C47" s="59"/>
      <c r="D47" s="59"/>
      <c r="E47" s="59"/>
      <c r="F47" s="59"/>
      <c r="G47" s="59"/>
      <c r="H47" s="59"/>
      <c r="I47" s="59"/>
      <c r="J47" s="59"/>
      <c r="K47" s="59"/>
      <c r="L47" s="59"/>
      <c r="M47" s="59"/>
      <c r="N47" s="59"/>
      <c r="O47" s="59"/>
    </row>
    <row r="48" spans="2:15" ht="17.25" x14ac:dyDescent="0.4">
      <c r="B48" s="9" t="s">
        <v>43</v>
      </c>
      <c r="C48" s="62">
        <f>C9-C46</f>
        <v>25853.200000000001</v>
      </c>
      <c r="D48" s="62">
        <f t="shared" ref="D48:O48" si="8">D9-D46</f>
        <v>26498.212000000003</v>
      </c>
      <c r="E48" s="62">
        <f t="shared" si="8"/>
        <v>27149.674120000003</v>
      </c>
      <c r="F48" s="62">
        <f t="shared" si="8"/>
        <v>27807.650861200003</v>
      </c>
      <c r="G48" s="62">
        <f t="shared" si="8"/>
        <v>28472.207369812008</v>
      </c>
      <c r="H48" s="62">
        <f t="shared" si="8"/>
        <v>29143.409443510114</v>
      </c>
      <c r="I48" s="62">
        <f t="shared" si="8"/>
        <v>30142.440740572376</v>
      </c>
      <c r="J48" s="62">
        <f t="shared" si="8"/>
        <v>31161.452663575874</v>
      </c>
      <c r="K48" s="62">
        <f t="shared" si="8"/>
        <v>32534.935162652735</v>
      </c>
      <c r="L48" s="62">
        <f t="shared" si="8"/>
        <v>33949.622136701902</v>
      </c>
      <c r="M48" s="62">
        <f t="shared" si="8"/>
        <v>35406.74971997254</v>
      </c>
      <c r="N48" s="62">
        <f t="shared" si="8"/>
        <v>36907.591130741304</v>
      </c>
      <c r="O48" s="62">
        <f t="shared" si="8"/>
        <v>38453.457783833117</v>
      </c>
    </row>
    <row r="49" spans="1:15" x14ac:dyDescent="0.25">
      <c r="C49" s="59"/>
      <c r="D49" s="59"/>
      <c r="E49" s="59"/>
      <c r="F49" s="59"/>
      <c r="G49" s="59"/>
      <c r="H49" s="59"/>
      <c r="I49" s="59"/>
      <c r="J49" s="59"/>
      <c r="K49" s="59"/>
      <c r="L49" s="59"/>
      <c r="M49" s="59"/>
      <c r="N49" s="59"/>
      <c r="O49" s="59"/>
    </row>
    <row r="50" spans="1:15" x14ac:dyDescent="0.25">
      <c r="B50" s="17" t="s">
        <v>44</v>
      </c>
      <c r="C50" s="63"/>
      <c r="D50" s="63"/>
      <c r="E50" s="63"/>
      <c r="F50" s="63"/>
      <c r="G50" s="63"/>
      <c r="H50" s="63"/>
      <c r="I50" s="63"/>
      <c r="J50" s="63"/>
      <c r="K50" s="63"/>
      <c r="L50" s="63"/>
      <c r="M50" s="63"/>
      <c r="N50" s="63"/>
      <c r="O50" s="63"/>
    </row>
    <row r="51" spans="1:15" s="173" customFormat="1" x14ac:dyDescent="0.25">
      <c r="B51" s="178" t="s">
        <v>145</v>
      </c>
      <c r="C51" s="31"/>
      <c r="D51" s="31"/>
      <c r="E51" s="31"/>
      <c r="F51" s="31"/>
      <c r="G51" s="31"/>
      <c r="H51" s="31"/>
      <c r="I51" s="31"/>
      <c r="J51" s="31"/>
      <c r="K51" s="31"/>
      <c r="L51" s="31"/>
      <c r="M51" s="31"/>
      <c r="N51" s="31"/>
      <c r="O51" s="31"/>
    </row>
    <row r="52" spans="1:15" s="173" customFormat="1" x14ac:dyDescent="0.25">
      <c r="B52" s="178" t="s">
        <v>146</v>
      </c>
      <c r="C52" s="31"/>
      <c r="D52" s="31"/>
      <c r="E52" s="31"/>
      <c r="F52" s="31"/>
      <c r="G52" s="31"/>
      <c r="H52" s="31"/>
      <c r="I52" s="31"/>
      <c r="J52" s="31"/>
      <c r="K52" s="31"/>
      <c r="L52" s="31"/>
      <c r="M52" s="31"/>
      <c r="N52" s="31"/>
      <c r="O52" s="31"/>
    </row>
    <row r="53" spans="1:15" s="173" customFormat="1" x14ac:dyDescent="0.25">
      <c r="B53" s="178" t="s">
        <v>147</v>
      </c>
      <c r="C53" s="31"/>
      <c r="D53" s="31"/>
      <c r="E53" s="31"/>
      <c r="F53" s="31"/>
      <c r="G53" s="31"/>
      <c r="H53" s="31"/>
      <c r="I53" s="31"/>
      <c r="J53" s="31"/>
      <c r="K53" s="31"/>
      <c r="L53" s="31"/>
      <c r="M53" s="31"/>
      <c r="N53" s="31"/>
      <c r="O53" s="31"/>
    </row>
    <row r="54" spans="1:15" x14ac:dyDescent="0.25">
      <c r="C54" s="59"/>
      <c r="D54" s="59"/>
      <c r="E54" s="59"/>
      <c r="F54" s="59"/>
      <c r="G54" s="59"/>
      <c r="H54" s="59"/>
      <c r="I54" s="59"/>
      <c r="J54" s="59"/>
      <c r="K54" s="59"/>
      <c r="L54" s="59"/>
      <c r="M54" s="59"/>
      <c r="N54" s="59"/>
      <c r="O54" s="59"/>
    </row>
    <row r="55" spans="1:15" ht="17.25" x14ac:dyDescent="0.4">
      <c r="B55" s="18" t="s">
        <v>150</v>
      </c>
      <c r="C55" s="64">
        <f>SUM(C48,C51,C52,C53)</f>
        <v>25853.200000000001</v>
      </c>
      <c r="D55" s="64">
        <f t="shared" ref="D55:O55" si="9">SUM(D48,D51,D52,D53)</f>
        <v>26498.212000000003</v>
      </c>
      <c r="E55" s="64">
        <f t="shared" si="9"/>
        <v>27149.674120000003</v>
      </c>
      <c r="F55" s="64">
        <f t="shared" si="9"/>
        <v>27807.650861200003</v>
      </c>
      <c r="G55" s="64">
        <f t="shared" si="9"/>
        <v>28472.207369812008</v>
      </c>
      <c r="H55" s="64">
        <f t="shared" si="9"/>
        <v>29143.409443510114</v>
      </c>
      <c r="I55" s="64">
        <f t="shared" si="9"/>
        <v>30142.440740572376</v>
      </c>
      <c r="J55" s="64">
        <f t="shared" si="9"/>
        <v>31161.452663575874</v>
      </c>
      <c r="K55" s="64">
        <f t="shared" si="9"/>
        <v>32534.935162652735</v>
      </c>
      <c r="L55" s="64">
        <f t="shared" si="9"/>
        <v>33949.622136701902</v>
      </c>
      <c r="M55" s="64">
        <f t="shared" si="9"/>
        <v>35406.74971997254</v>
      </c>
      <c r="N55" s="64">
        <f t="shared" si="9"/>
        <v>36907.591130741304</v>
      </c>
      <c r="O55" s="64">
        <f t="shared" si="9"/>
        <v>38453.457783833117</v>
      </c>
    </row>
    <row r="56" spans="1:15" x14ac:dyDescent="0.25">
      <c r="C56" s="59"/>
      <c r="D56" s="59"/>
      <c r="E56" s="59"/>
      <c r="F56" s="59"/>
      <c r="G56" s="59"/>
      <c r="H56" s="59"/>
      <c r="I56" s="59"/>
      <c r="J56" s="59"/>
      <c r="K56" s="59"/>
      <c r="L56" s="59"/>
      <c r="M56" s="59"/>
      <c r="N56" s="59"/>
      <c r="O56" s="59"/>
    </row>
    <row r="57" spans="1:15" x14ac:dyDescent="0.25">
      <c r="C57" s="59"/>
      <c r="D57" s="59"/>
      <c r="E57" s="59"/>
      <c r="F57" s="59"/>
      <c r="G57" s="59"/>
      <c r="H57" s="59"/>
      <c r="I57" s="59"/>
      <c r="J57" s="59"/>
      <c r="K57" s="59"/>
      <c r="L57" s="59"/>
      <c r="M57" s="59"/>
      <c r="N57" s="59"/>
      <c r="O57" s="59"/>
    </row>
    <row r="58" spans="1:15" x14ac:dyDescent="0.25">
      <c r="B58" s="26" t="s">
        <v>45</v>
      </c>
      <c r="C58" s="65"/>
      <c r="D58" s="65"/>
      <c r="E58" s="65"/>
      <c r="F58" s="65"/>
      <c r="G58" s="65"/>
      <c r="H58" s="65"/>
      <c r="I58" s="65"/>
      <c r="J58" s="65"/>
      <c r="K58" s="65"/>
      <c r="L58" s="65"/>
      <c r="M58" s="65"/>
      <c r="N58" s="65"/>
      <c r="O58" s="65"/>
    </row>
    <row r="59" spans="1:15" s="10" customFormat="1" x14ac:dyDescent="0.25">
      <c r="A59"/>
      <c r="B59" s="16" t="s">
        <v>31</v>
      </c>
      <c r="C59" s="52">
        <f>-C6</f>
        <v>3394.8</v>
      </c>
      <c r="D59" s="52">
        <f>-D6</f>
        <v>3428.7480000000005</v>
      </c>
      <c r="E59" s="52">
        <f t="shared" ref="E59:O59" si="10">-E6</f>
        <v>3463.0354800000005</v>
      </c>
      <c r="F59" s="52">
        <f t="shared" si="10"/>
        <v>3497.6658348000005</v>
      </c>
      <c r="G59" s="52">
        <f t="shared" si="10"/>
        <v>3532.6424931480005</v>
      </c>
      <c r="H59" s="52">
        <f t="shared" si="10"/>
        <v>3567.9689180794799</v>
      </c>
      <c r="I59" s="52">
        <f t="shared" si="10"/>
        <v>3639.3282964410701</v>
      </c>
      <c r="J59" s="52">
        <f t="shared" si="10"/>
        <v>3712.1148623698909</v>
      </c>
      <c r="K59" s="52">
        <f t="shared" si="10"/>
        <v>3823.4783082409881</v>
      </c>
      <c r="L59" s="52">
        <f t="shared" si="10"/>
        <v>3938.1826574882175</v>
      </c>
      <c r="M59" s="52">
        <f t="shared" si="10"/>
        <v>4056.328137212864</v>
      </c>
      <c r="N59" s="52">
        <f t="shared" si="10"/>
        <v>4178.0179813292507</v>
      </c>
      <c r="O59" s="52">
        <f t="shared" si="10"/>
        <v>4303.3585207691276</v>
      </c>
    </row>
    <row r="60" spans="1:15" s="10" customFormat="1" x14ac:dyDescent="0.25">
      <c r="A60"/>
      <c r="B60" s="16" t="s">
        <v>32</v>
      </c>
      <c r="C60" s="52"/>
      <c r="D60" s="52">
        <f>C60+(-(C59/10))+IF(C60+(-(C59/10))&gt;0,"=B60+(-(B59/10))",0)</f>
        <v>-339.48</v>
      </c>
      <c r="E60" s="52">
        <f t="shared" ref="E60:O60" si="11">D60+(-(D59/10))+IF(D60+(-(D59/10))&gt;0,"=B60+(-(B59/10))",0)</f>
        <v>-682.35480000000007</v>
      </c>
      <c r="F60" s="52">
        <f t="shared" si="11"/>
        <v>-1028.6583480000002</v>
      </c>
      <c r="G60" s="52">
        <f t="shared" si="11"/>
        <v>-1378.4249314800002</v>
      </c>
      <c r="H60" s="52">
        <f t="shared" si="11"/>
        <v>-1731.6891807948002</v>
      </c>
      <c r="I60" s="52">
        <f t="shared" si="11"/>
        <v>-2088.4860726027482</v>
      </c>
      <c r="J60" s="52">
        <f t="shared" si="11"/>
        <v>-2452.4189022468554</v>
      </c>
      <c r="K60" s="52">
        <f t="shared" si="11"/>
        <v>-2823.6303884838444</v>
      </c>
      <c r="L60" s="52">
        <f t="shared" si="11"/>
        <v>-3205.9782193079432</v>
      </c>
      <c r="M60" s="52">
        <f t="shared" si="11"/>
        <v>-3599.7964850567651</v>
      </c>
      <c r="N60" s="52">
        <f t="shared" si="11"/>
        <v>-4005.4292987780514</v>
      </c>
      <c r="O60" s="52">
        <f t="shared" si="11"/>
        <v>-4423.2310969109767</v>
      </c>
    </row>
    <row r="61" spans="1:15" x14ac:dyDescent="0.25">
      <c r="B61" s="26" t="s">
        <v>46</v>
      </c>
      <c r="C61" s="65">
        <f>C59+C60</f>
        <v>3394.8</v>
      </c>
      <c r="D61" s="65">
        <f>C61+D59+D60</f>
        <v>6484.0680000000011</v>
      </c>
      <c r="E61" s="65">
        <f t="shared" ref="E61:O61" si="12">D61+E59+E60</f>
        <v>9264.7486800000006</v>
      </c>
      <c r="F61" s="65">
        <f t="shared" si="12"/>
        <v>11733.7561668</v>
      </c>
      <c r="G61" s="65">
        <f t="shared" si="12"/>
        <v>13887.973728468001</v>
      </c>
      <c r="H61" s="65">
        <f t="shared" si="12"/>
        <v>15724.253465752683</v>
      </c>
      <c r="I61" s="65">
        <f t="shared" si="12"/>
        <v>17275.095689591006</v>
      </c>
      <c r="J61" s="65">
        <f t="shared" si="12"/>
        <v>18534.79164971404</v>
      </c>
      <c r="K61" s="65">
        <f t="shared" si="12"/>
        <v>19534.639569471183</v>
      </c>
      <c r="L61" s="65">
        <f t="shared" si="12"/>
        <v>20266.844007651456</v>
      </c>
      <c r="M61" s="65">
        <f t="shared" si="12"/>
        <v>20723.375659807556</v>
      </c>
      <c r="N61" s="65">
        <f t="shared" si="12"/>
        <v>20895.964342358755</v>
      </c>
      <c r="O61" s="65">
        <f t="shared" si="12"/>
        <v>20776.091766216909</v>
      </c>
    </row>
    <row r="62" spans="1:15" x14ac:dyDescent="0.25">
      <c r="C62" s="2"/>
      <c r="D62" s="2"/>
      <c r="E62" s="2"/>
      <c r="F62" s="2"/>
      <c r="G62" s="2"/>
      <c r="H62" s="2"/>
      <c r="I62" s="2"/>
      <c r="J62" s="2"/>
      <c r="K62" s="2"/>
      <c r="L62" s="2"/>
      <c r="M62" s="2"/>
      <c r="N62" s="2"/>
      <c r="O62" s="2"/>
    </row>
  </sheetData>
  <sheetProtection password="8DB0" sheet="1" objects="1" scenarios="1"/>
  <printOptions gridLines="1"/>
  <pageMargins left="0.7" right="0.7" top="2" bottom="0.75" header="1.05" footer="0.3"/>
  <pageSetup scale="51"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B9" zoomScaleNormal="100" workbookViewId="0">
      <selection activeCell="F26" sqref="F26"/>
    </sheetView>
  </sheetViews>
  <sheetFormatPr defaultRowHeight="15" x14ac:dyDescent="0.25"/>
  <cols>
    <col min="1" max="1" width="63.85546875" customWidth="1"/>
    <col min="2" max="2" width="11.5703125" style="1" customWidth="1"/>
    <col min="5" max="5" width="65" customWidth="1"/>
  </cols>
  <sheetData>
    <row r="1" spans="1:6" s="38" customFormat="1" ht="15.75" x14ac:dyDescent="0.25">
      <c r="A1" s="7" t="s">
        <v>138</v>
      </c>
      <c r="B1" s="1"/>
      <c r="C1" s="10"/>
    </row>
    <row r="2" spans="1:6" s="38" customFormat="1" ht="15.75" x14ac:dyDescent="0.25">
      <c r="A2" s="10"/>
      <c r="B2" s="1"/>
      <c r="C2" s="10"/>
    </row>
    <row r="3" spans="1:6" s="38" customFormat="1" ht="15.75" x14ac:dyDescent="0.25">
      <c r="A3" s="25" t="s">
        <v>172</v>
      </c>
      <c r="B3" s="1"/>
      <c r="C3" s="10"/>
      <c r="E3" s="34" t="s">
        <v>173</v>
      </c>
      <c r="F3" s="40"/>
    </row>
    <row r="4" spans="1:6" s="38" customFormat="1" ht="15.75" x14ac:dyDescent="0.25">
      <c r="A4" s="30" t="s">
        <v>168</v>
      </c>
      <c r="B4" s="1"/>
      <c r="C4" s="10"/>
      <c r="E4" s="16" t="s">
        <v>156</v>
      </c>
      <c r="F4" s="42">
        <v>0.28000000000000003</v>
      </c>
    </row>
    <row r="5" spans="1:6" s="38" customFormat="1" ht="15.75" x14ac:dyDescent="0.25">
      <c r="A5" s="16" t="s">
        <v>169</v>
      </c>
      <c r="B5" s="42">
        <v>0.01</v>
      </c>
      <c r="C5" s="10"/>
    </row>
    <row r="6" spans="1:6" s="38" customFormat="1" ht="15.75" x14ac:dyDescent="0.25">
      <c r="A6" s="16" t="s">
        <v>170</v>
      </c>
      <c r="B6" s="42">
        <v>0.02</v>
      </c>
      <c r="C6" s="10"/>
      <c r="E6" s="25" t="s">
        <v>191</v>
      </c>
    </row>
    <row r="7" spans="1:6" s="38" customFormat="1" ht="15.75" x14ac:dyDescent="0.25">
      <c r="A7" s="16" t="s">
        <v>171</v>
      </c>
      <c r="B7" s="42">
        <v>0.03</v>
      </c>
      <c r="C7" s="10"/>
      <c r="E7" s="38" t="s">
        <v>192</v>
      </c>
      <c r="F7" s="42">
        <v>0.1</v>
      </c>
    </row>
    <row r="8" spans="1:6" s="38" customFormat="1" ht="15.75" x14ac:dyDescent="0.25">
      <c r="A8" s="30" t="s">
        <v>177</v>
      </c>
      <c r="B8" s="39"/>
      <c r="C8" s="10"/>
    </row>
    <row r="9" spans="1:6" s="38" customFormat="1" ht="15.75" x14ac:dyDescent="0.25">
      <c r="A9" s="16" t="s">
        <v>157</v>
      </c>
      <c r="B9" s="43">
        <v>5</v>
      </c>
      <c r="C9" s="10"/>
      <c r="E9" s="25" t="s">
        <v>199</v>
      </c>
    </row>
    <row r="10" spans="1:6" s="38" customFormat="1" ht="15.75" x14ac:dyDescent="0.25">
      <c r="A10" s="16" t="s">
        <v>158</v>
      </c>
      <c r="B10" s="43">
        <v>4</v>
      </c>
      <c r="C10" s="10"/>
      <c r="E10" s="16" t="s">
        <v>157</v>
      </c>
      <c r="F10" s="43">
        <v>10</v>
      </c>
    </row>
    <row r="11" spans="1:6" s="38" customFormat="1" ht="15.75" x14ac:dyDescent="0.25">
      <c r="A11" s="16" t="s">
        <v>159</v>
      </c>
      <c r="B11" s="43">
        <v>3</v>
      </c>
      <c r="C11" s="10"/>
      <c r="E11" s="16" t="s">
        <v>158</v>
      </c>
      <c r="F11" s="43">
        <v>15</v>
      </c>
    </row>
    <row r="12" spans="1:6" s="38" customFormat="1" ht="15.75" x14ac:dyDescent="0.25">
      <c r="A12" s="16" t="s">
        <v>160</v>
      </c>
      <c r="B12" s="43">
        <v>2</v>
      </c>
      <c r="C12" s="10"/>
      <c r="E12" s="16" t="s">
        <v>159</v>
      </c>
      <c r="F12" s="43">
        <v>30</v>
      </c>
    </row>
    <row r="13" spans="1:6" s="38" customFormat="1" ht="15.75" x14ac:dyDescent="0.25">
      <c r="A13" s="16" t="s">
        <v>161</v>
      </c>
      <c r="B13" s="43">
        <v>1</v>
      </c>
      <c r="C13" s="10"/>
      <c r="E13" s="16" t="s">
        <v>160</v>
      </c>
      <c r="F13" s="43">
        <v>40</v>
      </c>
    </row>
    <row r="14" spans="1:6" s="38" customFormat="1" ht="15.75" x14ac:dyDescent="0.25">
      <c r="A14" s="16" t="s">
        <v>162</v>
      </c>
      <c r="B14" s="43">
        <v>1</v>
      </c>
      <c r="C14" s="10"/>
      <c r="E14" s="16" t="s">
        <v>161</v>
      </c>
      <c r="F14" s="43">
        <v>50</v>
      </c>
    </row>
    <row r="15" spans="1:6" s="38" customFormat="1" ht="15.75" x14ac:dyDescent="0.25">
      <c r="A15" s="16"/>
      <c r="B15" s="40"/>
      <c r="C15" s="10"/>
      <c r="E15" s="16" t="s">
        <v>162</v>
      </c>
      <c r="F15" s="43">
        <v>60</v>
      </c>
    </row>
    <row r="16" spans="1:6" s="38" customFormat="1" ht="15.75" x14ac:dyDescent="0.25">
      <c r="A16" s="16"/>
      <c r="B16" s="40"/>
      <c r="C16" s="10"/>
      <c r="E16" s="16"/>
    </row>
    <row r="17" spans="1:6" s="38" customFormat="1" ht="15.75" x14ac:dyDescent="0.25">
      <c r="A17" s="34" t="s">
        <v>174</v>
      </c>
      <c r="B17" s="33"/>
      <c r="C17" s="10"/>
      <c r="E17" s="34" t="s">
        <v>175</v>
      </c>
      <c r="F17" s="1"/>
    </row>
    <row r="18" spans="1:6" s="38" customFormat="1" ht="15.75" x14ac:dyDescent="0.25">
      <c r="A18" s="45" t="s">
        <v>178</v>
      </c>
      <c r="B18" s="43">
        <v>30</v>
      </c>
      <c r="C18" s="46" t="s">
        <v>163</v>
      </c>
      <c r="D18" s="47"/>
      <c r="E18" s="45" t="s">
        <v>10</v>
      </c>
      <c r="F18" s="36">
        <v>0.04</v>
      </c>
    </row>
    <row r="19" spans="1:6" s="38" customFormat="1" ht="15.75" x14ac:dyDescent="0.25">
      <c r="A19" s="45" t="s">
        <v>118</v>
      </c>
      <c r="B19" s="43">
        <v>30</v>
      </c>
      <c r="C19" s="46" t="s">
        <v>163</v>
      </c>
      <c r="D19" s="47"/>
      <c r="E19" s="45"/>
      <c r="F19" s="36"/>
    </row>
    <row r="20" spans="1:6" s="38" customFormat="1" ht="15.75" x14ac:dyDescent="0.25">
      <c r="A20" s="45" t="s">
        <v>204</v>
      </c>
      <c r="B20" s="43">
        <v>60</v>
      </c>
      <c r="C20" s="46" t="s">
        <v>163</v>
      </c>
      <c r="D20" s="47"/>
      <c r="E20" s="45" t="s">
        <v>200</v>
      </c>
      <c r="F20" s="37">
        <v>35</v>
      </c>
    </row>
    <row r="21" spans="1:6" s="38" customFormat="1" ht="15.75" x14ac:dyDescent="0.25">
      <c r="A21" s="45" t="s">
        <v>205</v>
      </c>
      <c r="B21" s="43">
        <v>15</v>
      </c>
      <c r="C21" s="46" t="s">
        <v>163</v>
      </c>
      <c r="D21" s="47"/>
      <c r="E21" s="45" t="s">
        <v>201</v>
      </c>
      <c r="F21" s="37">
        <v>35</v>
      </c>
    </row>
    <row r="22" spans="1:6" s="38" customFormat="1" ht="15.75" x14ac:dyDescent="0.25">
      <c r="A22" s="45" t="s">
        <v>206</v>
      </c>
      <c r="B22" s="43">
        <v>0</v>
      </c>
      <c r="C22" s="46" t="s">
        <v>163</v>
      </c>
      <c r="D22" s="47"/>
      <c r="E22" s="45" t="s">
        <v>119</v>
      </c>
      <c r="F22" s="37">
        <v>0</v>
      </c>
    </row>
    <row r="23" spans="1:6" s="38" customFormat="1" ht="15.75" x14ac:dyDescent="0.25">
      <c r="A23" s="48" t="s">
        <v>207</v>
      </c>
      <c r="B23" s="43">
        <v>0</v>
      </c>
      <c r="C23" s="46" t="s">
        <v>163</v>
      </c>
      <c r="D23" s="47"/>
      <c r="E23" s="49" t="s">
        <v>202</v>
      </c>
      <c r="F23" s="41">
        <v>0</v>
      </c>
    </row>
    <row r="24" spans="1:6" s="38" customFormat="1" ht="15.75" x14ac:dyDescent="0.25">
      <c r="A24" s="45" t="s">
        <v>164</v>
      </c>
      <c r="B24" s="42">
        <v>2.5</v>
      </c>
      <c r="C24" s="46"/>
      <c r="D24" s="47"/>
      <c r="E24" s="45" t="s">
        <v>131</v>
      </c>
      <c r="F24" s="37">
        <v>35</v>
      </c>
    </row>
    <row r="25" spans="1:6" s="38" customFormat="1" ht="15.75" x14ac:dyDescent="0.25">
      <c r="A25" s="45" t="s">
        <v>165</v>
      </c>
      <c r="B25" s="42">
        <v>0.33</v>
      </c>
      <c r="C25" s="46"/>
      <c r="D25" s="47"/>
      <c r="E25" s="45" t="s">
        <v>132</v>
      </c>
      <c r="F25" s="37">
        <f>F22</f>
        <v>0</v>
      </c>
    </row>
    <row r="26" spans="1:6" s="38" customFormat="1" ht="15.75" x14ac:dyDescent="0.25">
      <c r="A26" s="45" t="s">
        <v>166</v>
      </c>
      <c r="B26" s="42">
        <f>1-B25</f>
        <v>0.66999999999999993</v>
      </c>
      <c r="C26" s="46"/>
      <c r="D26" s="47"/>
      <c r="E26" s="47"/>
    </row>
    <row r="27" spans="1:6" s="38" customFormat="1" ht="15.75" x14ac:dyDescent="0.25">
      <c r="A27" s="16"/>
      <c r="B27" s="44"/>
      <c r="C27" s="10"/>
    </row>
    <row r="28" spans="1:6" s="38" customFormat="1" ht="15.75" x14ac:dyDescent="0.25">
      <c r="A28" s="16" t="s">
        <v>227</v>
      </c>
      <c r="B28" s="35">
        <v>1</v>
      </c>
      <c r="C28" s="10" t="s">
        <v>167</v>
      </c>
    </row>
    <row r="29" spans="1:6" s="38" customFormat="1" ht="15.75" x14ac:dyDescent="0.25">
      <c r="A29" s="16" t="s">
        <v>228</v>
      </c>
      <c r="B29" s="35">
        <v>0.5</v>
      </c>
      <c r="C29" s="10" t="s">
        <v>167</v>
      </c>
    </row>
    <row r="30" spans="1:6" s="38" customFormat="1" ht="15.75" x14ac:dyDescent="0.25">
      <c r="A30" s="16"/>
      <c r="B30" s="1"/>
      <c r="C30" s="10"/>
    </row>
    <row r="31" spans="1:6" s="38" customFormat="1" ht="15.75" x14ac:dyDescent="0.25">
      <c r="A31" s="16"/>
      <c r="B31" s="1"/>
      <c r="C31" s="10"/>
    </row>
    <row r="32" spans="1:6" s="38" customFormat="1" ht="15.75" x14ac:dyDescent="0.25">
      <c r="C32" s="10"/>
    </row>
    <row r="33" spans="3:6" s="38" customFormat="1" ht="15.75" x14ac:dyDescent="0.25">
      <c r="C33" s="10"/>
    </row>
    <row r="34" spans="3:6" s="38" customFormat="1" ht="15.75" x14ac:dyDescent="0.25">
      <c r="C34" s="10"/>
    </row>
    <row r="35" spans="3:6" s="38" customFormat="1" ht="15.75" x14ac:dyDescent="0.25">
      <c r="C35" s="10"/>
    </row>
    <row r="36" spans="3:6" s="38" customFormat="1" ht="15.75" x14ac:dyDescent="0.25">
      <c r="C36" s="10"/>
    </row>
    <row r="37" spans="3:6" s="38" customFormat="1" ht="15.75" x14ac:dyDescent="0.25">
      <c r="C37" s="10"/>
    </row>
    <row r="38" spans="3:6" s="38" customFormat="1" ht="15.75" x14ac:dyDescent="0.25">
      <c r="C38" s="10"/>
    </row>
    <row r="39" spans="3:6" s="38" customFormat="1" ht="15.75" x14ac:dyDescent="0.25">
      <c r="C39" s="10"/>
    </row>
    <row r="40" spans="3:6" ht="15.75" x14ac:dyDescent="0.25">
      <c r="E40" s="38"/>
      <c r="F40" s="38"/>
    </row>
  </sheetData>
  <sheetProtection password="8DB0" sheet="1" objects="1" scenarios="1"/>
  <printOptions gridLines="1"/>
  <pageMargins left="0.7" right="0.7" top="2" bottom="0.75" header="1.05" footer="0.3"/>
  <pageSetup scale="54" orientation="portrait" horizontalDpi="1200" verticalDpi="1200" r:id="rId1"/>
  <headerFooter>
    <oddHeader>&amp;L&amp;G&amp;CStaff Plan Assumptions&amp;REnvironmental Finance Center
University of Maryland
054 Preinkert Field House, College Park, MD
www.efc.umd.edu
E. Reed / J. Cotting</oddHeader>
    <oddFooter>&amp;LDraft For Discussion Purposes Only
Do Not Cite or Distribute
All Rights Reserved&amp;C&amp;P of &amp;N&amp;R&amp;D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B42" sqref="B42"/>
    </sheetView>
  </sheetViews>
  <sheetFormatPr defaultRowHeight="15" x14ac:dyDescent="0.25"/>
  <sheetData/>
  <sheetProtection password="8DB0" sheet="1" objects="1" scenarios="1"/>
  <pageMargins left="0.7" right="0.7" top="0.75" bottom="0.75" header="0.3" footer="0.3"/>
  <pageSetup scale="47" orientation="landscape" r:id="rId1"/>
  <headerFooter>
    <oddHeader>&amp;L&amp;G&amp;CDashboard&amp;RUniversity of Maryland
Environmental Finance Center</oddHeader>
    <oddFooter>&amp;LFor Discussion Purposes Only
Do Not Cite or Distribute
All Rights Reserved&amp;C&amp;P of &amp;N&amp;R&amp;D</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B42" sqref="B42"/>
    </sheetView>
  </sheetViews>
  <sheetFormatPr defaultRowHeight="15" x14ac:dyDescent="0.25"/>
  <sheetData/>
  <sheetProtection password="8DB0" sheet="1" objects="1" scenarios="1"/>
  <pageMargins left="0.7" right="0.7" top="0.75" bottom="0.75" header="0.3" footer="0.3"/>
  <pageSetup scale="37" orientation="landscape" r:id="rId1"/>
  <headerFooter>
    <oddHeader>&amp;L&amp;G&amp;CLabor Dashboard&amp;RUniversity of Maryland
Environmental Finance Center</oddHeader>
    <oddFooter>&amp;LFor Discussion Purposes Only
Do Not Cite or Distribute
All Rights Reserved&amp;C&amp;P of &amp;N&amp;R&amp;D</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B42" sqref="B42"/>
    </sheetView>
  </sheetViews>
  <sheetFormatPr defaultRowHeight="15" x14ac:dyDescent="0.25"/>
  <sheetData/>
  <sheetProtection password="8DB0" sheet="1" objects="1" scenarios="1"/>
  <printOptions gridLines="1"/>
  <pageMargins left="0.7" right="0.7" top="2" bottom="0.75" header="1.05" footer="0.3"/>
  <pageSetup scale="39" orientation="landscape" horizontalDpi="1200" verticalDpi="1200" r:id="rId1"/>
  <headerFooter>
    <oddHeader>&amp;L&amp;G&amp;CBudget Dashboard&amp;REnvironmental Finance Center
University of Maryland
054 Preinkert Field House, College Park, MD
www.efc.umd.edu
E. Reed / J. Cotting</oddHeader>
    <oddFooter>&amp;LDraft For Discussion Purposes Only
Do Not Cite or Distribute
All Rights Reserved&amp;C&amp;P of &amp;N&amp;R&amp;D</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5" zoomScaleNormal="75" workbookViewId="0">
      <selection activeCell="R35" sqref="R35"/>
    </sheetView>
  </sheetViews>
  <sheetFormatPr defaultRowHeight="15" x14ac:dyDescent="0.25"/>
  <sheetData/>
  <sheetProtection password="8DB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workbookViewId="0">
      <pane xSplit="2" ySplit="3" topLeftCell="F4" activePane="bottomRight" state="frozen"/>
      <selection activeCell="B42" sqref="B42"/>
      <selection pane="topRight" activeCell="B42" sqref="B42"/>
      <selection pane="bottomLeft" activeCell="B42" sqref="B42"/>
      <selection pane="bottomRight" sqref="A1:XFD1048576"/>
    </sheetView>
  </sheetViews>
  <sheetFormatPr defaultRowHeight="15" x14ac:dyDescent="0.25"/>
  <cols>
    <col min="1" max="1" width="4.5703125" style="66" bestFit="1" customWidth="1"/>
    <col min="2" max="2" width="53.140625" style="66" bestFit="1" customWidth="1"/>
    <col min="3" max="16384" width="9.140625" style="66"/>
  </cols>
  <sheetData>
    <row r="1" spans="1:15" ht="18.75" x14ac:dyDescent="0.3">
      <c r="B1" s="67" t="s">
        <v>198</v>
      </c>
    </row>
    <row r="2" spans="1:15" ht="18.75" x14ac:dyDescent="0.3">
      <c r="B2" s="67"/>
    </row>
    <row r="3" spans="1:15" x14ac:dyDescent="0.25">
      <c r="C3" s="68">
        <v>2013</v>
      </c>
      <c r="D3" s="68">
        <v>2014</v>
      </c>
      <c r="E3" s="68">
        <v>2015</v>
      </c>
      <c r="F3" s="68">
        <v>2016</v>
      </c>
      <c r="G3" s="68">
        <v>2017</v>
      </c>
      <c r="H3" s="68">
        <v>2018</v>
      </c>
      <c r="I3" s="68">
        <v>2019</v>
      </c>
      <c r="J3" s="68">
        <v>2020</v>
      </c>
      <c r="K3" s="68">
        <v>2021</v>
      </c>
      <c r="L3" s="68">
        <v>2022</v>
      </c>
      <c r="M3" s="68">
        <v>2023</v>
      </c>
      <c r="N3" s="68">
        <v>2024</v>
      </c>
      <c r="O3" s="68">
        <v>2025</v>
      </c>
    </row>
    <row r="4" spans="1:15" x14ac:dyDescent="0.25">
      <c r="B4" s="69" t="s">
        <v>26</v>
      </c>
      <c r="C4" s="70"/>
      <c r="D4" s="70"/>
      <c r="E4" s="70"/>
      <c r="F4" s="70"/>
      <c r="G4" s="70"/>
      <c r="H4" s="70"/>
      <c r="I4" s="70"/>
      <c r="J4" s="70"/>
      <c r="K4" s="70"/>
      <c r="L4" s="70"/>
      <c r="M4" s="70"/>
      <c r="N4" s="70"/>
      <c r="O4" s="70"/>
    </row>
    <row r="5" spans="1:15" s="71" customFormat="1" x14ac:dyDescent="0.25">
      <c r="B5" s="72" t="s">
        <v>50</v>
      </c>
      <c r="C5" s="52">
        <f>'Local Revenue from Permits'!E3</f>
        <v>33948</v>
      </c>
      <c r="D5" s="52">
        <f>'Local Revenue from Permits'!F3</f>
        <v>34287.480000000003</v>
      </c>
      <c r="E5" s="52">
        <f>'Local Revenue from Permits'!G3</f>
        <v>34630.354800000001</v>
      </c>
      <c r="F5" s="52">
        <f>'Local Revenue from Permits'!H3</f>
        <v>34976.658348000004</v>
      </c>
      <c r="G5" s="52">
        <f>'Local Revenue from Permits'!I3</f>
        <v>35326.424931480004</v>
      </c>
      <c r="H5" s="52">
        <f>'Local Revenue from Permits'!J3</f>
        <v>35679.689180794798</v>
      </c>
      <c r="I5" s="52">
        <f>'Local Revenue from Permits'!K3</f>
        <v>36393.282964410697</v>
      </c>
      <c r="J5" s="52">
        <f>'Local Revenue from Permits'!L3</f>
        <v>37121.148623698908</v>
      </c>
      <c r="K5" s="52">
        <f>'Local Revenue from Permits'!M3</f>
        <v>38234.783082409878</v>
      </c>
      <c r="L5" s="52">
        <f>'Local Revenue from Permits'!N3</f>
        <v>39381.826574882172</v>
      </c>
      <c r="M5" s="52">
        <f>'Local Revenue from Permits'!O3</f>
        <v>40563.281372128637</v>
      </c>
      <c r="N5" s="52">
        <f>'Local Revenue from Permits'!P3</f>
        <v>41780.179813292503</v>
      </c>
      <c r="O5" s="52">
        <f>'Local Revenue from Permits'!Q3</f>
        <v>43033.585207691271</v>
      </c>
    </row>
    <row r="6" spans="1:15" s="75" customFormat="1" ht="30" x14ac:dyDescent="0.25">
      <c r="A6" s="73">
        <f>Assumptions!F7</f>
        <v>0.1</v>
      </c>
      <c r="B6" s="74" t="s">
        <v>33</v>
      </c>
      <c r="C6" s="53">
        <f>-C5*$A$6</f>
        <v>-3394.8</v>
      </c>
      <c r="D6" s="53">
        <f t="shared" ref="D6:O6" si="0">-D5*$A$6</f>
        <v>-3428.7480000000005</v>
      </c>
      <c r="E6" s="53">
        <f t="shared" si="0"/>
        <v>-3463.0354800000005</v>
      </c>
      <c r="F6" s="53">
        <f t="shared" si="0"/>
        <v>-3497.6658348000005</v>
      </c>
      <c r="G6" s="53">
        <f t="shared" si="0"/>
        <v>-3532.6424931480005</v>
      </c>
      <c r="H6" s="53">
        <f t="shared" si="0"/>
        <v>-3567.9689180794799</v>
      </c>
      <c r="I6" s="53">
        <f t="shared" si="0"/>
        <v>-3639.3282964410701</v>
      </c>
      <c r="J6" s="53">
        <f t="shared" si="0"/>
        <v>-3712.1148623698909</v>
      </c>
      <c r="K6" s="53">
        <f t="shared" si="0"/>
        <v>-3823.4783082409881</v>
      </c>
      <c r="L6" s="53">
        <f t="shared" si="0"/>
        <v>-3938.1826574882175</v>
      </c>
      <c r="M6" s="53">
        <f t="shared" si="0"/>
        <v>-4056.328137212864</v>
      </c>
      <c r="N6" s="53">
        <f t="shared" si="0"/>
        <v>-4178.0179813292507</v>
      </c>
      <c r="O6" s="53">
        <f t="shared" si="0"/>
        <v>-4303.3585207691276</v>
      </c>
    </row>
    <row r="7" spans="1:15" s="68" customFormat="1" x14ac:dyDescent="0.25">
      <c r="B7" s="76" t="s">
        <v>27</v>
      </c>
      <c r="C7" s="54">
        <f>SUM(C5:C6)</f>
        <v>30553.200000000001</v>
      </c>
      <c r="D7" s="54">
        <f t="shared" ref="D7:O7" si="1">SUM(D5:D6)</f>
        <v>30858.732000000004</v>
      </c>
      <c r="E7" s="54">
        <f t="shared" si="1"/>
        <v>31167.319320000002</v>
      </c>
      <c r="F7" s="54">
        <f t="shared" si="1"/>
        <v>31478.992513200003</v>
      </c>
      <c r="G7" s="54">
        <f t="shared" si="1"/>
        <v>31793.782438332004</v>
      </c>
      <c r="H7" s="54">
        <f t="shared" si="1"/>
        <v>32111.720262715316</v>
      </c>
      <c r="I7" s="54">
        <f t="shared" si="1"/>
        <v>32753.954667969629</v>
      </c>
      <c r="J7" s="54">
        <f t="shared" si="1"/>
        <v>33409.033761329018</v>
      </c>
      <c r="K7" s="54">
        <f t="shared" si="1"/>
        <v>34411.304774168893</v>
      </c>
      <c r="L7" s="54">
        <f t="shared" si="1"/>
        <v>35443.643917393958</v>
      </c>
      <c r="M7" s="54">
        <f t="shared" si="1"/>
        <v>36506.953234915774</v>
      </c>
      <c r="N7" s="54">
        <f t="shared" si="1"/>
        <v>37602.161831963254</v>
      </c>
      <c r="O7" s="54">
        <f t="shared" si="1"/>
        <v>38730.226686922142</v>
      </c>
    </row>
    <row r="8" spans="1:15" s="71" customFormat="1" ht="30" x14ac:dyDescent="0.25">
      <c r="B8" s="72" t="s">
        <v>30</v>
      </c>
      <c r="C8" s="52"/>
      <c r="D8" s="52">
        <f>-D55</f>
        <v>339.48</v>
      </c>
      <c r="E8" s="52">
        <f t="shared" ref="E8:O8" si="2">-E55</f>
        <v>682.35480000000007</v>
      </c>
      <c r="F8" s="52">
        <f t="shared" si="2"/>
        <v>1028.6583480000002</v>
      </c>
      <c r="G8" s="52">
        <f t="shared" si="2"/>
        <v>1378.4249314800002</v>
      </c>
      <c r="H8" s="52">
        <f t="shared" si="2"/>
        <v>1731.6891807948002</v>
      </c>
      <c r="I8" s="52">
        <f t="shared" si="2"/>
        <v>2088.4860726027482</v>
      </c>
      <c r="J8" s="52">
        <f t="shared" si="2"/>
        <v>2452.4189022468554</v>
      </c>
      <c r="K8" s="52">
        <f t="shared" si="2"/>
        <v>2823.6303884838444</v>
      </c>
      <c r="L8" s="52">
        <f t="shared" si="2"/>
        <v>3205.9782193079432</v>
      </c>
      <c r="M8" s="52">
        <f t="shared" si="2"/>
        <v>3599.7964850567651</v>
      </c>
      <c r="N8" s="52">
        <f t="shared" si="2"/>
        <v>4005.4292987780514</v>
      </c>
      <c r="O8" s="52">
        <f t="shared" si="2"/>
        <v>4423.2310969109767</v>
      </c>
    </row>
    <row r="9" spans="1:15" x14ac:dyDescent="0.25">
      <c r="B9" s="69" t="s">
        <v>29</v>
      </c>
      <c r="C9" s="55">
        <f>SUM(C7:C8)</f>
        <v>30553.200000000001</v>
      </c>
      <c r="D9" s="55">
        <f t="shared" ref="D9:O9" si="3">SUM(D7:D8)</f>
        <v>31198.212000000003</v>
      </c>
      <c r="E9" s="55">
        <f t="shared" si="3"/>
        <v>31849.674120000003</v>
      </c>
      <c r="F9" s="55">
        <f t="shared" si="3"/>
        <v>32507.650861200003</v>
      </c>
      <c r="G9" s="55">
        <f t="shared" si="3"/>
        <v>33172.207369812008</v>
      </c>
      <c r="H9" s="55">
        <f t="shared" si="3"/>
        <v>33843.409443510114</v>
      </c>
      <c r="I9" s="55">
        <f t="shared" si="3"/>
        <v>34842.440740572376</v>
      </c>
      <c r="J9" s="55">
        <f t="shared" si="3"/>
        <v>35861.452663575874</v>
      </c>
      <c r="K9" s="55">
        <f t="shared" si="3"/>
        <v>37234.935162652735</v>
      </c>
      <c r="L9" s="55">
        <f t="shared" si="3"/>
        <v>38649.622136701902</v>
      </c>
      <c r="M9" s="55">
        <f t="shared" si="3"/>
        <v>40106.74971997254</v>
      </c>
      <c r="N9" s="55">
        <f t="shared" si="3"/>
        <v>41607.591130741304</v>
      </c>
      <c r="O9" s="55">
        <f t="shared" si="3"/>
        <v>43153.457783833117</v>
      </c>
    </row>
    <row r="10" spans="1:15" x14ac:dyDescent="0.25">
      <c r="C10" s="54"/>
      <c r="D10" s="54"/>
      <c r="E10" s="54"/>
      <c r="F10" s="54"/>
      <c r="G10" s="54"/>
      <c r="H10" s="54"/>
      <c r="I10" s="54"/>
      <c r="J10" s="54"/>
      <c r="K10" s="54"/>
      <c r="L10" s="54"/>
      <c r="M10" s="54"/>
      <c r="N10" s="54"/>
      <c r="O10" s="54"/>
    </row>
    <row r="11" spans="1:15" x14ac:dyDescent="0.25">
      <c r="B11" s="77" t="s">
        <v>28</v>
      </c>
      <c r="C11" s="56"/>
      <c r="D11" s="56"/>
      <c r="E11" s="56"/>
      <c r="F11" s="56"/>
      <c r="G11" s="56"/>
      <c r="H11" s="56"/>
      <c r="I11" s="56"/>
      <c r="J11" s="56"/>
      <c r="K11" s="56"/>
      <c r="L11" s="56"/>
      <c r="M11" s="56"/>
      <c r="N11" s="56"/>
      <c r="O11" s="56"/>
    </row>
    <row r="12" spans="1:15" x14ac:dyDescent="0.25">
      <c r="B12" s="78" t="s">
        <v>196</v>
      </c>
      <c r="C12" s="57"/>
      <c r="D12" s="57"/>
      <c r="E12" s="57"/>
      <c r="F12" s="57"/>
      <c r="G12" s="57"/>
      <c r="H12" s="57"/>
      <c r="I12" s="57"/>
      <c r="J12" s="57"/>
      <c r="K12" s="57"/>
      <c r="L12" s="57"/>
      <c r="M12" s="57"/>
      <c r="N12" s="57"/>
      <c r="O12" s="57"/>
    </row>
    <row r="13" spans="1:15" x14ac:dyDescent="0.25">
      <c r="B13" s="79" t="s">
        <v>203</v>
      </c>
      <c r="C13" s="80">
        <f>'Annual Labor Costs'!C19</f>
        <v>20966.75</v>
      </c>
      <c r="D13" s="80">
        <f>'Annual Labor Costs'!D19</f>
        <v>21176.4175</v>
      </c>
      <c r="E13" s="80">
        <f>'Annual Labor Costs'!E19</f>
        <v>21388.181674999996</v>
      </c>
      <c r="F13" s="240">
        <f>'Annual Labor Costs'!F19</f>
        <v>21602.063491750003</v>
      </c>
      <c r="G13" s="240">
        <f>'Annual Labor Costs'!G19</f>
        <v>21818.084126667502</v>
      </c>
      <c r="H13" s="240">
        <f>'Annual Labor Costs'!H19</f>
        <v>22036.264967934174</v>
      </c>
      <c r="I13" s="240">
        <f>'Annual Labor Costs'!I19</f>
        <v>22476.990267292855</v>
      </c>
      <c r="J13" s="240">
        <f>'Annual Labor Costs'!J19</f>
        <v>22926.530072638714</v>
      </c>
      <c r="K13" s="240">
        <f>'Annual Labor Costs'!K19</f>
        <v>23614.325974817879</v>
      </c>
      <c r="L13" s="240">
        <f>'Annual Labor Costs'!L19</f>
        <v>24322.755754062411</v>
      </c>
      <c r="M13" s="240">
        <f>'Annual Labor Costs'!M19</f>
        <v>25052.438426684283</v>
      </c>
      <c r="N13" s="240">
        <f>'Annual Labor Costs'!N19</f>
        <v>25804.011579484817</v>
      </c>
      <c r="O13" s="240">
        <f>'Annual Labor Costs'!O19</f>
        <v>26578.131926869362</v>
      </c>
    </row>
    <row r="14" spans="1:15" x14ac:dyDescent="0.25">
      <c r="B14" s="79" t="s">
        <v>201</v>
      </c>
      <c r="C14" s="80">
        <f>'Annual Labor Costs'!C23</f>
        <v>5101.6875</v>
      </c>
      <c r="D14" s="80">
        <f>'Annual Labor Costs'!D23</f>
        <v>5152.7043749999984</v>
      </c>
      <c r="E14" s="80">
        <f>'Annual Labor Costs'!E23</f>
        <v>5204.2314187500006</v>
      </c>
      <c r="F14" s="240">
        <f>'Annual Labor Costs'!F23</f>
        <v>5256.2737329375004</v>
      </c>
      <c r="G14" s="240">
        <f>'Annual Labor Costs'!G23</f>
        <v>5308.836470266875</v>
      </c>
      <c r="H14" s="240">
        <f>'Annual Labor Costs'!H23</f>
        <v>5361.9248349695436</v>
      </c>
      <c r="I14" s="240">
        <f>'Annual Labor Costs'!I23</f>
        <v>5469.163331668934</v>
      </c>
      <c r="J14" s="240">
        <f>'Annual Labor Costs'!J23</f>
        <v>5578.5465983023141</v>
      </c>
      <c r="K14" s="240">
        <f>'Annual Labor Costs'!K23</f>
        <v>5745.9029962513832</v>
      </c>
      <c r="L14" s="240">
        <f>'Annual Labor Costs'!L23</f>
        <v>5918.2800861389242</v>
      </c>
      <c r="M14" s="240">
        <f>'Annual Labor Costs'!M23</f>
        <v>6095.8284887230921</v>
      </c>
      <c r="N14" s="240">
        <f>'Annual Labor Costs'!N23</f>
        <v>6278.7033433847846</v>
      </c>
      <c r="O14" s="240">
        <f>'Annual Labor Costs'!O23</f>
        <v>6467.0644436863267</v>
      </c>
    </row>
    <row r="15" spans="1:15" x14ac:dyDescent="0.25">
      <c r="B15" s="79" t="s">
        <v>184</v>
      </c>
      <c r="C15" s="80">
        <f>'Annual Labor Costs'!C27</f>
        <v>0</v>
      </c>
      <c r="D15" s="80">
        <f>'Annual Labor Costs'!D27</f>
        <v>0</v>
      </c>
      <c r="E15" s="80">
        <f>'Annual Labor Costs'!E27</f>
        <v>0</v>
      </c>
      <c r="F15" s="240">
        <f>'Annual Labor Costs'!F27</f>
        <v>0</v>
      </c>
      <c r="G15" s="240">
        <f>'Annual Labor Costs'!G27</f>
        <v>0</v>
      </c>
      <c r="H15" s="240">
        <f>'Annual Labor Costs'!H27</f>
        <v>0</v>
      </c>
      <c r="I15" s="240">
        <f>'Annual Labor Costs'!I27</f>
        <v>0</v>
      </c>
      <c r="J15" s="240">
        <f>'Annual Labor Costs'!J27</f>
        <v>0</v>
      </c>
      <c r="K15" s="240">
        <f>'Annual Labor Costs'!K27</f>
        <v>0</v>
      </c>
      <c r="L15" s="240">
        <f>'Annual Labor Costs'!L27</f>
        <v>0</v>
      </c>
      <c r="M15" s="240">
        <f>'Annual Labor Costs'!M27</f>
        <v>0</v>
      </c>
      <c r="N15" s="240">
        <f>'Annual Labor Costs'!N27</f>
        <v>0</v>
      </c>
      <c r="O15" s="240">
        <f>'Annual Labor Costs'!O27</f>
        <v>0</v>
      </c>
    </row>
    <row r="16" spans="1:15" x14ac:dyDescent="0.25">
      <c r="B16" s="79" t="s">
        <v>202</v>
      </c>
      <c r="C16" s="80">
        <f>'Annual Labor Costs'!C31</f>
        <v>0</v>
      </c>
      <c r="D16" s="80">
        <f>'Annual Labor Costs'!D31</f>
        <v>0</v>
      </c>
      <c r="E16" s="80">
        <f>'Annual Labor Costs'!E31</f>
        <v>0</v>
      </c>
      <c r="F16" s="240">
        <f>'Annual Labor Costs'!F31</f>
        <v>0</v>
      </c>
      <c r="G16" s="240">
        <f>'Annual Labor Costs'!G31</f>
        <v>0</v>
      </c>
      <c r="H16" s="240">
        <f>'Annual Labor Costs'!H31</f>
        <v>0</v>
      </c>
      <c r="I16" s="240">
        <f>'Annual Labor Costs'!I31</f>
        <v>0</v>
      </c>
      <c r="J16" s="240">
        <f>'Annual Labor Costs'!J31</f>
        <v>0</v>
      </c>
      <c r="K16" s="240">
        <f>'Annual Labor Costs'!K31</f>
        <v>0</v>
      </c>
      <c r="L16" s="240">
        <f>'Annual Labor Costs'!L31</f>
        <v>0</v>
      </c>
      <c r="M16" s="240">
        <f>'Annual Labor Costs'!M31</f>
        <v>0</v>
      </c>
      <c r="N16" s="240">
        <f>'Annual Labor Costs'!N31</f>
        <v>0</v>
      </c>
      <c r="O16" s="240">
        <f>'Annual Labor Costs'!O31</f>
        <v>0</v>
      </c>
    </row>
    <row r="17" spans="2:15" x14ac:dyDescent="0.25">
      <c r="B17" s="79" t="s">
        <v>193</v>
      </c>
      <c r="C17" s="80">
        <f>'Annual Labor Costs'!C40</f>
        <v>560</v>
      </c>
      <c r="D17" s="80">
        <f>'Annual Labor Costs'!D40</f>
        <v>1125.5999999999999</v>
      </c>
      <c r="E17" s="80">
        <f>'Annual Labor Costs'!E40</f>
        <v>1696.8560000000002</v>
      </c>
      <c r="F17" s="240">
        <f>'Annual Labor Costs'!F40</f>
        <v>2273.8245600000005</v>
      </c>
      <c r="G17" s="240">
        <f>'Annual Labor Costs'!G40</f>
        <v>2856.5628056</v>
      </c>
      <c r="H17" s="240">
        <f>'Annual Labor Costs'!H40</f>
        <v>3445.1284336560002</v>
      </c>
      <c r="I17" s="240">
        <f>'Annual Labor Costs'!I40</f>
        <v>4045.4653742731202</v>
      </c>
      <c r="J17" s="240">
        <f>'Annual Labor Costs'!J40</f>
        <v>4657.8090537025819</v>
      </c>
      <c r="K17" s="240">
        <f>'Annual Labor Costs'!K40</f>
        <v>5288.5230435149288</v>
      </c>
      <c r="L17" s="240">
        <f>'Annual Labor Costs'!L40</f>
        <v>5938.1584530216451</v>
      </c>
      <c r="M17" s="240">
        <f>'Annual Labor Costs'!M40</f>
        <v>6607.282924813564</v>
      </c>
      <c r="N17" s="240">
        <f>'Annual Labor Costs'!N40</f>
        <v>6736.4811307592381</v>
      </c>
      <c r="O17" s="240">
        <f>'Annual Labor Costs'!O40</f>
        <v>6880.755282883285</v>
      </c>
    </row>
    <row r="18" spans="2:15" x14ac:dyDescent="0.25">
      <c r="B18" s="79" t="s">
        <v>194</v>
      </c>
      <c r="C18" s="80">
        <f>'Annual Labor Costs'!C44</f>
        <v>0</v>
      </c>
      <c r="D18" s="80">
        <f>'Annual Labor Costs'!D44</f>
        <v>0</v>
      </c>
      <c r="E18" s="80">
        <f>'Annual Labor Costs'!E44</f>
        <v>0</v>
      </c>
      <c r="F18" s="240">
        <f>'Annual Labor Costs'!F44</f>
        <v>0</v>
      </c>
      <c r="G18" s="240">
        <f>'Annual Labor Costs'!G44</f>
        <v>0</v>
      </c>
      <c r="H18" s="240">
        <f>'Annual Labor Costs'!H44</f>
        <v>0</v>
      </c>
      <c r="I18" s="240">
        <f>'Annual Labor Costs'!I44</f>
        <v>0</v>
      </c>
      <c r="J18" s="240">
        <f>'Annual Labor Costs'!J44</f>
        <v>0</v>
      </c>
      <c r="K18" s="240">
        <f>'Annual Labor Costs'!K44</f>
        <v>0</v>
      </c>
      <c r="L18" s="240">
        <f>'Annual Labor Costs'!L44</f>
        <v>0</v>
      </c>
      <c r="M18" s="240">
        <f>'Annual Labor Costs'!M44</f>
        <v>0</v>
      </c>
      <c r="N18" s="240">
        <f>'Annual Labor Costs'!N44</f>
        <v>0</v>
      </c>
      <c r="O18" s="240">
        <f>'Annual Labor Costs'!O44</f>
        <v>0</v>
      </c>
    </row>
    <row r="19" spans="2:15" ht="17.25" x14ac:dyDescent="0.4">
      <c r="B19" s="81" t="s">
        <v>195</v>
      </c>
      <c r="C19" s="82">
        <f t="shared" ref="C19:O19" si="4">SUM(C13:C18)</f>
        <v>26628.4375</v>
      </c>
      <c r="D19" s="82">
        <f t="shared" si="4"/>
        <v>27454.721874999996</v>
      </c>
      <c r="E19" s="82">
        <f t="shared" si="4"/>
        <v>28289.269093749997</v>
      </c>
      <c r="F19" s="82">
        <f t="shared" si="4"/>
        <v>29132.161784687505</v>
      </c>
      <c r="G19" s="82">
        <f t="shared" si="4"/>
        <v>29983.483402534373</v>
      </c>
      <c r="H19" s="82">
        <f t="shared" si="4"/>
        <v>30843.318236559717</v>
      </c>
      <c r="I19" s="82">
        <f t="shared" si="4"/>
        <v>31991.618973234908</v>
      </c>
      <c r="J19" s="82">
        <f t="shared" si="4"/>
        <v>33162.885724643609</v>
      </c>
      <c r="K19" s="82">
        <f t="shared" si="4"/>
        <v>34648.752014584192</v>
      </c>
      <c r="L19" s="82">
        <f t="shared" si="4"/>
        <v>36179.194293222979</v>
      </c>
      <c r="M19" s="82">
        <f t="shared" si="4"/>
        <v>37755.549840220934</v>
      </c>
      <c r="N19" s="82">
        <f t="shared" si="4"/>
        <v>38819.196053628839</v>
      </c>
      <c r="O19" s="82">
        <f t="shared" si="4"/>
        <v>39925.951653438977</v>
      </c>
    </row>
    <row r="20" spans="2:15" ht="29.25" customHeight="1" x14ac:dyDescent="0.25">
      <c r="B20" s="83" t="s">
        <v>197</v>
      </c>
      <c r="C20" s="84">
        <f t="shared" ref="C20:O20" si="5">C9-C19</f>
        <v>3924.7625000000007</v>
      </c>
      <c r="D20" s="84">
        <f t="shared" si="5"/>
        <v>3743.4901250000075</v>
      </c>
      <c r="E20" s="84">
        <f t="shared" si="5"/>
        <v>3560.4050262500059</v>
      </c>
      <c r="F20" s="84">
        <f t="shared" si="5"/>
        <v>3375.4890765124983</v>
      </c>
      <c r="G20" s="84">
        <f t="shared" si="5"/>
        <v>3188.7239672776341</v>
      </c>
      <c r="H20" s="84">
        <f t="shared" si="5"/>
        <v>3000.0912069503975</v>
      </c>
      <c r="I20" s="84">
        <f t="shared" si="5"/>
        <v>2850.8217673374675</v>
      </c>
      <c r="J20" s="84">
        <f t="shared" si="5"/>
        <v>2698.5669389322647</v>
      </c>
      <c r="K20" s="84">
        <f t="shared" si="5"/>
        <v>2586.1831480685432</v>
      </c>
      <c r="L20" s="84">
        <f t="shared" si="5"/>
        <v>2470.427843478923</v>
      </c>
      <c r="M20" s="84">
        <f t="shared" si="5"/>
        <v>2351.1998797516062</v>
      </c>
      <c r="N20" s="84">
        <f t="shared" si="5"/>
        <v>2788.3950771124655</v>
      </c>
      <c r="O20" s="84">
        <f t="shared" si="5"/>
        <v>3227.5061303941402</v>
      </c>
    </row>
    <row r="21" spans="2:15" x14ac:dyDescent="0.25">
      <c r="C21" s="59"/>
      <c r="D21" s="59"/>
      <c r="E21" s="59"/>
      <c r="F21" s="59"/>
      <c r="G21" s="59"/>
      <c r="H21" s="59"/>
      <c r="I21" s="59"/>
      <c r="J21" s="59"/>
      <c r="K21" s="59"/>
      <c r="L21" s="59"/>
      <c r="M21" s="59"/>
      <c r="N21" s="59"/>
      <c r="O21" s="59"/>
    </row>
    <row r="22" spans="2:15" x14ac:dyDescent="0.25">
      <c r="C22" s="59"/>
      <c r="D22" s="59"/>
      <c r="E22" s="59"/>
      <c r="F22" s="59"/>
      <c r="G22" s="59"/>
      <c r="H22" s="59"/>
      <c r="I22" s="59"/>
      <c r="J22" s="59"/>
      <c r="K22" s="59"/>
      <c r="L22" s="59"/>
      <c r="M22" s="59"/>
      <c r="N22" s="59"/>
      <c r="O22" s="59"/>
    </row>
    <row r="23" spans="2:15" x14ac:dyDescent="0.25">
      <c r="C23" s="59"/>
      <c r="D23" s="59"/>
      <c r="E23" s="59"/>
      <c r="F23" s="59"/>
      <c r="G23" s="59"/>
      <c r="H23" s="59"/>
      <c r="I23" s="59"/>
      <c r="J23" s="59"/>
      <c r="K23" s="59"/>
      <c r="L23" s="59"/>
      <c r="M23" s="59"/>
      <c r="N23" s="59"/>
      <c r="O23" s="59"/>
    </row>
    <row r="24" spans="2:15" x14ac:dyDescent="0.25">
      <c r="B24" s="78" t="s">
        <v>261</v>
      </c>
      <c r="C24" s="58">
        <f>'Training-Outreach-Equipment'!B30</f>
        <v>7550</v>
      </c>
      <c r="D24" s="58">
        <f>'Training-Outreach-Equipment'!C30</f>
        <v>3550</v>
      </c>
      <c r="E24" s="58">
        <f>'Training-Outreach-Equipment'!D30</f>
        <v>3550</v>
      </c>
      <c r="F24" s="58">
        <f>'Training-Outreach-Equipment'!E30</f>
        <v>3550</v>
      </c>
      <c r="G24" s="58">
        <f>'Training-Outreach-Equipment'!F30</f>
        <v>3550</v>
      </c>
      <c r="H24" s="58">
        <f>'Training-Outreach-Equipment'!G30</f>
        <v>5550</v>
      </c>
      <c r="I24" s="58">
        <f>'Training-Outreach-Equipment'!H30</f>
        <v>3550</v>
      </c>
      <c r="J24" s="58">
        <f>'Training-Outreach-Equipment'!I30</f>
        <v>3550</v>
      </c>
      <c r="K24" s="58">
        <f>'Training-Outreach-Equipment'!J30</f>
        <v>3550</v>
      </c>
      <c r="L24" s="58">
        <f>'Training-Outreach-Equipment'!K30</f>
        <v>3550</v>
      </c>
      <c r="M24" s="58">
        <f>'Training-Outreach-Equipment'!L30</f>
        <v>3550</v>
      </c>
      <c r="N24" s="58">
        <f>'Training-Outreach-Equipment'!M30</f>
        <v>3550</v>
      </c>
      <c r="O24" s="58">
        <f>'Training-Outreach-Equipment'!N30</f>
        <v>3550</v>
      </c>
    </row>
    <row r="25" spans="2:15" x14ac:dyDescent="0.25">
      <c r="B25" s="78" t="s">
        <v>262</v>
      </c>
      <c r="C25" s="58">
        <f>'Training-Outreach-Equipment'!B11</f>
        <v>4200</v>
      </c>
      <c r="D25" s="58">
        <f>'Training-Outreach-Equipment'!C11</f>
        <v>4200</v>
      </c>
      <c r="E25" s="58">
        <f>'Training-Outreach-Equipment'!D11</f>
        <v>4200</v>
      </c>
      <c r="F25" s="58">
        <f>'Training-Outreach-Equipment'!E11</f>
        <v>4200</v>
      </c>
      <c r="G25" s="58">
        <f>'Training-Outreach-Equipment'!F11</f>
        <v>4200</v>
      </c>
      <c r="H25" s="58">
        <f>'Training-Outreach-Equipment'!G11</f>
        <v>4200</v>
      </c>
      <c r="I25" s="58">
        <f>'Training-Outreach-Equipment'!H11</f>
        <v>4200</v>
      </c>
      <c r="J25" s="58">
        <f>'Training-Outreach-Equipment'!I11</f>
        <v>4200</v>
      </c>
      <c r="K25" s="58">
        <f>'Training-Outreach-Equipment'!J11</f>
        <v>4200</v>
      </c>
      <c r="L25" s="58">
        <f>'Training-Outreach-Equipment'!K11</f>
        <v>4200</v>
      </c>
      <c r="M25" s="58">
        <f>'Training-Outreach-Equipment'!L11</f>
        <v>4200</v>
      </c>
      <c r="N25" s="58">
        <f>'Training-Outreach-Equipment'!M11</f>
        <v>4200</v>
      </c>
      <c r="O25" s="58">
        <f>'Training-Outreach-Equipment'!N11</f>
        <v>4200</v>
      </c>
    </row>
    <row r="26" spans="2:15" x14ac:dyDescent="0.25">
      <c r="B26" s="78" t="s">
        <v>263</v>
      </c>
      <c r="C26" s="58">
        <f>'Training-Outreach-Equipment'!B18</f>
        <v>500</v>
      </c>
      <c r="D26" s="58">
        <f>'Training-Outreach-Equipment'!C18</f>
        <v>500</v>
      </c>
      <c r="E26" s="58">
        <f>'Training-Outreach-Equipment'!D18</f>
        <v>500</v>
      </c>
      <c r="F26" s="58">
        <f>'Training-Outreach-Equipment'!E18</f>
        <v>500</v>
      </c>
      <c r="G26" s="58">
        <f>'Training-Outreach-Equipment'!F18</f>
        <v>500</v>
      </c>
      <c r="H26" s="58">
        <f>'Training-Outreach-Equipment'!G18</f>
        <v>500</v>
      </c>
      <c r="I26" s="58">
        <f>'Training-Outreach-Equipment'!H18</f>
        <v>500</v>
      </c>
      <c r="J26" s="58">
        <f>'Training-Outreach-Equipment'!I18</f>
        <v>500</v>
      </c>
      <c r="K26" s="58">
        <f>'Training-Outreach-Equipment'!J18</f>
        <v>500</v>
      </c>
      <c r="L26" s="58">
        <f>'Training-Outreach-Equipment'!K18</f>
        <v>500</v>
      </c>
      <c r="M26" s="58">
        <f>'Training-Outreach-Equipment'!L18</f>
        <v>500</v>
      </c>
      <c r="N26" s="58">
        <f>'Training-Outreach-Equipment'!M18</f>
        <v>500</v>
      </c>
      <c r="O26" s="58">
        <f>'Training-Outreach-Equipment'!N18</f>
        <v>500</v>
      </c>
    </row>
    <row r="27" spans="2:15" x14ac:dyDescent="0.25">
      <c r="B27" s="79"/>
      <c r="C27" s="59"/>
      <c r="D27" s="59"/>
      <c r="E27" s="59"/>
      <c r="F27" s="59"/>
      <c r="G27" s="59"/>
      <c r="H27" s="59"/>
      <c r="I27" s="59"/>
      <c r="J27" s="59"/>
      <c r="K27" s="59"/>
      <c r="L27" s="59"/>
      <c r="M27" s="59"/>
      <c r="N27" s="59"/>
      <c r="O27" s="59"/>
    </row>
    <row r="28" spans="2:15" ht="17.25" x14ac:dyDescent="0.4">
      <c r="B28" s="85" t="s">
        <v>264</v>
      </c>
      <c r="C28" s="60">
        <f>SUM(C24:C26)</f>
        <v>12250</v>
      </c>
      <c r="D28" s="60">
        <f t="shared" ref="D28:O28" si="6">SUM(D24:D26)</f>
        <v>8250</v>
      </c>
      <c r="E28" s="60">
        <f t="shared" si="6"/>
        <v>8250</v>
      </c>
      <c r="F28" s="60">
        <f t="shared" si="6"/>
        <v>8250</v>
      </c>
      <c r="G28" s="60">
        <f t="shared" si="6"/>
        <v>8250</v>
      </c>
      <c r="H28" s="60">
        <f t="shared" si="6"/>
        <v>10250</v>
      </c>
      <c r="I28" s="60">
        <f t="shared" si="6"/>
        <v>8250</v>
      </c>
      <c r="J28" s="60">
        <f t="shared" si="6"/>
        <v>8250</v>
      </c>
      <c r="K28" s="60">
        <f t="shared" si="6"/>
        <v>8250</v>
      </c>
      <c r="L28" s="60">
        <f t="shared" si="6"/>
        <v>8250</v>
      </c>
      <c r="M28" s="60">
        <f t="shared" si="6"/>
        <v>8250</v>
      </c>
      <c r="N28" s="60">
        <f t="shared" si="6"/>
        <v>8250</v>
      </c>
      <c r="O28" s="60">
        <f t="shared" si="6"/>
        <v>8250</v>
      </c>
    </row>
    <row r="29" spans="2:15" x14ac:dyDescent="0.25">
      <c r="C29" s="59"/>
      <c r="D29" s="59"/>
      <c r="E29" s="59"/>
      <c r="F29" s="59"/>
      <c r="G29" s="59"/>
      <c r="H29" s="59"/>
      <c r="I29" s="59"/>
      <c r="J29" s="59"/>
      <c r="K29" s="59"/>
      <c r="L29" s="59"/>
      <c r="M29" s="59"/>
      <c r="N29" s="59"/>
      <c r="O29" s="59"/>
    </row>
    <row r="30" spans="2:15" x14ac:dyDescent="0.25">
      <c r="C30" s="59"/>
      <c r="D30" s="59"/>
      <c r="E30" s="59"/>
      <c r="F30" s="59"/>
      <c r="G30" s="59"/>
      <c r="H30" s="59"/>
      <c r="I30" s="59"/>
      <c r="J30" s="59"/>
      <c r="K30" s="59"/>
      <c r="L30" s="59"/>
      <c r="M30" s="59"/>
      <c r="N30" s="59"/>
      <c r="O30" s="59"/>
    </row>
    <row r="31" spans="2:15" x14ac:dyDescent="0.25">
      <c r="B31" s="78" t="s">
        <v>17</v>
      </c>
      <c r="C31" s="59"/>
      <c r="D31" s="59"/>
      <c r="E31" s="59"/>
      <c r="F31" s="59"/>
      <c r="G31" s="59"/>
      <c r="H31" s="59"/>
      <c r="I31" s="59"/>
      <c r="J31" s="59"/>
      <c r="K31" s="59"/>
      <c r="L31" s="59"/>
      <c r="M31" s="59"/>
      <c r="N31" s="59"/>
      <c r="O31" s="59"/>
    </row>
    <row r="32" spans="2:15" x14ac:dyDescent="0.25">
      <c r="B32" s="86" t="s">
        <v>41</v>
      </c>
      <c r="C32" s="58">
        <v>0</v>
      </c>
      <c r="D32" s="58">
        <f>C32</f>
        <v>0</v>
      </c>
      <c r="E32" s="58">
        <f t="shared" ref="E32:O32" si="7">D32</f>
        <v>0</v>
      </c>
      <c r="F32" s="58">
        <f t="shared" si="7"/>
        <v>0</v>
      </c>
      <c r="G32" s="58">
        <f t="shared" si="7"/>
        <v>0</v>
      </c>
      <c r="H32" s="58">
        <f t="shared" si="7"/>
        <v>0</v>
      </c>
      <c r="I32" s="58">
        <f t="shared" si="7"/>
        <v>0</v>
      </c>
      <c r="J32" s="58">
        <f t="shared" si="7"/>
        <v>0</v>
      </c>
      <c r="K32" s="58">
        <f t="shared" si="7"/>
        <v>0</v>
      </c>
      <c r="L32" s="58">
        <f t="shared" si="7"/>
        <v>0</v>
      </c>
      <c r="M32" s="58">
        <f t="shared" si="7"/>
        <v>0</v>
      </c>
      <c r="N32" s="58">
        <f t="shared" si="7"/>
        <v>0</v>
      </c>
      <c r="O32" s="58">
        <f t="shared" si="7"/>
        <v>0</v>
      </c>
    </row>
    <row r="33" spans="2:15" x14ac:dyDescent="0.25">
      <c r="B33" s="79" t="s">
        <v>22</v>
      </c>
      <c r="C33" s="58">
        <v>700</v>
      </c>
      <c r="D33" s="58">
        <f t="shared" ref="D33:O35" si="8">C33</f>
        <v>700</v>
      </c>
      <c r="E33" s="58">
        <f t="shared" si="8"/>
        <v>700</v>
      </c>
      <c r="F33" s="58">
        <f t="shared" si="8"/>
        <v>700</v>
      </c>
      <c r="G33" s="58">
        <f t="shared" si="8"/>
        <v>700</v>
      </c>
      <c r="H33" s="58">
        <f t="shared" si="8"/>
        <v>700</v>
      </c>
      <c r="I33" s="58">
        <f t="shared" si="8"/>
        <v>700</v>
      </c>
      <c r="J33" s="58">
        <f t="shared" si="8"/>
        <v>700</v>
      </c>
      <c r="K33" s="58">
        <f t="shared" si="8"/>
        <v>700</v>
      </c>
      <c r="L33" s="58">
        <f t="shared" si="8"/>
        <v>700</v>
      </c>
      <c r="M33" s="58">
        <f t="shared" si="8"/>
        <v>700</v>
      </c>
      <c r="N33" s="58">
        <f t="shared" si="8"/>
        <v>700</v>
      </c>
      <c r="O33" s="58">
        <f t="shared" si="8"/>
        <v>700</v>
      </c>
    </row>
    <row r="34" spans="2:15" x14ac:dyDescent="0.25">
      <c r="B34" s="79" t="s">
        <v>23</v>
      </c>
      <c r="C34" s="58">
        <v>2500</v>
      </c>
      <c r="D34" s="58">
        <v>1000</v>
      </c>
      <c r="E34" s="58">
        <f t="shared" si="8"/>
        <v>1000</v>
      </c>
      <c r="F34" s="58">
        <f t="shared" si="8"/>
        <v>1000</v>
      </c>
      <c r="G34" s="58">
        <f t="shared" si="8"/>
        <v>1000</v>
      </c>
      <c r="H34" s="58">
        <f t="shared" si="8"/>
        <v>1000</v>
      </c>
      <c r="I34" s="58">
        <f t="shared" si="8"/>
        <v>1000</v>
      </c>
      <c r="J34" s="58">
        <f t="shared" si="8"/>
        <v>1000</v>
      </c>
      <c r="K34" s="58">
        <f t="shared" si="8"/>
        <v>1000</v>
      </c>
      <c r="L34" s="58">
        <f t="shared" si="8"/>
        <v>1000</v>
      </c>
      <c r="M34" s="58">
        <f t="shared" si="8"/>
        <v>1000</v>
      </c>
      <c r="N34" s="58">
        <f t="shared" si="8"/>
        <v>1000</v>
      </c>
      <c r="O34" s="58">
        <f t="shared" si="8"/>
        <v>1000</v>
      </c>
    </row>
    <row r="35" spans="2:15" x14ac:dyDescent="0.25">
      <c r="B35" s="79" t="s">
        <v>48</v>
      </c>
      <c r="C35" s="58">
        <v>0</v>
      </c>
      <c r="D35" s="58">
        <f t="shared" si="8"/>
        <v>0</v>
      </c>
      <c r="E35" s="58">
        <f t="shared" si="8"/>
        <v>0</v>
      </c>
      <c r="F35" s="58">
        <f t="shared" si="8"/>
        <v>0</v>
      </c>
      <c r="G35" s="58">
        <f t="shared" si="8"/>
        <v>0</v>
      </c>
      <c r="H35" s="58">
        <f t="shared" si="8"/>
        <v>0</v>
      </c>
      <c r="I35" s="58">
        <f t="shared" si="8"/>
        <v>0</v>
      </c>
      <c r="J35" s="58">
        <f t="shared" si="8"/>
        <v>0</v>
      </c>
      <c r="K35" s="58">
        <f t="shared" si="8"/>
        <v>0</v>
      </c>
      <c r="L35" s="58">
        <f t="shared" si="8"/>
        <v>0</v>
      </c>
      <c r="M35" s="58">
        <f t="shared" si="8"/>
        <v>0</v>
      </c>
      <c r="N35" s="58">
        <f t="shared" si="8"/>
        <v>0</v>
      </c>
      <c r="O35" s="58">
        <f t="shared" si="8"/>
        <v>0</v>
      </c>
    </row>
    <row r="36" spans="2:15" x14ac:dyDescent="0.25">
      <c r="C36" s="59"/>
      <c r="D36" s="59"/>
      <c r="E36" s="59"/>
      <c r="F36" s="59"/>
      <c r="G36" s="59"/>
      <c r="H36" s="59"/>
      <c r="I36" s="59"/>
      <c r="J36" s="59"/>
      <c r="K36" s="59"/>
      <c r="L36" s="59"/>
      <c r="M36" s="59"/>
      <c r="N36" s="59"/>
      <c r="O36" s="59"/>
    </row>
    <row r="37" spans="2:15" ht="17.25" x14ac:dyDescent="0.4">
      <c r="B37" s="85" t="s">
        <v>251</v>
      </c>
      <c r="C37" s="60">
        <f>SUM(C32:C35)</f>
        <v>3200</v>
      </c>
      <c r="D37" s="60">
        <f t="shared" ref="D37:O37" si="9">SUM(D32:D35)</f>
        <v>1700</v>
      </c>
      <c r="E37" s="60">
        <f t="shared" si="9"/>
        <v>1700</v>
      </c>
      <c r="F37" s="60">
        <f t="shared" si="9"/>
        <v>1700</v>
      </c>
      <c r="G37" s="60">
        <f t="shared" si="9"/>
        <v>1700</v>
      </c>
      <c r="H37" s="60">
        <f t="shared" si="9"/>
        <v>1700</v>
      </c>
      <c r="I37" s="60">
        <f t="shared" si="9"/>
        <v>1700</v>
      </c>
      <c r="J37" s="60">
        <f t="shared" si="9"/>
        <v>1700</v>
      </c>
      <c r="K37" s="60">
        <f t="shared" si="9"/>
        <v>1700</v>
      </c>
      <c r="L37" s="60">
        <f t="shared" si="9"/>
        <v>1700</v>
      </c>
      <c r="M37" s="60">
        <f t="shared" si="9"/>
        <v>1700</v>
      </c>
      <c r="N37" s="60">
        <f t="shared" si="9"/>
        <v>1700</v>
      </c>
      <c r="O37" s="60">
        <f t="shared" si="9"/>
        <v>1700</v>
      </c>
    </row>
    <row r="38" spans="2:15" x14ac:dyDescent="0.25">
      <c r="C38" s="59"/>
      <c r="D38" s="59"/>
      <c r="E38" s="59"/>
      <c r="F38" s="59"/>
      <c r="G38" s="59"/>
      <c r="H38" s="59"/>
      <c r="I38" s="59"/>
      <c r="J38" s="59"/>
      <c r="K38" s="59"/>
      <c r="L38" s="59"/>
      <c r="M38" s="59"/>
      <c r="N38" s="59"/>
      <c r="O38" s="59"/>
    </row>
    <row r="39" spans="2:15" x14ac:dyDescent="0.25">
      <c r="B39" s="85" t="s">
        <v>49</v>
      </c>
      <c r="C39" s="58">
        <v>100</v>
      </c>
      <c r="D39" s="58"/>
      <c r="E39" s="58"/>
      <c r="F39" s="58"/>
      <c r="G39" s="58"/>
      <c r="H39" s="58"/>
      <c r="I39" s="58"/>
      <c r="J39" s="58"/>
      <c r="K39" s="58"/>
      <c r="L39" s="58"/>
      <c r="M39" s="58"/>
      <c r="N39" s="58"/>
      <c r="O39" s="58"/>
    </row>
    <row r="40" spans="2:15" x14ac:dyDescent="0.25">
      <c r="C40" s="59"/>
      <c r="D40" s="59"/>
      <c r="E40" s="59"/>
      <c r="F40" s="59"/>
      <c r="G40" s="59"/>
      <c r="H40" s="59"/>
      <c r="I40" s="59"/>
      <c r="J40" s="59"/>
      <c r="K40" s="59"/>
      <c r="L40" s="59"/>
      <c r="M40" s="59"/>
      <c r="N40" s="59"/>
      <c r="O40" s="59"/>
    </row>
    <row r="41" spans="2:15" ht="17.25" x14ac:dyDescent="0.4">
      <c r="B41" s="77" t="s">
        <v>42</v>
      </c>
      <c r="C41" s="61">
        <f t="shared" ref="C41:O41" si="10">SUM(C37,C39,C28,C19)</f>
        <v>42178.4375</v>
      </c>
      <c r="D41" s="61">
        <f t="shared" si="10"/>
        <v>37404.721874999996</v>
      </c>
      <c r="E41" s="61">
        <f t="shared" si="10"/>
        <v>38239.269093750001</v>
      </c>
      <c r="F41" s="61">
        <f t="shared" si="10"/>
        <v>39082.161784687501</v>
      </c>
      <c r="G41" s="61">
        <f t="shared" si="10"/>
        <v>39933.483402534373</v>
      </c>
      <c r="H41" s="61">
        <f t="shared" si="10"/>
        <v>42793.318236559717</v>
      </c>
      <c r="I41" s="61">
        <f t="shared" si="10"/>
        <v>41941.618973234908</v>
      </c>
      <c r="J41" s="61">
        <f t="shared" si="10"/>
        <v>43112.885724643609</v>
      </c>
      <c r="K41" s="61">
        <f t="shared" si="10"/>
        <v>44598.752014584192</v>
      </c>
      <c r="L41" s="61">
        <f t="shared" si="10"/>
        <v>46129.194293222979</v>
      </c>
      <c r="M41" s="61">
        <f t="shared" si="10"/>
        <v>47705.549840220934</v>
      </c>
      <c r="N41" s="61">
        <f t="shared" si="10"/>
        <v>48769.196053628839</v>
      </c>
      <c r="O41" s="61">
        <f t="shared" si="10"/>
        <v>49875.951653438977</v>
      </c>
    </row>
    <row r="42" spans="2:15" x14ac:dyDescent="0.25">
      <c r="C42" s="59"/>
      <c r="D42" s="59"/>
      <c r="E42" s="59"/>
      <c r="F42" s="59"/>
      <c r="G42" s="59"/>
      <c r="H42" s="59"/>
      <c r="I42" s="59"/>
      <c r="J42" s="59"/>
      <c r="K42" s="59"/>
      <c r="L42" s="59"/>
      <c r="M42" s="59"/>
      <c r="N42" s="59"/>
      <c r="O42" s="59"/>
    </row>
    <row r="43" spans="2:15" ht="17.25" x14ac:dyDescent="0.4">
      <c r="B43" s="87" t="s">
        <v>43</v>
      </c>
      <c r="C43" s="62">
        <f t="shared" ref="C43:O43" si="11">C9-C41</f>
        <v>-11625.237499999999</v>
      </c>
      <c r="D43" s="62">
        <f t="shared" si="11"/>
        <v>-6206.5098749999925</v>
      </c>
      <c r="E43" s="62">
        <f t="shared" si="11"/>
        <v>-6389.5949737499977</v>
      </c>
      <c r="F43" s="62">
        <f t="shared" si="11"/>
        <v>-6574.5109234874981</v>
      </c>
      <c r="G43" s="62">
        <f t="shared" si="11"/>
        <v>-6761.2760327223659</v>
      </c>
      <c r="H43" s="62">
        <f t="shared" si="11"/>
        <v>-8949.9087930496025</v>
      </c>
      <c r="I43" s="62">
        <f t="shared" si="11"/>
        <v>-7099.1782326625325</v>
      </c>
      <c r="J43" s="62">
        <f t="shared" si="11"/>
        <v>-7251.4330610677353</v>
      </c>
      <c r="K43" s="62">
        <f t="shared" si="11"/>
        <v>-7363.8168519314568</v>
      </c>
      <c r="L43" s="62">
        <f t="shared" si="11"/>
        <v>-7479.572156521077</v>
      </c>
      <c r="M43" s="62">
        <f t="shared" si="11"/>
        <v>-7598.8001202483938</v>
      </c>
      <c r="N43" s="62">
        <f t="shared" si="11"/>
        <v>-7161.6049228875345</v>
      </c>
      <c r="O43" s="62">
        <f t="shared" si="11"/>
        <v>-6722.4938696058598</v>
      </c>
    </row>
    <row r="44" spans="2:15" x14ac:dyDescent="0.25">
      <c r="C44" s="59"/>
      <c r="D44" s="59"/>
      <c r="E44" s="59"/>
      <c r="F44" s="59"/>
      <c r="G44" s="59"/>
      <c r="H44" s="59"/>
      <c r="I44" s="59"/>
      <c r="J44" s="59"/>
      <c r="K44" s="59"/>
      <c r="L44" s="59"/>
      <c r="M44" s="59"/>
      <c r="N44" s="59"/>
      <c r="O44" s="59"/>
    </row>
    <row r="45" spans="2:15" x14ac:dyDescent="0.25">
      <c r="B45" s="88" t="s">
        <v>44</v>
      </c>
      <c r="C45" s="63"/>
      <c r="D45" s="63"/>
      <c r="E45" s="63"/>
      <c r="F45" s="63"/>
      <c r="G45" s="63"/>
      <c r="H45" s="63"/>
      <c r="I45" s="63"/>
      <c r="J45" s="63"/>
      <c r="K45" s="63"/>
      <c r="L45" s="63"/>
      <c r="M45" s="63"/>
      <c r="N45" s="63"/>
      <c r="O45" s="63"/>
    </row>
    <row r="46" spans="2:15" x14ac:dyDescent="0.25">
      <c r="B46" s="89" t="s">
        <v>145</v>
      </c>
      <c r="C46" s="58"/>
      <c r="D46" s="58"/>
      <c r="E46" s="58"/>
      <c r="F46" s="58"/>
      <c r="G46" s="58"/>
      <c r="H46" s="58"/>
      <c r="I46" s="58"/>
      <c r="J46" s="58"/>
      <c r="K46" s="58"/>
      <c r="L46" s="58"/>
      <c r="M46" s="58"/>
      <c r="N46" s="58"/>
      <c r="O46" s="58"/>
    </row>
    <row r="47" spans="2:15" x14ac:dyDescent="0.25">
      <c r="B47" s="89" t="s">
        <v>146</v>
      </c>
      <c r="C47" s="58"/>
      <c r="D47" s="58"/>
      <c r="E47" s="58"/>
      <c r="F47" s="58"/>
      <c r="G47" s="58"/>
      <c r="H47" s="58"/>
      <c r="I47" s="58"/>
      <c r="J47" s="58"/>
      <c r="K47" s="58"/>
      <c r="L47" s="58"/>
      <c r="M47" s="58"/>
      <c r="N47" s="58"/>
      <c r="O47" s="58"/>
    </row>
    <row r="48" spans="2:15" x14ac:dyDescent="0.25">
      <c r="B48" s="89" t="s">
        <v>147</v>
      </c>
      <c r="C48" s="58"/>
      <c r="D48" s="58"/>
      <c r="E48" s="58"/>
      <c r="F48" s="58"/>
      <c r="G48" s="58"/>
      <c r="H48" s="58"/>
      <c r="I48" s="58"/>
      <c r="J48" s="58"/>
      <c r="K48" s="58"/>
      <c r="L48" s="58"/>
      <c r="M48" s="58"/>
      <c r="N48" s="58"/>
      <c r="O48" s="58"/>
    </row>
    <row r="49" spans="1:15" x14ac:dyDescent="0.25">
      <c r="C49" s="59"/>
      <c r="D49" s="59"/>
      <c r="E49" s="59"/>
      <c r="F49" s="59"/>
      <c r="G49" s="59"/>
      <c r="H49" s="59"/>
      <c r="I49" s="59"/>
      <c r="J49" s="59"/>
      <c r="K49" s="59"/>
      <c r="L49" s="59"/>
      <c r="M49" s="59"/>
      <c r="N49" s="59"/>
      <c r="O49" s="59"/>
    </row>
    <row r="50" spans="1:15" ht="17.25" x14ac:dyDescent="0.4">
      <c r="B50" s="90" t="s">
        <v>150</v>
      </c>
      <c r="C50" s="64">
        <f>SUM(C43,C46,C47,C48)</f>
        <v>-11625.237499999999</v>
      </c>
      <c r="D50" s="64">
        <f t="shared" ref="D50:O50" si="12">SUM(D43,D46,D47,D48)</f>
        <v>-6206.5098749999925</v>
      </c>
      <c r="E50" s="64">
        <f t="shared" si="12"/>
        <v>-6389.5949737499977</v>
      </c>
      <c r="F50" s="64">
        <f t="shared" si="12"/>
        <v>-6574.5109234874981</v>
      </c>
      <c r="G50" s="64">
        <f t="shared" si="12"/>
        <v>-6761.2760327223659</v>
      </c>
      <c r="H50" s="64">
        <f t="shared" si="12"/>
        <v>-8949.9087930496025</v>
      </c>
      <c r="I50" s="64">
        <f t="shared" si="12"/>
        <v>-7099.1782326625325</v>
      </c>
      <c r="J50" s="64">
        <f t="shared" si="12"/>
        <v>-7251.4330610677353</v>
      </c>
      <c r="K50" s="64">
        <f t="shared" si="12"/>
        <v>-7363.8168519314568</v>
      </c>
      <c r="L50" s="64">
        <f t="shared" si="12"/>
        <v>-7479.572156521077</v>
      </c>
      <c r="M50" s="64">
        <f t="shared" si="12"/>
        <v>-7598.8001202483938</v>
      </c>
      <c r="N50" s="64">
        <f t="shared" si="12"/>
        <v>-7161.6049228875345</v>
      </c>
      <c r="O50" s="64">
        <f t="shared" si="12"/>
        <v>-6722.4938696058598</v>
      </c>
    </row>
    <row r="51" spans="1:15" x14ac:dyDescent="0.25">
      <c r="C51" s="59"/>
      <c r="D51" s="59"/>
      <c r="E51" s="59"/>
      <c r="F51" s="59"/>
      <c r="G51" s="59"/>
      <c r="H51" s="59"/>
      <c r="I51" s="59"/>
      <c r="J51" s="59"/>
      <c r="K51" s="59"/>
      <c r="L51" s="59"/>
      <c r="M51" s="59"/>
      <c r="N51" s="59"/>
      <c r="O51" s="59"/>
    </row>
    <row r="52" spans="1:15" x14ac:dyDescent="0.25">
      <c r="C52" s="59"/>
      <c r="D52" s="59"/>
      <c r="E52" s="59"/>
      <c r="F52" s="59"/>
      <c r="G52" s="59"/>
      <c r="H52" s="59"/>
      <c r="I52" s="59"/>
      <c r="J52" s="59"/>
      <c r="K52" s="59"/>
      <c r="L52" s="59"/>
      <c r="M52" s="59"/>
      <c r="N52" s="59"/>
      <c r="O52" s="59"/>
    </row>
    <row r="53" spans="1:15" x14ac:dyDescent="0.25">
      <c r="B53" s="91" t="s">
        <v>45</v>
      </c>
      <c r="C53" s="65"/>
      <c r="D53" s="65"/>
      <c r="E53" s="65"/>
      <c r="F53" s="65"/>
      <c r="G53" s="65"/>
      <c r="H53" s="65"/>
      <c r="I53" s="65"/>
      <c r="J53" s="65"/>
      <c r="K53" s="65"/>
      <c r="L53" s="65"/>
      <c r="M53" s="65"/>
      <c r="N53" s="65"/>
      <c r="O53" s="65"/>
    </row>
    <row r="54" spans="1:15" s="71" customFormat="1" x14ac:dyDescent="0.25">
      <c r="A54" s="66"/>
      <c r="B54" s="92" t="s">
        <v>31</v>
      </c>
      <c r="C54" s="52">
        <f t="shared" ref="C54:O54" si="13">-C6</f>
        <v>3394.8</v>
      </c>
      <c r="D54" s="52">
        <f t="shared" si="13"/>
        <v>3428.7480000000005</v>
      </c>
      <c r="E54" s="52">
        <f t="shared" si="13"/>
        <v>3463.0354800000005</v>
      </c>
      <c r="F54" s="52">
        <f t="shared" si="13"/>
        <v>3497.6658348000005</v>
      </c>
      <c r="G54" s="52">
        <f t="shared" si="13"/>
        <v>3532.6424931480005</v>
      </c>
      <c r="H54" s="52">
        <f t="shared" si="13"/>
        <v>3567.9689180794799</v>
      </c>
      <c r="I54" s="52">
        <f t="shared" si="13"/>
        <v>3639.3282964410701</v>
      </c>
      <c r="J54" s="52">
        <f t="shared" si="13"/>
        <v>3712.1148623698909</v>
      </c>
      <c r="K54" s="52">
        <f t="shared" si="13"/>
        <v>3823.4783082409881</v>
      </c>
      <c r="L54" s="52">
        <f t="shared" si="13"/>
        <v>3938.1826574882175</v>
      </c>
      <c r="M54" s="52">
        <f t="shared" si="13"/>
        <v>4056.328137212864</v>
      </c>
      <c r="N54" s="52">
        <f t="shared" si="13"/>
        <v>4178.0179813292507</v>
      </c>
      <c r="O54" s="52">
        <f t="shared" si="13"/>
        <v>4303.3585207691276</v>
      </c>
    </row>
    <row r="55" spans="1:15" s="71" customFormat="1" x14ac:dyDescent="0.25">
      <c r="A55" s="66"/>
      <c r="B55" s="92" t="s">
        <v>32</v>
      </c>
      <c r="C55" s="52"/>
      <c r="D55" s="52">
        <f>C55+(-(C54/10))+IF(C55+(-(C54/10))&gt;0,"=B60+(-(B59/10))",0)</f>
        <v>-339.48</v>
      </c>
      <c r="E55" s="52">
        <f t="shared" ref="E55:O55" si="14">D55+(-(D54/10))+IF(D55+(-(D54/10))&gt;0,"=B60+(-(B59/10))",0)</f>
        <v>-682.35480000000007</v>
      </c>
      <c r="F55" s="52">
        <f t="shared" si="14"/>
        <v>-1028.6583480000002</v>
      </c>
      <c r="G55" s="52">
        <f t="shared" si="14"/>
        <v>-1378.4249314800002</v>
      </c>
      <c r="H55" s="52">
        <f t="shared" si="14"/>
        <v>-1731.6891807948002</v>
      </c>
      <c r="I55" s="52">
        <f t="shared" si="14"/>
        <v>-2088.4860726027482</v>
      </c>
      <c r="J55" s="52">
        <f t="shared" si="14"/>
        <v>-2452.4189022468554</v>
      </c>
      <c r="K55" s="52">
        <f t="shared" si="14"/>
        <v>-2823.6303884838444</v>
      </c>
      <c r="L55" s="52">
        <f t="shared" si="14"/>
        <v>-3205.9782193079432</v>
      </c>
      <c r="M55" s="52">
        <f t="shared" si="14"/>
        <v>-3599.7964850567651</v>
      </c>
      <c r="N55" s="52">
        <f t="shared" si="14"/>
        <v>-4005.4292987780514</v>
      </c>
      <c r="O55" s="52">
        <f t="shared" si="14"/>
        <v>-4423.2310969109767</v>
      </c>
    </row>
    <row r="56" spans="1:15" x14ac:dyDescent="0.25">
      <c r="B56" s="91" t="s">
        <v>46</v>
      </c>
      <c r="C56" s="65">
        <f>C54+C55</f>
        <v>3394.8</v>
      </c>
      <c r="D56" s="65">
        <f>C56+D54+D55</f>
        <v>6484.0680000000011</v>
      </c>
      <c r="E56" s="65">
        <f t="shared" ref="E56:O56" si="15">D56+E54+E55</f>
        <v>9264.7486800000006</v>
      </c>
      <c r="F56" s="65">
        <f t="shared" si="15"/>
        <v>11733.7561668</v>
      </c>
      <c r="G56" s="65">
        <f t="shared" si="15"/>
        <v>13887.973728468001</v>
      </c>
      <c r="H56" s="65">
        <f t="shared" si="15"/>
        <v>15724.253465752683</v>
      </c>
      <c r="I56" s="65">
        <f t="shared" si="15"/>
        <v>17275.095689591006</v>
      </c>
      <c r="J56" s="65">
        <f t="shared" si="15"/>
        <v>18534.79164971404</v>
      </c>
      <c r="K56" s="65">
        <f t="shared" si="15"/>
        <v>19534.639569471183</v>
      </c>
      <c r="L56" s="65">
        <f t="shared" si="15"/>
        <v>20266.844007651456</v>
      </c>
      <c r="M56" s="65">
        <f t="shared" si="15"/>
        <v>20723.375659807556</v>
      </c>
      <c r="N56" s="65">
        <f t="shared" si="15"/>
        <v>20895.964342358755</v>
      </c>
      <c r="O56" s="65">
        <f t="shared" si="15"/>
        <v>20776.091766216909</v>
      </c>
    </row>
    <row r="57" spans="1:15" x14ac:dyDescent="0.25">
      <c r="C57" s="68"/>
      <c r="D57" s="68"/>
      <c r="E57" s="68"/>
      <c r="F57" s="68"/>
      <c r="G57" s="68"/>
      <c r="H57" s="68"/>
      <c r="I57" s="68"/>
      <c r="J57" s="68"/>
      <c r="K57" s="68"/>
      <c r="L57" s="68"/>
      <c r="M57" s="68"/>
      <c r="N57" s="68"/>
      <c r="O57" s="68"/>
    </row>
  </sheetData>
  <sheetProtection password="8DB0" sheet="1" objects="1" scenarios="1"/>
  <printOptions gridLines="1"/>
  <pageMargins left="0.7" right="0.7" top="2" bottom="0.75" header="1.05" footer="0.3"/>
  <pageSetup scale="44" orientation="landscape" horizontalDpi="1200" verticalDpi="1200" r:id="rId1"/>
  <headerFooter>
    <oddHeader>&amp;L&amp;G&amp;CEstimated Revenues vs. Estimated Labor Costs&amp;REnvironmental Finance Center
University of Maryland
054 Preinkert Field House, College Park, MD
www.efc.umd.edu
E. Reed / J. Cotting</oddHeader>
    <oddFooter>&amp;LDraft For Discussion Purposes Only
Do Not Cite or Distribute
All Rights Reserved&amp;C&amp;P of &amp;N&amp;R&amp;D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election activeCell="B5" sqref="B5:N9"/>
    </sheetView>
  </sheetViews>
  <sheetFormatPr defaultRowHeight="15" x14ac:dyDescent="0.25"/>
  <cols>
    <col min="1" max="1" width="27.5703125" bestFit="1" customWidth="1"/>
  </cols>
  <sheetData>
    <row r="1" spans="1:14" x14ac:dyDescent="0.25">
      <c r="B1" s="2">
        <v>2013</v>
      </c>
      <c r="C1" s="2">
        <v>2014</v>
      </c>
      <c r="D1" s="2">
        <v>2015</v>
      </c>
      <c r="E1" s="2">
        <v>2016</v>
      </c>
      <c r="F1" s="2">
        <v>2017</v>
      </c>
      <c r="G1" s="2">
        <v>2018</v>
      </c>
      <c r="H1" s="2">
        <v>2019</v>
      </c>
      <c r="I1" s="2">
        <v>2020</v>
      </c>
      <c r="J1" s="2">
        <v>2021</v>
      </c>
      <c r="K1" s="2">
        <v>2022</v>
      </c>
      <c r="L1" s="2">
        <v>2023</v>
      </c>
      <c r="M1" s="2">
        <v>2024</v>
      </c>
      <c r="N1" s="2">
        <v>2025</v>
      </c>
    </row>
    <row r="4" spans="1:14" x14ac:dyDescent="0.25">
      <c r="A4" s="25" t="s">
        <v>144</v>
      </c>
    </row>
    <row r="5" spans="1:14" x14ac:dyDescent="0.25">
      <c r="A5" t="s">
        <v>149</v>
      </c>
      <c r="B5" s="32">
        <v>2</v>
      </c>
      <c r="C5" s="32">
        <f>2</f>
        <v>2</v>
      </c>
      <c r="D5" s="32">
        <f>2</f>
        <v>2</v>
      </c>
      <c r="E5" s="32">
        <f>2</f>
        <v>2</v>
      </c>
      <c r="F5" s="32">
        <f>2</f>
        <v>2</v>
      </c>
      <c r="G5" s="32">
        <f>2</f>
        <v>2</v>
      </c>
      <c r="H5" s="32">
        <f>2</f>
        <v>2</v>
      </c>
      <c r="I5" s="32">
        <f>2</f>
        <v>2</v>
      </c>
      <c r="J5" s="32">
        <f>2</f>
        <v>2</v>
      </c>
      <c r="K5" s="32">
        <f>2</f>
        <v>2</v>
      </c>
      <c r="L5" s="32">
        <f>2</f>
        <v>2</v>
      </c>
      <c r="M5" s="32">
        <f>2</f>
        <v>2</v>
      </c>
      <c r="N5" s="32">
        <f>2</f>
        <v>2</v>
      </c>
    </row>
    <row r="6" spans="1:14" x14ac:dyDescent="0.25">
      <c r="A6" t="s">
        <v>54</v>
      </c>
      <c r="B6" s="32">
        <v>3</v>
      </c>
      <c r="C6" s="32">
        <f>B6</f>
        <v>3</v>
      </c>
      <c r="D6" s="32">
        <f t="shared" ref="D6:N6" si="0">C6</f>
        <v>3</v>
      </c>
      <c r="E6" s="32">
        <f t="shared" si="0"/>
        <v>3</v>
      </c>
      <c r="F6" s="32">
        <f t="shared" si="0"/>
        <v>3</v>
      </c>
      <c r="G6" s="32">
        <f t="shared" si="0"/>
        <v>3</v>
      </c>
      <c r="H6" s="32">
        <f t="shared" si="0"/>
        <v>3</v>
      </c>
      <c r="I6" s="32">
        <f t="shared" si="0"/>
        <v>3</v>
      </c>
      <c r="J6" s="32">
        <f t="shared" si="0"/>
        <v>3</v>
      </c>
      <c r="K6" s="32">
        <f t="shared" si="0"/>
        <v>3</v>
      </c>
      <c r="L6" s="32">
        <f t="shared" si="0"/>
        <v>3</v>
      </c>
      <c r="M6" s="32">
        <f t="shared" si="0"/>
        <v>3</v>
      </c>
      <c r="N6" s="32">
        <f t="shared" si="0"/>
        <v>3</v>
      </c>
    </row>
    <row r="7" spans="1:14" x14ac:dyDescent="0.25">
      <c r="A7" t="s">
        <v>55</v>
      </c>
      <c r="B7" s="32">
        <v>300</v>
      </c>
      <c r="C7" s="32">
        <f>B7</f>
        <v>300</v>
      </c>
      <c r="D7" s="32">
        <f t="shared" ref="D7:N7" si="1">C7</f>
        <v>300</v>
      </c>
      <c r="E7" s="32">
        <f t="shared" si="1"/>
        <v>300</v>
      </c>
      <c r="F7" s="32">
        <f t="shared" si="1"/>
        <v>300</v>
      </c>
      <c r="G7" s="32">
        <f t="shared" si="1"/>
        <v>300</v>
      </c>
      <c r="H7" s="32">
        <f t="shared" si="1"/>
        <v>300</v>
      </c>
      <c r="I7" s="32">
        <f t="shared" si="1"/>
        <v>300</v>
      </c>
      <c r="J7" s="32">
        <f t="shared" si="1"/>
        <v>300</v>
      </c>
      <c r="K7" s="32">
        <f t="shared" si="1"/>
        <v>300</v>
      </c>
      <c r="L7" s="32">
        <f t="shared" si="1"/>
        <v>300</v>
      </c>
      <c r="M7" s="32">
        <f t="shared" si="1"/>
        <v>300</v>
      </c>
      <c r="N7" s="32">
        <f t="shared" si="1"/>
        <v>300</v>
      </c>
    </row>
    <row r="8" spans="1:14" x14ac:dyDescent="0.25">
      <c r="A8" t="s">
        <v>56</v>
      </c>
      <c r="B8" s="32">
        <v>400</v>
      </c>
      <c r="C8" s="32">
        <f>B8</f>
        <v>400</v>
      </c>
      <c r="D8" s="32">
        <f t="shared" ref="D8:N8" si="2">C8</f>
        <v>400</v>
      </c>
      <c r="E8" s="32">
        <f t="shared" si="2"/>
        <v>400</v>
      </c>
      <c r="F8" s="32">
        <f t="shared" si="2"/>
        <v>400</v>
      </c>
      <c r="G8" s="32">
        <f t="shared" si="2"/>
        <v>400</v>
      </c>
      <c r="H8" s="32">
        <f t="shared" si="2"/>
        <v>400</v>
      </c>
      <c r="I8" s="32">
        <f t="shared" si="2"/>
        <v>400</v>
      </c>
      <c r="J8" s="32">
        <f t="shared" si="2"/>
        <v>400</v>
      </c>
      <c r="K8" s="32">
        <f t="shared" si="2"/>
        <v>400</v>
      </c>
      <c r="L8" s="32">
        <f t="shared" si="2"/>
        <v>400</v>
      </c>
      <c r="M8" s="32">
        <f t="shared" si="2"/>
        <v>400</v>
      </c>
      <c r="N8" s="32">
        <f t="shared" si="2"/>
        <v>400</v>
      </c>
    </row>
    <row r="9" spans="1:14" x14ac:dyDescent="0.25">
      <c r="A9" t="s">
        <v>236</v>
      </c>
      <c r="B9" s="32">
        <v>2</v>
      </c>
      <c r="C9" s="32">
        <f>2</f>
        <v>2</v>
      </c>
      <c r="D9" s="32">
        <f>2</f>
        <v>2</v>
      </c>
      <c r="E9" s="32">
        <f>2</f>
        <v>2</v>
      </c>
      <c r="F9" s="32">
        <f>2</f>
        <v>2</v>
      </c>
      <c r="G9" s="32">
        <f>2</f>
        <v>2</v>
      </c>
      <c r="H9" s="32">
        <f>2</f>
        <v>2</v>
      </c>
      <c r="I9" s="32">
        <f>2</f>
        <v>2</v>
      </c>
      <c r="J9" s="32">
        <f>2</f>
        <v>2</v>
      </c>
      <c r="K9" s="32">
        <f>2</f>
        <v>2</v>
      </c>
      <c r="L9" s="32">
        <f>2</f>
        <v>2</v>
      </c>
      <c r="M9" s="32">
        <f>2</f>
        <v>2</v>
      </c>
      <c r="N9" s="32">
        <f>2</f>
        <v>2</v>
      </c>
    </row>
    <row r="11" spans="1:14" x14ac:dyDescent="0.25">
      <c r="A11" s="25" t="s">
        <v>57</v>
      </c>
      <c r="B11" s="25">
        <f>B6*(B7+B8)*B9</f>
        <v>4200</v>
      </c>
      <c r="C11" s="25">
        <f t="shared" ref="C11:N11" si="3">C6*(C7+C8)*C9</f>
        <v>4200</v>
      </c>
      <c r="D11" s="25">
        <f t="shared" si="3"/>
        <v>4200</v>
      </c>
      <c r="E11" s="25">
        <f t="shared" si="3"/>
        <v>4200</v>
      </c>
      <c r="F11" s="25">
        <f t="shared" si="3"/>
        <v>4200</v>
      </c>
      <c r="G11" s="25">
        <f t="shared" si="3"/>
        <v>4200</v>
      </c>
      <c r="H11" s="25">
        <f t="shared" si="3"/>
        <v>4200</v>
      </c>
      <c r="I11" s="25">
        <f t="shared" si="3"/>
        <v>4200</v>
      </c>
      <c r="J11" s="25">
        <f t="shared" si="3"/>
        <v>4200</v>
      </c>
      <c r="K11" s="25">
        <f t="shared" si="3"/>
        <v>4200</v>
      </c>
      <c r="L11" s="25">
        <f t="shared" si="3"/>
        <v>4200</v>
      </c>
      <c r="M11" s="25">
        <f t="shared" si="3"/>
        <v>4200</v>
      </c>
      <c r="N11" s="25">
        <f t="shared" si="3"/>
        <v>4200</v>
      </c>
    </row>
    <row r="13" spans="1:14" x14ac:dyDescent="0.25">
      <c r="A13" s="25" t="s">
        <v>143</v>
      </c>
    </row>
    <row r="14" spans="1:14" x14ac:dyDescent="0.25">
      <c r="A14" t="s">
        <v>114</v>
      </c>
      <c r="B14" s="32">
        <v>5</v>
      </c>
      <c r="C14" s="32">
        <f>B14</f>
        <v>5</v>
      </c>
      <c r="D14" s="32">
        <f t="shared" ref="D14:N14" si="4">C14</f>
        <v>5</v>
      </c>
      <c r="E14" s="32">
        <f t="shared" si="4"/>
        <v>5</v>
      </c>
      <c r="F14" s="32">
        <f t="shared" si="4"/>
        <v>5</v>
      </c>
      <c r="G14" s="32">
        <f t="shared" si="4"/>
        <v>5</v>
      </c>
      <c r="H14" s="32">
        <f t="shared" si="4"/>
        <v>5</v>
      </c>
      <c r="I14" s="32">
        <f t="shared" si="4"/>
        <v>5</v>
      </c>
      <c r="J14" s="32">
        <f t="shared" si="4"/>
        <v>5</v>
      </c>
      <c r="K14" s="32">
        <f t="shared" si="4"/>
        <v>5</v>
      </c>
      <c r="L14" s="32">
        <f t="shared" si="4"/>
        <v>5</v>
      </c>
      <c r="M14" s="32">
        <f t="shared" si="4"/>
        <v>5</v>
      </c>
      <c r="N14" s="32">
        <f t="shared" si="4"/>
        <v>5</v>
      </c>
    </row>
    <row r="15" spans="1:14" x14ac:dyDescent="0.25">
      <c r="A15" t="s">
        <v>51</v>
      </c>
      <c r="B15" s="32">
        <v>50</v>
      </c>
      <c r="C15" s="32">
        <f>B15</f>
        <v>50</v>
      </c>
      <c r="D15" s="32">
        <f t="shared" ref="D15:N15" si="5">C15</f>
        <v>50</v>
      </c>
      <c r="E15" s="32">
        <f t="shared" si="5"/>
        <v>50</v>
      </c>
      <c r="F15" s="32">
        <f t="shared" si="5"/>
        <v>50</v>
      </c>
      <c r="G15" s="32">
        <f t="shared" si="5"/>
        <v>50</v>
      </c>
      <c r="H15" s="32">
        <f t="shared" si="5"/>
        <v>50</v>
      </c>
      <c r="I15" s="32">
        <f t="shared" si="5"/>
        <v>50</v>
      </c>
      <c r="J15" s="32">
        <f t="shared" si="5"/>
        <v>50</v>
      </c>
      <c r="K15" s="32">
        <f t="shared" si="5"/>
        <v>50</v>
      </c>
      <c r="L15" s="32">
        <f t="shared" si="5"/>
        <v>50</v>
      </c>
      <c r="M15" s="32">
        <f t="shared" si="5"/>
        <v>50</v>
      </c>
      <c r="N15" s="32">
        <f t="shared" si="5"/>
        <v>50</v>
      </c>
    </row>
    <row r="16" spans="1:14" x14ac:dyDescent="0.25">
      <c r="A16" t="s">
        <v>52</v>
      </c>
      <c r="B16" s="32">
        <v>50</v>
      </c>
      <c r="C16" s="32">
        <f>B16</f>
        <v>50</v>
      </c>
      <c r="D16" s="32">
        <f t="shared" ref="D16:N16" si="6">C16</f>
        <v>50</v>
      </c>
      <c r="E16" s="32">
        <f t="shared" si="6"/>
        <v>50</v>
      </c>
      <c r="F16" s="32">
        <f t="shared" si="6"/>
        <v>50</v>
      </c>
      <c r="G16" s="32">
        <f t="shared" si="6"/>
        <v>50</v>
      </c>
      <c r="H16" s="32">
        <f t="shared" si="6"/>
        <v>50</v>
      </c>
      <c r="I16" s="32">
        <f t="shared" si="6"/>
        <v>50</v>
      </c>
      <c r="J16" s="32">
        <f t="shared" si="6"/>
        <v>50</v>
      </c>
      <c r="K16" s="32">
        <f t="shared" si="6"/>
        <v>50</v>
      </c>
      <c r="L16" s="32">
        <f t="shared" si="6"/>
        <v>50</v>
      </c>
      <c r="M16" s="32">
        <f t="shared" si="6"/>
        <v>50</v>
      </c>
      <c r="N16" s="32">
        <f t="shared" si="6"/>
        <v>50</v>
      </c>
    </row>
    <row r="18" spans="1:14" x14ac:dyDescent="0.25">
      <c r="A18" s="25" t="s">
        <v>53</v>
      </c>
      <c r="B18" s="25">
        <f>B14*(B15+B16)</f>
        <v>500</v>
      </c>
      <c r="C18" s="25">
        <f t="shared" ref="C18:N18" si="7">C14*(C15+C16)</f>
        <v>500</v>
      </c>
      <c r="D18" s="25">
        <f t="shared" si="7"/>
        <v>500</v>
      </c>
      <c r="E18" s="25">
        <f t="shared" si="7"/>
        <v>500</v>
      </c>
      <c r="F18" s="25">
        <f t="shared" si="7"/>
        <v>500</v>
      </c>
      <c r="G18" s="25">
        <f t="shared" si="7"/>
        <v>500</v>
      </c>
      <c r="H18" s="25">
        <f t="shared" si="7"/>
        <v>500</v>
      </c>
      <c r="I18" s="25">
        <f t="shared" si="7"/>
        <v>500</v>
      </c>
      <c r="J18" s="25">
        <f t="shared" si="7"/>
        <v>500</v>
      </c>
      <c r="K18" s="25">
        <f t="shared" si="7"/>
        <v>500</v>
      </c>
      <c r="L18" s="25">
        <f t="shared" si="7"/>
        <v>500</v>
      </c>
      <c r="M18" s="25">
        <f t="shared" si="7"/>
        <v>500</v>
      </c>
      <c r="N18" s="25">
        <f t="shared" si="7"/>
        <v>500</v>
      </c>
    </row>
    <row r="20" spans="1:14" x14ac:dyDescent="0.25">
      <c r="A20" s="25" t="s">
        <v>256</v>
      </c>
    </row>
    <row r="21" spans="1:14" x14ac:dyDescent="0.25">
      <c r="A21" t="s">
        <v>15</v>
      </c>
      <c r="B21">
        <v>1500</v>
      </c>
      <c r="C21">
        <v>500</v>
      </c>
      <c r="D21">
        <f t="shared" ref="D21:N21" si="8">C21</f>
        <v>500</v>
      </c>
      <c r="E21">
        <f t="shared" si="8"/>
        <v>500</v>
      </c>
      <c r="F21">
        <f t="shared" si="8"/>
        <v>500</v>
      </c>
      <c r="G21">
        <f t="shared" si="8"/>
        <v>500</v>
      </c>
      <c r="H21">
        <f t="shared" si="8"/>
        <v>500</v>
      </c>
      <c r="I21">
        <f t="shared" si="8"/>
        <v>500</v>
      </c>
      <c r="J21">
        <f t="shared" si="8"/>
        <v>500</v>
      </c>
      <c r="K21">
        <f t="shared" si="8"/>
        <v>500</v>
      </c>
      <c r="L21">
        <f t="shared" si="8"/>
        <v>500</v>
      </c>
      <c r="M21">
        <f t="shared" si="8"/>
        <v>500</v>
      </c>
      <c r="N21">
        <f t="shared" si="8"/>
        <v>500</v>
      </c>
    </row>
    <row r="22" spans="1:14" x14ac:dyDescent="0.25">
      <c r="A22" t="s">
        <v>252</v>
      </c>
      <c r="B22">
        <v>2000</v>
      </c>
      <c r="C22">
        <v>500</v>
      </c>
      <c r="D22">
        <f t="shared" ref="C22:N28" si="9">C22</f>
        <v>500</v>
      </c>
      <c r="E22">
        <f t="shared" si="9"/>
        <v>500</v>
      </c>
      <c r="F22">
        <f t="shared" si="9"/>
        <v>500</v>
      </c>
      <c r="G22">
        <f t="shared" si="9"/>
        <v>500</v>
      </c>
      <c r="H22">
        <f t="shared" si="9"/>
        <v>500</v>
      </c>
      <c r="I22">
        <f t="shared" si="9"/>
        <v>500</v>
      </c>
      <c r="J22">
        <f t="shared" si="9"/>
        <v>500</v>
      </c>
      <c r="K22">
        <f t="shared" si="9"/>
        <v>500</v>
      </c>
      <c r="L22">
        <f t="shared" si="9"/>
        <v>500</v>
      </c>
      <c r="M22">
        <f t="shared" si="9"/>
        <v>500</v>
      </c>
      <c r="N22">
        <f t="shared" si="9"/>
        <v>500</v>
      </c>
    </row>
    <row r="23" spans="1:14" x14ac:dyDescent="0.25">
      <c r="A23" t="s">
        <v>253</v>
      </c>
      <c r="B23">
        <v>300</v>
      </c>
      <c r="C23">
        <f t="shared" si="9"/>
        <v>300</v>
      </c>
      <c r="D23">
        <f t="shared" si="9"/>
        <v>300</v>
      </c>
      <c r="E23">
        <f t="shared" si="9"/>
        <v>300</v>
      </c>
      <c r="F23">
        <f t="shared" si="9"/>
        <v>300</v>
      </c>
      <c r="G23">
        <f t="shared" si="9"/>
        <v>300</v>
      </c>
      <c r="H23">
        <f t="shared" si="9"/>
        <v>300</v>
      </c>
      <c r="I23">
        <f t="shared" si="9"/>
        <v>300</v>
      </c>
      <c r="J23">
        <f t="shared" si="9"/>
        <v>300</v>
      </c>
      <c r="K23">
        <f t="shared" si="9"/>
        <v>300</v>
      </c>
      <c r="L23">
        <f t="shared" si="9"/>
        <v>300</v>
      </c>
      <c r="M23">
        <f t="shared" si="9"/>
        <v>300</v>
      </c>
      <c r="N23">
        <f t="shared" si="9"/>
        <v>300</v>
      </c>
    </row>
    <row r="24" spans="1:14" x14ac:dyDescent="0.25">
      <c r="A24" t="s">
        <v>254</v>
      </c>
      <c r="B24">
        <v>2000</v>
      </c>
      <c r="C24">
        <v>0</v>
      </c>
      <c r="D24">
        <f t="shared" si="9"/>
        <v>0</v>
      </c>
      <c r="E24">
        <f t="shared" si="9"/>
        <v>0</v>
      </c>
      <c r="F24">
        <f t="shared" si="9"/>
        <v>0</v>
      </c>
      <c r="G24">
        <v>2000</v>
      </c>
      <c r="H24">
        <v>0</v>
      </c>
      <c r="I24">
        <v>0</v>
      </c>
      <c r="J24">
        <f t="shared" si="9"/>
        <v>0</v>
      </c>
      <c r="K24">
        <f t="shared" si="9"/>
        <v>0</v>
      </c>
      <c r="L24">
        <f t="shared" si="9"/>
        <v>0</v>
      </c>
      <c r="M24">
        <f t="shared" si="9"/>
        <v>0</v>
      </c>
      <c r="N24">
        <f t="shared" si="9"/>
        <v>0</v>
      </c>
    </row>
    <row r="25" spans="1:14" x14ac:dyDescent="0.25">
      <c r="A25" t="s">
        <v>255</v>
      </c>
      <c r="B25">
        <v>0</v>
      </c>
      <c r="C25">
        <v>500</v>
      </c>
      <c r="D25">
        <f t="shared" si="9"/>
        <v>500</v>
      </c>
      <c r="E25">
        <f t="shared" si="9"/>
        <v>500</v>
      </c>
      <c r="F25">
        <f t="shared" si="9"/>
        <v>500</v>
      </c>
      <c r="G25">
        <f t="shared" si="9"/>
        <v>500</v>
      </c>
      <c r="H25">
        <f t="shared" si="9"/>
        <v>500</v>
      </c>
      <c r="I25">
        <f t="shared" si="9"/>
        <v>500</v>
      </c>
      <c r="J25">
        <f t="shared" si="9"/>
        <v>500</v>
      </c>
      <c r="K25">
        <f t="shared" si="9"/>
        <v>500</v>
      </c>
      <c r="L25">
        <f t="shared" si="9"/>
        <v>500</v>
      </c>
      <c r="M25">
        <f t="shared" si="9"/>
        <v>500</v>
      </c>
      <c r="N25">
        <f t="shared" si="9"/>
        <v>500</v>
      </c>
    </row>
    <row r="26" spans="1:14" x14ac:dyDescent="0.25">
      <c r="A26" t="s">
        <v>258</v>
      </c>
      <c r="B26">
        <v>250</v>
      </c>
      <c r="C26">
        <f t="shared" si="9"/>
        <v>250</v>
      </c>
      <c r="D26">
        <f t="shared" si="9"/>
        <v>250</v>
      </c>
      <c r="E26">
        <f t="shared" si="9"/>
        <v>250</v>
      </c>
      <c r="F26">
        <f t="shared" si="9"/>
        <v>250</v>
      </c>
      <c r="G26">
        <f t="shared" si="9"/>
        <v>250</v>
      </c>
      <c r="H26">
        <f t="shared" si="9"/>
        <v>250</v>
      </c>
      <c r="I26">
        <f t="shared" si="9"/>
        <v>250</v>
      </c>
      <c r="J26">
        <f t="shared" si="9"/>
        <v>250</v>
      </c>
      <c r="K26">
        <f t="shared" si="9"/>
        <v>250</v>
      </c>
      <c r="L26">
        <f t="shared" si="9"/>
        <v>250</v>
      </c>
      <c r="M26">
        <f t="shared" si="9"/>
        <v>250</v>
      </c>
      <c r="N26">
        <f t="shared" si="9"/>
        <v>250</v>
      </c>
    </row>
    <row r="27" spans="1:14" x14ac:dyDescent="0.25">
      <c r="A27" t="s">
        <v>259</v>
      </c>
      <c r="B27">
        <v>1000</v>
      </c>
      <c r="C27">
        <f t="shared" si="9"/>
        <v>1000</v>
      </c>
      <c r="D27">
        <f t="shared" si="9"/>
        <v>1000</v>
      </c>
      <c r="E27">
        <f t="shared" si="9"/>
        <v>1000</v>
      </c>
      <c r="F27">
        <f t="shared" si="9"/>
        <v>1000</v>
      </c>
      <c r="G27">
        <f t="shared" si="9"/>
        <v>1000</v>
      </c>
      <c r="H27">
        <f t="shared" si="9"/>
        <v>1000</v>
      </c>
      <c r="I27">
        <f t="shared" si="9"/>
        <v>1000</v>
      </c>
      <c r="J27">
        <f t="shared" si="9"/>
        <v>1000</v>
      </c>
      <c r="K27">
        <f t="shared" si="9"/>
        <v>1000</v>
      </c>
      <c r="L27">
        <f t="shared" si="9"/>
        <v>1000</v>
      </c>
      <c r="M27">
        <f t="shared" si="9"/>
        <v>1000</v>
      </c>
      <c r="N27">
        <f t="shared" si="9"/>
        <v>1000</v>
      </c>
    </row>
    <row r="28" spans="1:14" x14ac:dyDescent="0.25">
      <c r="A28" t="s">
        <v>260</v>
      </c>
      <c r="B28">
        <v>500</v>
      </c>
      <c r="C28">
        <f t="shared" si="9"/>
        <v>500</v>
      </c>
      <c r="D28">
        <f t="shared" si="9"/>
        <v>500</v>
      </c>
      <c r="E28">
        <f t="shared" si="9"/>
        <v>500</v>
      </c>
      <c r="F28">
        <f t="shared" si="9"/>
        <v>500</v>
      </c>
      <c r="G28">
        <f t="shared" si="9"/>
        <v>500</v>
      </c>
      <c r="H28">
        <f t="shared" si="9"/>
        <v>500</v>
      </c>
      <c r="I28">
        <f t="shared" si="9"/>
        <v>500</v>
      </c>
      <c r="J28">
        <f t="shared" si="9"/>
        <v>500</v>
      </c>
      <c r="K28">
        <f t="shared" si="9"/>
        <v>500</v>
      </c>
      <c r="L28">
        <f t="shared" si="9"/>
        <v>500</v>
      </c>
      <c r="M28">
        <f t="shared" si="9"/>
        <v>500</v>
      </c>
      <c r="N28">
        <f t="shared" si="9"/>
        <v>500</v>
      </c>
    </row>
    <row r="30" spans="1:14" x14ac:dyDescent="0.25">
      <c r="A30" s="25" t="s">
        <v>257</v>
      </c>
      <c r="B30" s="25">
        <f>SUM(B21:B28)</f>
        <v>7550</v>
      </c>
      <c r="C30" s="25">
        <f t="shared" ref="C30:N30" si="10">SUM(C21:C28)</f>
        <v>3550</v>
      </c>
      <c r="D30" s="25">
        <f t="shared" si="10"/>
        <v>3550</v>
      </c>
      <c r="E30" s="25">
        <f t="shared" si="10"/>
        <v>3550</v>
      </c>
      <c r="F30" s="25">
        <f t="shared" si="10"/>
        <v>3550</v>
      </c>
      <c r="G30" s="25">
        <f t="shared" si="10"/>
        <v>5550</v>
      </c>
      <c r="H30" s="25">
        <f t="shared" si="10"/>
        <v>3550</v>
      </c>
      <c r="I30" s="25">
        <f t="shared" si="10"/>
        <v>3550</v>
      </c>
      <c r="J30" s="25">
        <f t="shared" si="10"/>
        <v>3550</v>
      </c>
      <c r="K30" s="25">
        <f t="shared" si="10"/>
        <v>3550</v>
      </c>
      <c r="L30" s="25">
        <f t="shared" si="10"/>
        <v>3550</v>
      </c>
      <c r="M30" s="25">
        <f t="shared" si="10"/>
        <v>3550</v>
      </c>
      <c r="N30" s="25">
        <f t="shared" si="10"/>
        <v>3550</v>
      </c>
    </row>
  </sheetData>
  <printOptions gridLines="1"/>
  <pageMargins left="0.7" right="0.7" top="2" bottom="0.75" header="1.05" footer="0.3"/>
  <pageSetup scale="61" orientation="portrait" r:id="rId1"/>
  <headerFooter>
    <oddHeader>&amp;L&amp;G&amp;CStaffing Plan Budget Workbook&amp;REnvironmental Finance Center, University of Maryland
054 Preinkert Field House, College Park, Maryland 20742
www.efc.umd.edu
Eric Reed/Jennifer Cotting</oddHeader>
    <oddFooter>&amp;LFor Discussion Purposes Only
Do Not Cite or Distribute
All Rights Reserved&amp;C&amp;P of &amp;N&amp;R&amp;D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workbookViewId="0">
      <pane xSplit="5" ySplit="6" topLeftCell="F11" activePane="bottomRight" state="frozen"/>
      <selection activeCell="B16" sqref="B16"/>
      <selection pane="topRight" activeCell="B16" sqref="B16"/>
      <selection pane="bottomLeft" activeCell="B16" sqref="B16"/>
      <selection pane="bottomRight" activeCell="B16" sqref="B16"/>
    </sheetView>
  </sheetViews>
  <sheetFormatPr defaultRowHeight="15" x14ac:dyDescent="0.25"/>
  <cols>
    <col min="1" max="1" width="2" style="66" bestFit="1" customWidth="1"/>
    <col min="2" max="2" width="84.7109375" style="89" customWidth="1"/>
    <col min="3" max="3" width="31.42578125" style="66" hidden="1" customWidth="1"/>
    <col min="4" max="4" width="7.5703125" style="66" hidden="1" customWidth="1"/>
    <col min="5" max="5" width="7.7109375" style="66" hidden="1" customWidth="1"/>
    <col min="6" max="16384" width="9.140625" style="66"/>
  </cols>
  <sheetData>
    <row r="1" spans="1:32" x14ac:dyDescent="0.25">
      <c r="B1" s="78" t="s">
        <v>140</v>
      </c>
    </row>
    <row r="2" spans="1:32" x14ac:dyDescent="0.25">
      <c r="B2" s="79" t="s">
        <v>135</v>
      </c>
      <c r="F2" s="180">
        <f>Assumptions!B5</f>
        <v>0.01</v>
      </c>
    </row>
    <row r="3" spans="1:32" x14ac:dyDescent="0.25">
      <c r="B3" s="79" t="s">
        <v>124</v>
      </c>
      <c r="F3" s="180">
        <f>Assumptions!B6</f>
        <v>0.02</v>
      </c>
    </row>
    <row r="4" spans="1:32" x14ac:dyDescent="0.25">
      <c r="B4" s="79" t="s">
        <v>125</v>
      </c>
      <c r="F4" s="180">
        <f>Assumptions!B7</f>
        <v>0.03</v>
      </c>
    </row>
    <row r="5" spans="1:32" x14ac:dyDescent="0.25">
      <c r="F5" s="68" t="s">
        <v>1</v>
      </c>
      <c r="G5" s="68"/>
      <c r="H5" s="68"/>
      <c r="I5" s="68"/>
    </row>
    <row r="6" spans="1:32" x14ac:dyDescent="0.25">
      <c r="B6" s="78" t="s">
        <v>0</v>
      </c>
      <c r="C6" s="68"/>
      <c r="D6" s="68"/>
      <c r="E6" s="68"/>
      <c r="F6" s="78">
        <v>2013</v>
      </c>
      <c r="G6" s="78">
        <v>2014</v>
      </c>
      <c r="H6" s="78">
        <v>2015</v>
      </c>
      <c r="I6" s="78">
        <v>2016</v>
      </c>
      <c r="J6" s="78">
        <v>2017</v>
      </c>
      <c r="K6" s="78">
        <v>2018</v>
      </c>
      <c r="L6" s="78">
        <v>2019</v>
      </c>
      <c r="M6" s="78">
        <v>2020</v>
      </c>
      <c r="N6" s="78">
        <v>2021</v>
      </c>
      <c r="O6" s="78">
        <v>2022</v>
      </c>
      <c r="P6" s="78">
        <v>2023</v>
      </c>
      <c r="Q6" s="78">
        <v>2024</v>
      </c>
      <c r="R6" s="78">
        <v>2025</v>
      </c>
    </row>
    <row r="7" spans="1:32" ht="31.5" hidden="1" x14ac:dyDescent="0.25">
      <c r="B7" s="95" t="s">
        <v>74</v>
      </c>
      <c r="C7" s="76"/>
      <c r="D7" s="76" t="s">
        <v>64</v>
      </c>
      <c r="E7" s="76" t="s">
        <v>65</v>
      </c>
      <c r="F7" s="93"/>
      <c r="G7" s="93"/>
      <c r="H7" s="93"/>
      <c r="I7" s="93"/>
      <c r="J7" s="93"/>
      <c r="K7" s="93"/>
      <c r="L7" s="93"/>
      <c r="M7" s="93"/>
      <c r="N7" s="93"/>
      <c r="O7" s="93"/>
      <c r="P7" s="93"/>
      <c r="Q7" s="93"/>
      <c r="R7" s="93"/>
      <c r="S7" s="94"/>
      <c r="T7" s="94"/>
      <c r="U7" s="94"/>
      <c r="V7" s="94"/>
      <c r="W7" s="94"/>
      <c r="X7" s="94"/>
      <c r="Y7" s="94"/>
      <c r="Z7" s="94"/>
      <c r="AA7" s="94"/>
      <c r="AB7" s="94"/>
      <c r="AC7" s="94"/>
      <c r="AD7" s="94"/>
      <c r="AE7" s="94"/>
      <c r="AF7" s="94"/>
    </row>
    <row r="8" spans="1:32" ht="30" hidden="1" x14ac:dyDescent="0.25">
      <c r="B8" s="96" t="s">
        <v>72</v>
      </c>
      <c r="C8" s="97">
        <v>750</v>
      </c>
      <c r="D8" s="97">
        <f>C8</f>
        <v>750</v>
      </c>
      <c r="E8" s="97">
        <f>C8-D8</f>
        <v>0</v>
      </c>
      <c r="F8" s="93">
        <v>0</v>
      </c>
      <c r="G8" s="93"/>
      <c r="H8" s="93"/>
      <c r="I8" s="93"/>
      <c r="J8" s="93"/>
      <c r="K8" s="93"/>
      <c r="L8" s="93"/>
      <c r="M8" s="93"/>
      <c r="N8" s="93"/>
      <c r="O8" s="93"/>
      <c r="P8" s="93"/>
      <c r="Q8" s="93"/>
      <c r="R8" s="93"/>
      <c r="S8" s="94"/>
      <c r="T8" s="94"/>
      <c r="U8" s="94"/>
      <c r="V8" s="94"/>
      <c r="W8" s="94"/>
      <c r="X8" s="94"/>
      <c r="Y8" s="94"/>
      <c r="Z8" s="94"/>
      <c r="AA8" s="94"/>
      <c r="AB8" s="94"/>
      <c r="AC8" s="94"/>
      <c r="AD8" s="94"/>
      <c r="AE8" s="94"/>
      <c r="AF8" s="94"/>
    </row>
    <row r="9" spans="1:32" ht="45" hidden="1" x14ac:dyDescent="0.25">
      <c r="B9" s="96" t="s">
        <v>73</v>
      </c>
      <c r="C9" s="97">
        <v>450</v>
      </c>
      <c r="D9" s="97">
        <f>C9</f>
        <v>450</v>
      </c>
      <c r="E9" s="97">
        <f t="shared" ref="E9:E29" si="0">C9-D9</f>
        <v>0</v>
      </c>
      <c r="F9" s="93">
        <v>0</v>
      </c>
      <c r="G9" s="93"/>
      <c r="H9" s="93"/>
      <c r="I9" s="93"/>
      <c r="J9" s="93"/>
      <c r="K9" s="93"/>
      <c r="L9" s="93"/>
      <c r="M9" s="93"/>
      <c r="N9" s="93"/>
      <c r="O9" s="93"/>
      <c r="P9" s="93"/>
      <c r="Q9" s="93"/>
      <c r="R9" s="93"/>
      <c r="S9" s="94"/>
      <c r="T9" s="94"/>
      <c r="U9" s="94"/>
      <c r="V9" s="94"/>
      <c r="W9" s="94"/>
      <c r="X9" s="94"/>
      <c r="Y9" s="94"/>
      <c r="Z9" s="94"/>
      <c r="AA9" s="94"/>
      <c r="AB9" s="94"/>
      <c r="AC9" s="94"/>
      <c r="AD9" s="94"/>
      <c r="AE9" s="94"/>
      <c r="AF9" s="94"/>
    </row>
    <row r="10" spans="1:32" ht="45" hidden="1" x14ac:dyDescent="0.25">
      <c r="B10" s="96" t="s">
        <v>75</v>
      </c>
      <c r="C10" s="97">
        <v>200</v>
      </c>
      <c r="D10" s="97">
        <f>C10</f>
        <v>200</v>
      </c>
      <c r="E10" s="97">
        <f t="shared" si="0"/>
        <v>0</v>
      </c>
      <c r="F10" s="93">
        <v>0</v>
      </c>
      <c r="G10" s="93"/>
      <c r="H10" s="93"/>
      <c r="I10" s="93"/>
      <c r="J10" s="93"/>
      <c r="K10" s="93"/>
      <c r="L10" s="93"/>
      <c r="M10" s="93"/>
      <c r="N10" s="93"/>
      <c r="O10" s="93"/>
      <c r="P10" s="93"/>
      <c r="Q10" s="93"/>
      <c r="R10" s="93"/>
      <c r="S10" s="94"/>
      <c r="T10" s="94"/>
      <c r="U10" s="94"/>
      <c r="V10" s="94"/>
      <c r="W10" s="94"/>
      <c r="X10" s="94"/>
      <c r="Y10" s="94"/>
      <c r="Z10" s="94"/>
      <c r="AA10" s="94"/>
      <c r="AB10" s="94"/>
      <c r="AC10" s="94"/>
      <c r="AD10" s="94"/>
      <c r="AE10" s="94"/>
      <c r="AF10" s="94"/>
    </row>
    <row r="11" spans="1:32" ht="15.75" x14ac:dyDescent="0.25">
      <c r="B11" s="95" t="s">
        <v>71</v>
      </c>
      <c r="C11" s="97"/>
      <c r="D11" s="97"/>
      <c r="E11" s="97">
        <f t="shared" si="0"/>
        <v>0</v>
      </c>
      <c r="F11" s="93"/>
      <c r="G11" s="93"/>
      <c r="H11" s="93"/>
      <c r="I11" s="93"/>
      <c r="J11" s="93"/>
      <c r="K11" s="93"/>
      <c r="L11" s="93"/>
      <c r="M11" s="93"/>
      <c r="N11" s="93"/>
      <c r="O11" s="93"/>
      <c r="P11" s="93"/>
      <c r="Q11" s="93"/>
      <c r="R11" s="93"/>
      <c r="S11" s="93"/>
      <c r="T11" s="93"/>
      <c r="U11" s="93"/>
      <c r="V11" s="93"/>
      <c r="W11" s="93"/>
      <c r="X11" s="93"/>
      <c r="Y11" s="93"/>
      <c r="Z11" s="93"/>
      <c r="AA11" s="94"/>
      <c r="AB11" s="94"/>
      <c r="AC11" s="94"/>
      <c r="AD11" s="94"/>
      <c r="AE11" s="94"/>
      <c r="AF11" s="94"/>
    </row>
    <row r="12" spans="1:32" ht="45" hidden="1" x14ac:dyDescent="0.25">
      <c r="B12" s="96" t="s">
        <v>76</v>
      </c>
      <c r="C12" s="97">
        <v>290</v>
      </c>
      <c r="D12" s="97">
        <v>290</v>
      </c>
      <c r="E12" s="97">
        <f t="shared" si="0"/>
        <v>0</v>
      </c>
      <c r="F12" s="98">
        <v>0</v>
      </c>
      <c r="G12" s="93">
        <f t="shared" ref="G12:K19" si="1">F12*(1+$F$2)</f>
        <v>0</v>
      </c>
      <c r="H12" s="93">
        <f t="shared" si="1"/>
        <v>0</v>
      </c>
      <c r="I12" s="93">
        <f t="shared" si="1"/>
        <v>0</v>
      </c>
      <c r="J12" s="93">
        <f t="shared" si="1"/>
        <v>0</v>
      </c>
      <c r="K12" s="93">
        <f t="shared" si="1"/>
        <v>0</v>
      </c>
      <c r="L12" s="93">
        <f t="shared" ref="L12:M19" si="2">K12*(1+$F$3)</f>
        <v>0</v>
      </c>
      <c r="M12" s="93">
        <f t="shared" si="2"/>
        <v>0</v>
      </c>
      <c r="N12" s="93">
        <f t="shared" ref="N12:R19" si="3">M12*(1+$F$4)</f>
        <v>0</v>
      </c>
      <c r="O12" s="93">
        <f t="shared" si="3"/>
        <v>0</v>
      </c>
      <c r="P12" s="93">
        <f t="shared" si="3"/>
        <v>0</v>
      </c>
      <c r="Q12" s="93">
        <f t="shared" si="3"/>
        <v>0</v>
      </c>
      <c r="R12" s="93">
        <f t="shared" si="3"/>
        <v>0</v>
      </c>
      <c r="S12" s="93"/>
      <c r="T12" s="93"/>
      <c r="U12" s="93"/>
      <c r="V12" s="93"/>
      <c r="W12" s="93"/>
      <c r="X12" s="93"/>
      <c r="Y12" s="93"/>
      <c r="Z12" s="93"/>
      <c r="AA12" s="94"/>
      <c r="AB12" s="94"/>
      <c r="AC12" s="94"/>
      <c r="AD12" s="94"/>
      <c r="AE12" s="94"/>
      <c r="AF12" s="94"/>
    </row>
    <row r="13" spans="1:32" ht="45" x14ac:dyDescent="0.25">
      <c r="A13" s="66">
        <v>1</v>
      </c>
      <c r="B13" s="96" t="s">
        <v>58</v>
      </c>
      <c r="C13" s="97">
        <v>290</v>
      </c>
      <c r="D13" s="97">
        <f t="shared" ref="D13:D18" si="4">C13*0.28</f>
        <v>81.2</v>
      </c>
      <c r="E13" s="97">
        <f t="shared" si="0"/>
        <v>208.8</v>
      </c>
      <c r="F13" s="179">
        <f>Assumptions!B9</f>
        <v>5</v>
      </c>
      <c r="G13" s="93">
        <f t="shared" si="1"/>
        <v>5.05</v>
      </c>
      <c r="H13" s="93">
        <f t="shared" si="1"/>
        <v>5.1005000000000003</v>
      </c>
      <c r="I13" s="93">
        <f t="shared" si="1"/>
        <v>5.1515050000000002</v>
      </c>
      <c r="J13" s="93">
        <f t="shared" si="1"/>
        <v>5.2030200500000001</v>
      </c>
      <c r="K13" s="93">
        <f t="shared" si="1"/>
        <v>5.2550502505000001</v>
      </c>
      <c r="L13" s="93">
        <f t="shared" si="2"/>
        <v>5.3601512555099999</v>
      </c>
      <c r="M13" s="93">
        <f t="shared" si="2"/>
        <v>5.4673542806202002</v>
      </c>
      <c r="N13" s="93">
        <f t="shared" si="3"/>
        <v>5.6313749090388061</v>
      </c>
      <c r="O13" s="93">
        <f t="shared" si="3"/>
        <v>5.8003161563099708</v>
      </c>
      <c r="P13" s="93">
        <f t="shared" si="3"/>
        <v>5.97432564099927</v>
      </c>
      <c r="Q13" s="93">
        <f t="shared" si="3"/>
        <v>6.1535554102292487</v>
      </c>
      <c r="R13" s="93">
        <f t="shared" si="3"/>
        <v>6.3381620725361261</v>
      </c>
      <c r="S13" s="93"/>
      <c r="T13" s="93"/>
      <c r="U13" s="93"/>
      <c r="V13" s="93"/>
      <c r="W13" s="93"/>
      <c r="X13" s="93"/>
      <c r="Y13" s="93"/>
      <c r="Z13" s="93"/>
      <c r="AA13" s="94"/>
      <c r="AB13" s="94"/>
      <c r="AC13" s="94"/>
      <c r="AD13" s="94"/>
      <c r="AE13" s="94"/>
      <c r="AF13" s="94"/>
    </row>
    <row r="14" spans="1:32" ht="45" x14ac:dyDescent="0.25">
      <c r="A14" s="66">
        <v>2</v>
      </c>
      <c r="B14" s="96" t="s">
        <v>59</v>
      </c>
      <c r="C14" s="97">
        <v>2700</v>
      </c>
      <c r="D14" s="97">
        <f t="shared" si="4"/>
        <v>756.00000000000011</v>
      </c>
      <c r="E14" s="97">
        <f t="shared" si="0"/>
        <v>1944</v>
      </c>
      <c r="F14" s="179">
        <f>Assumptions!B10</f>
        <v>4</v>
      </c>
      <c r="G14" s="93">
        <f t="shared" si="1"/>
        <v>4.04</v>
      </c>
      <c r="H14" s="93">
        <f t="shared" si="1"/>
        <v>4.0804</v>
      </c>
      <c r="I14" s="93">
        <f t="shared" si="1"/>
        <v>4.1212039999999996</v>
      </c>
      <c r="J14" s="93">
        <f t="shared" si="1"/>
        <v>4.1624160400000001</v>
      </c>
      <c r="K14" s="93">
        <f t="shared" si="1"/>
        <v>4.2040402003999997</v>
      </c>
      <c r="L14" s="93">
        <f t="shared" si="2"/>
        <v>4.2881210044079996</v>
      </c>
      <c r="M14" s="93">
        <f t="shared" si="2"/>
        <v>4.3738834244961593</v>
      </c>
      <c r="N14" s="93">
        <f t="shared" si="3"/>
        <v>4.5050999272310444</v>
      </c>
      <c r="O14" s="93">
        <f t="shared" si="3"/>
        <v>4.6402529250479754</v>
      </c>
      <c r="P14" s="93">
        <f t="shared" si="3"/>
        <v>4.7794605127994148</v>
      </c>
      <c r="Q14" s="93">
        <f t="shared" si="3"/>
        <v>4.9228443281833973</v>
      </c>
      <c r="R14" s="93">
        <f t="shared" si="3"/>
        <v>5.0705296580288994</v>
      </c>
      <c r="S14" s="93"/>
      <c r="T14" s="93"/>
      <c r="U14" s="93"/>
      <c r="V14" s="93"/>
      <c r="W14" s="93"/>
      <c r="X14" s="93"/>
      <c r="Y14" s="93"/>
      <c r="Z14" s="93"/>
      <c r="AA14" s="94"/>
      <c r="AB14" s="94"/>
      <c r="AC14" s="94"/>
      <c r="AD14" s="94"/>
      <c r="AE14" s="94"/>
      <c r="AF14" s="94"/>
    </row>
    <row r="15" spans="1:32" ht="45" x14ac:dyDescent="0.25">
      <c r="A15" s="66">
        <v>3</v>
      </c>
      <c r="B15" s="96" t="s">
        <v>60</v>
      </c>
      <c r="C15" s="97">
        <v>3400</v>
      </c>
      <c r="D15" s="97">
        <f t="shared" si="4"/>
        <v>952.00000000000011</v>
      </c>
      <c r="E15" s="97">
        <f t="shared" si="0"/>
        <v>2448</v>
      </c>
      <c r="F15" s="179">
        <f>Assumptions!B11</f>
        <v>3</v>
      </c>
      <c r="G15" s="93">
        <f t="shared" si="1"/>
        <v>3.0300000000000002</v>
      </c>
      <c r="H15" s="93">
        <f t="shared" si="1"/>
        <v>3.0603000000000002</v>
      </c>
      <c r="I15" s="93">
        <f t="shared" si="1"/>
        <v>3.0909030000000004</v>
      </c>
      <c r="J15" s="93">
        <f t="shared" si="1"/>
        <v>3.1218120300000005</v>
      </c>
      <c r="K15" s="93">
        <f t="shared" si="1"/>
        <v>3.1530301503000007</v>
      </c>
      <c r="L15" s="93">
        <f t="shared" si="2"/>
        <v>3.2160907533060006</v>
      </c>
      <c r="M15" s="93">
        <f t="shared" si="2"/>
        <v>3.2804125683721206</v>
      </c>
      <c r="N15" s="93">
        <f t="shared" si="3"/>
        <v>3.3788249454232844</v>
      </c>
      <c r="O15" s="93">
        <f t="shared" si="3"/>
        <v>3.4801896937859831</v>
      </c>
      <c r="P15" s="93">
        <f t="shared" si="3"/>
        <v>3.5845953845995626</v>
      </c>
      <c r="Q15" s="93">
        <f t="shared" si="3"/>
        <v>3.6921332461375496</v>
      </c>
      <c r="R15" s="93">
        <f t="shared" si="3"/>
        <v>3.8028972435216764</v>
      </c>
      <c r="S15" s="93"/>
      <c r="T15" s="93"/>
      <c r="U15" s="93"/>
      <c r="V15" s="93"/>
      <c r="W15" s="93"/>
      <c r="X15" s="93"/>
      <c r="Y15" s="93"/>
      <c r="Z15" s="93"/>
      <c r="AA15" s="94"/>
      <c r="AB15" s="94"/>
      <c r="AC15" s="94"/>
      <c r="AD15" s="94"/>
      <c r="AE15" s="94"/>
      <c r="AF15" s="94"/>
    </row>
    <row r="16" spans="1:32" ht="45" x14ac:dyDescent="0.25">
      <c r="A16" s="66">
        <v>4</v>
      </c>
      <c r="B16" s="96" t="s">
        <v>61</v>
      </c>
      <c r="C16" s="97">
        <v>4500</v>
      </c>
      <c r="D16" s="97">
        <f t="shared" si="4"/>
        <v>1260.0000000000002</v>
      </c>
      <c r="E16" s="97">
        <f t="shared" si="0"/>
        <v>3240</v>
      </c>
      <c r="F16" s="179">
        <f>Assumptions!B12</f>
        <v>2</v>
      </c>
      <c r="G16" s="93">
        <f t="shared" si="1"/>
        <v>2.02</v>
      </c>
      <c r="H16" s="93">
        <f t="shared" si="1"/>
        <v>2.0402</v>
      </c>
      <c r="I16" s="93">
        <f t="shared" si="1"/>
        <v>2.0606019999999998</v>
      </c>
      <c r="J16" s="93">
        <f t="shared" si="1"/>
        <v>2.08120802</v>
      </c>
      <c r="K16" s="93">
        <f t="shared" si="1"/>
        <v>2.1020201001999999</v>
      </c>
      <c r="L16" s="93">
        <f t="shared" si="2"/>
        <v>2.1440605022039998</v>
      </c>
      <c r="M16" s="93">
        <f t="shared" si="2"/>
        <v>2.1869417122480797</v>
      </c>
      <c r="N16" s="93">
        <f t="shared" si="3"/>
        <v>2.2525499636155222</v>
      </c>
      <c r="O16" s="93">
        <f t="shared" si="3"/>
        <v>2.3201264625239877</v>
      </c>
      <c r="P16" s="93">
        <f t="shared" si="3"/>
        <v>2.3897302563997074</v>
      </c>
      <c r="Q16" s="93">
        <f t="shared" si="3"/>
        <v>2.4614221640916987</v>
      </c>
      <c r="R16" s="93">
        <f t="shared" si="3"/>
        <v>2.5352648290144497</v>
      </c>
      <c r="S16" s="93"/>
      <c r="T16" s="93"/>
      <c r="U16" s="93"/>
      <c r="V16" s="93"/>
      <c r="W16" s="93"/>
      <c r="X16" s="93"/>
      <c r="Y16" s="93"/>
      <c r="Z16" s="93"/>
      <c r="AA16" s="94"/>
      <c r="AB16" s="94"/>
      <c r="AC16" s="94"/>
      <c r="AD16" s="94"/>
      <c r="AE16" s="94"/>
      <c r="AF16" s="94"/>
    </row>
    <row r="17" spans="1:32" ht="45" x14ac:dyDescent="0.25">
      <c r="A17" s="66">
        <v>5</v>
      </c>
      <c r="B17" s="96" t="s">
        <v>62</v>
      </c>
      <c r="C17" s="97">
        <v>6100</v>
      </c>
      <c r="D17" s="97">
        <f t="shared" si="4"/>
        <v>1708.0000000000002</v>
      </c>
      <c r="E17" s="97">
        <f t="shared" si="0"/>
        <v>4392</v>
      </c>
      <c r="F17" s="179">
        <f>Assumptions!B13</f>
        <v>1</v>
      </c>
      <c r="G17" s="93">
        <f t="shared" si="1"/>
        <v>1.01</v>
      </c>
      <c r="H17" s="93">
        <f t="shared" si="1"/>
        <v>1.0201</v>
      </c>
      <c r="I17" s="93">
        <f t="shared" si="1"/>
        <v>1.0303009999999999</v>
      </c>
      <c r="J17" s="93">
        <f t="shared" si="1"/>
        <v>1.04060401</v>
      </c>
      <c r="K17" s="93">
        <f t="shared" si="1"/>
        <v>1.0510100500999999</v>
      </c>
      <c r="L17" s="93">
        <f t="shared" si="2"/>
        <v>1.0720302511019999</v>
      </c>
      <c r="M17" s="93">
        <f t="shared" si="2"/>
        <v>1.0934708561240398</v>
      </c>
      <c r="N17" s="93">
        <f t="shared" si="3"/>
        <v>1.1262749818077611</v>
      </c>
      <c r="O17" s="93">
        <f t="shared" si="3"/>
        <v>1.1600632312619938</v>
      </c>
      <c r="P17" s="93">
        <f t="shared" si="3"/>
        <v>1.1948651281998537</v>
      </c>
      <c r="Q17" s="93">
        <f t="shared" si="3"/>
        <v>1.2307110820458493</v>
      </c>
      <c r="R17" s="93">
        <f t="shared" si="3"/>
        <v>1.2676324145072249</v>
      </c>
      <c r="S17" s="93"/>
      <c r="T17" s="93"/>
      <c r="U17" s="93"/>
      <c r="V17" s="93"/>
      <c r="W17" s="93"/>
      <c r="X17" s="93"/>
      <c r="Y17" s="93"/>
      <c r="Z17" s="93"/>
      <c r="AA17" s="94"/>
      <c r="AB17" s="94"/>
      <c r="AC17" s="94"/>
      <c r="AD17" s="94"/>
      <c r="AE17" s="94"/>
      <c r="AF17" s="94"/>
    </row>
    <row r="18" spans="1:32" ht="45" x14ac:dyDescent="0.25">
      <c r="A18" s="66">
        <v>6</v>
      </c>
      <c r="B18" s="96" t="s">
        <v>63</v>
      </c>
      <c r="C18" s="97">
        <v>9600</v>
      </c>
      <c r="D18" s="97">
        <f t="shared" si="4"/>
        <v>2688.0000000000005</v>
      </c>
      <c r="E18" s="97">
        <f t="shared" si="0"/>
        <v>6912</v>
      </c>
      <c r="F18" s="179">
        <f>Assumptions!B14</f>
        <v>1</v>
      </c>
      <c r="G18" s="93">
        <f t="shared" si="1"/>
        <v>1.01</v>
      </c>
      <c r="H18" s="93">
        <f t="shared" si="1"/>
        <v>1.0201</v>
      </c>
      <c r="I18" s="93">
        <f t="shared" si="1"/>
        <v>1.0303009999999999</v>
      </c>
      <c r="J18" s="93">
        <f t="shared" si="1"/>
        <v>1.04060401</v>
      </c>
      <c r="K18" s="93">
        <f t="shared" si="1"/>
        <v>1.0510100500999999</v>
      </c>
      <c r="L18" s="93">
        <f t="shared" si="2"/>
        <v>1.0720302511019999</v>
      </c>
      <c r="M18" s="93">
        <f t="shared" si="2"/>
        <v>1.0934708561240398</v>
      </c>
      <c r="N18" s="93">
        <f t="shared" si="3"/>
        <v>1.1262749818077611</v>
      </c>
      <c r="O18" s="93">
        <f t="shared" si="3"/>
        <v>1.1600632312619938</v>
      </c>
      <c r="P18" s="93">
        <f t="shared" si="3"/>
        <v>1.1948651281998537</v>
      </c>
      <c r="Q18" s="93">
        <f t="shared" si="3"/>
        <v>1.2307110820458493</v>
      </c>
      <c r="R18" s="93">
        <f t="shared" si="3"/>
        <v>1.2676324145072249</v>
      </c>
      <c r="S18" s="93"/>
      <c r="T18" s="93"/>
      <c r="U18" s="93"/>
      <c r="V18" s="93"/>
      <c r="W18" s="93"/>
      <c r="X18" s="93"/>
      <c r="Y18" s="93"/>
      <c r="Z18" s="93"/>
      <c r="AA18" s="94"/>
      <c r="AB18" s="94"/>
      <c r="AC18" s="94"/>
      <c r="AD18" s="94"/>
      <c r="AE18" s="94"/>
      <c r="AF18" s="94"/>
    </row>
    <row r="19" spans="1:32" ht="30" hidden="1" x14ac:dyDescent="0.25">
      <c r="B19" s="96" t="s">
        <v>67</v>
      </c>
      <c r="C19" s="97">
        <v>15000</v>
      </c>
      <c r="D19" s="97">
        <v>15000</v>
      </c>
      <c r="E19" s="97">
        <f t="shared" si="0"/>
        <v>0</v>
      </c>
      <c r="F19" s="98"/>
      <c r="G19" s="93">
        <f t="shared" si="1"/>
        <v>0</v>
      </c>
      <c r="H19" s="93">
        <f t="shared" si="1"/>
        <v>0</v>
      </c>
      <c r="I19" s="93">
        <f t="shared" si="1"/>
        <v>0</v>
      </c>
      <c r="J19" s="93">
        <f t="shared" si="1"/>
        <v>0</v>
      </c>
      <c r="K19" s="93">
        <f t="shared" si="1"/>
        <v>0</v>
      </c>
      <c r="L19" s="93">
        <f t="shared" si="2"/>
        <v>0</v>
      </c>
      <c r="M19" s="93">
        <f t="shared" si="2"/>
        <v>0</v>
      </c>
      <c r="N19" s="93">
        <f t="shared" si="3"/>
        <v>0</v>
      </c>
      <c r="O19" s="93">
        <f t="shared" si="3"/>
        <v>0</v>
      </c>
      <c r="P19" s="93">
        <f t="shared" si="3"/>
        <v>0</v>
      </c>
      <c r="Q19" s="93">
        <f t="shared" si="3"/>
        <v>0</v>
      </c>
      <c r="R19" s="93">
        <f t="shared" si="3"/>
        <v>0</v>
      </c>
      <c r="S19" s="93"/>
      <c r="T19" s="93"/>
      <c r="U19" s="93"/>
      <c r="V19" s="93"/>
      <c r="W19" s="93"/>
      <c r="X19" s="93"/>
      <c r="Y19" s="93"/>
      <c r="Z19" s="93"/>
      <c r="AA19" s="94"/>
      <c r="AB19" s="94"/>
      <c r="AC19" s="94"/>
      <c r="AD19" s="94"/>
      <c r="AE19" s="94"/>
      <c r="AF19" s="94"/>
    </row>
    <row r="20" spans="1:32" x14ac:dyDescent="0.25">
      <c r="B20" s="96"/>
      <c r="C20" s="97"/>
      <c r="D20" s="97"/>
      <c r="E20" s="97"/>
      <c r="F20" s="93"/>
      <c r="G20" s="93"/>
      <c r="H20" s="93"/>
      <c r="I20" s="93"/>
      <c r="J20" s="93"/>
      <c r="K20" s="93"/>
      <c r="L20" s="93"/>
      <c r="M20" s="93"/>
      <c r="N20" s="93"/>
      <c r="O20" s="93"/>
      <c r="P20" s="93"/>
      <c r="Q20" s="93"/>
      <c r="R20" s="93"/>
      <c r="S20" s="93"/>
      <c r="T20" s="93"/>
      <c r="U20" s="93"/>
      <c r="V20" s="93"/>
      <c r="W20" s="93"/>
      <c r="X20" s="93"/>
      <c r="Y20" s="93"/>
      <c r="Z20" s="93"/>
      <c r="AA20" s="94"/>
      <c r="AB20" s="94"/>
      <c r="AC20" s="94"/>
      <c r="AD20" s="94"/>
      <c r="AE20" s="94"/>
      <c r="AF20" s="94"/>
    </row>
    <row r="21" spans="1:32" ht="47.25" x14ac:dyDescent="0.25">
      <c r="B21" s="95" t="s">
        <v>66</v>
      </c>
      <c r="C21" s="97"/>
      <c r="D21" s="97"/>
      <c r="E21" s="97">
        <f t="shared" si="0"/>
        <v>0</v>
      </c>
      <c r="F21" s="93"/>
      <c r="G21" s="93"/>
      <c r="H21" s="93"/>
      <c r="I21" s="93"/>
      <c r="J21" s="93"/>
      <c r="K21" s="93"/>
      <c r="L21" s="93"/>
      <c r="M21" s="93"/>
      <c r="N21" s="93"/>
      <c r="O21" s="93"/>
      <c r="P21" s="93"/>
      <c r="Q21" s="93"/>
      <c r="R21" s="93"/>
      <c r="S21" s="93"/>
      <c r="T21" s="93"/>
      <c r="U21" s="93"/>
      <c r="V21" s="93"/>
      <c r="W21" s="93"/>
      <c r="X21" s="93"/>
      <c r="Y21" s="93"/>
      <c r="Z21" s="93"/>
      <c r="AA21" s="94"/>
      <c r="AB21" s="94"/>
      <c r="AC21" s="94"/>
      <c r="AD21" s="94"/>
      <c r="AE21" s="94"/>
      <c r="AF21" s="94"/>
    </row>
    <row r="22" spans="1:32" ht="45" x14ac:dyDescent="0.25">
      <c r="B22" s="96" t="s">
        <v>77</v>
      </c>
      <c r="C22" s="97">
        <v>20</v>
      </c>
      <c r="D22" s="97">
        <v>20</v>
      </c>
      <c r="E22" s="97">
        <f t="shared" si="0"/>
        <v>0</v>
      </c>
      <c r="F22" s="98"/>
      <c r="G22" s="93"/>
      <c r="H22" s="93"/>
      <c r="I22" s="93"/>
      <c r="J22" s="93"/>
      <c r="K22" s="93"/>
      <c r="L22" s="93"/>
      <c r="M22" s="93"/>
      <c r="N22" s="93"/>
      <c r="O22" s="93"/>
      <c r="P22" s="93"/>
      <c r="Q22" s="93"/>
      <c r="R22" s="93"/>
      <c r="S22" s="93"/>
      <c r="T22" s="93"/>
      <c r="U22" s="93"/>
      <c r="V22" s="93"/>
      <c r="W22" s="93"/>
      <c r="X22" s="93"/>
      <c r="Y22" s="93"/>
      <c r="Z22" s="93"/>
      <c r="AA22" s="94"/>
      <c r="AB22" s="94"/>
      <c r="AC22" s="94"/>
      <c r="AD22" s="94"/>
      <c r="AE22" s="94"/>
      <c r="AF22" s="94"/>
    </row>
    <row r="23" spans="1:32" x14ac:dyDescent="0.25">
      <c r="B23" s="96"/>
      <c r="C23" s="97"/>
      <c r="D23" s="97"/>
      <c r="E23" s="97">
        <f t="shared" si="0"/>
        <v>0</v>
      </c>
      <c r="F23" s="98"/>
      <c r="G23" s="93"/>
      <c r="H23" s="93"/>
      <c r="I23" s="93"/>
      <c r="J23" s="93"/>
      <c r="K23" s="93"/>
      <c r="L23" s="93"/>
      <c r="M23" s="93"/>
      <c r="N23" s="93"/>
      <c r="O23" s="93"/>
      <c r="P23" s="93"/>
      <c r="Q23" s="93"/>
      <c r="R23" s="93"/>
      <c r="S23" s="93"/>
      <c r="T23" s="93"/>
      <c r="U23" s="93"/>
      <c r="V23" s="93"/>
      <c r="W23" s="93"/>
      <c r="X23" s="93"/>
      <c r="Y23" s="93"/>
      <c r="Z23" s="93"/>
      <c r="AA23" s="94"/>
      <c r="AB23" s="94"/>
      <c r="AC23" s="94"/>
      <c r="AD23" s="94"/>
      <c r="AE23" s="94"/>
      <c r="AF23" s="94"/>
    </row>
    <row r="24" spans="1:32" ht="45" x14ac:dyDescent="0.25">
      <c r="B24" s="96" t="s">
        <v>78</v>
      </c>
      <c r="C24" s="97">
        <v>200</v>
      </c>
      <c r="D24" s="97">
        <f>C24*0.28</f>
        <v>56.000000000000007</v>
      </c>
      <c r="E24" s="97">
        <f t="shared" si="0"/>
        <v>144</v>
      </c>
      <c r="F24" s="98"/>
      <c r="G24" s="93"/>
      <c r="H24" s="93"/>
      <c r="I24" s="93"/>
      <c r="J24" s="93"/>
      <c r="K24" s="93"/>
      <c r="L24" s="93"/>
      <c r="M24" s="93"/>
      <c r="N24" s="93"/>
      <c r="O24" s="93"/>
      <c r="P24" s="93"/>
      <c r="Q24" s="93"/>
      <c r="R24" s="93"/>
      <c r="S24" s="93"/>
      <c r="T24" s="93"/>
      <c r="U24" s="93"/>
      <c r="V24" s="93"/>
      <c r="W24" s="93"/>
      <c r="X24" s="93"/>
      <c r="Y24" s="93"/>
      <c r="Z24" s="93"/>
      <c r="AA24" s="94"/>
      <c r="AB24" s="94"/>
      <c r="AC24" s="94"/>
      <c r="AD24" s="94"/>
      <c r="AE24" s="94"/>
      <c r="AF24" s="94"/>
    </row>
    <row r="25" spans="1:32" ht="45" x14ac:dyDescent="0.25">
      <c r="B25" s="96" t="s">
        <v>79</v>
      </c>
      <c r="C25" s="97">
        <v>250</v>
      </c>
      <c r="D25" s="97">
        <f>C25*0.28</f>
        <v>70</v>
      </c>
      <c r="E25" s="97">
        <f t="shared" si="0"/>
        <v>180</v>
      </c>
      <c r="F25" s="98"/>
      <c r="G25" s="93"/>
      <c r="H25" s="93"/>
      <c r="I25" s="93"/>
      <c r="J25" s="93"/>
      <c r="K25" s="93"/>
      <c r="L25" s="93"/>
      <c r="M25" s="93"/>
      <c r="N25" s="93"/>
      <c r="O25" s="93"/>
      <c r="P25" s="93"/>
      <c r="Q25" s="93"/>
      <c r="R25" s="93"/>
      <c r="S25" s="93"/>
      <c r="T25" s="93"/>
      <c r="U25" s="93"/>
      <c r="V25" s="93"/>
      <c r="W25" s="93"/>
      <c r="X25" s="93"/>
      <c r="Y25" s="93"/>
      <c r="Z25" s="93"/>
      <c r="AA25" s="94"/>
      <c r="AB25" s="94"/>
      <c r="AC25" s="94"/>
      <c r="AD25" s="94"/>
      <c r="AE25" s="94"/>
      <c r="AF25" s="94"/>
    </row>
    <row r="26" spans="1:32" ht="45" x14ac:dyDescent="0.25">
      <c r="B26" s="96" t="s">
        <v>80</v>
      </c>
      <c r="C26" s="97">
        <v>300</v>
      </c>
      <c r="D26" s="97">
        <f>C26*0.28</f>
        <v>84.000000000000014</v>
      </c>
      <c r="E26" s="97">
        <f t="shared" si="0"/>
        <v>216</v>
      </c>
      <c r="F26" s="98"/>
      <c r="G26" s="93"/>
      <c r="H26" s="93"/>
      <c r="I26" s="93"/>
      <c r="J26" s="93"/>
      <c r="K26" s="93"/>
      <c r="L26" s="93"/>
      <c r="M26" s="93"/>
      <c r="N26" s="93"/>
      <c r="O26" s="93"/>
      <c r="P26" s="93"/>
      <c r="Q26" s="93"/>
      <c r="R26" s="93"/>
      <c r="S26" s="93"/>
      <c r="T26" s="93"/>
      <c r="U26" s="93"/>
      <c r="V26" s="93"/>
      <c r="W26" s="93"/>
      <c r="X26" s="93"/>
      <c r="Y26" s="93"/>
      <c r="Z26" s="93"/>
      <c r="AA26" s="94"/>
      <c r="AB26" s="94"/>
      <c r="AC26" s="94"/>
      <c r="AD26" s="94"/>
      <c r="AE26" s="94"/>
      <c r="AF26" s="94"/>
    </row>
    <row r="27" spans="1:32" ht="45" x14ac:dyDescent="0.25">
      <c r="B27" s="96" t="s">
        <v>81</v>
      </c>
      <c r="C27" s="97">
        <v>450</v>
      </c>
      <c r="D27" s="97">
        <f>C27*0.28</f>
        <v>126.00000000000001</v>
      </c>
      <c r="E27" s="97">
        <f t="shared" si="0"/>
        <v>324</v>
      </c>
      <c r="F27" s="98"/>
      <c r="G27" s="93"/>
      <c r="H27" s="93"/>
      <c r="I27" s="93"/>
      <c r="J27" s="93"/>
      <c r="K27" s="93"/>
      <c r="L27" s="93"/>
      <c r="M27" s="93"/>
      <c r="N27" s="93"/>
      <c r="O27" s="93"/>
      <c r="P27" s="93"/>
      <c r="Q27" s="93"/>
      <c r="R27" s="93"/>
      <c r="S27" s="93"/>
      <c r="T27" s="93"/>
      <c r="U27" s="93"/>
      <c r="V27" s="93"/>
      <c r="W27" s="93"/>
      <c r="X27" s="93"/>
      <c r="Y27" s="93"/>
      <c r="Z27" s="93"/>
      <c r="AA27" s="94"/>
      <c r="AB27" s="94"/>
      <c r="AC27" s="94"/>
      <c r="AD27" s="94"/>
      <c r="AE27" s="94"/>
      <c r="AF27" s="94"/>
    </row>
    <row r="28" spans="1:32" ht="45" x14ac:dyDescent="0.25">
      <c r="B28" s="96" t="s">
        <v>82</v>
      </c>
      <c r="C28" s="97">
        <v>700</v>
      </c>
      <c r="D28" s="97">
        <f>C28*0.28</f>
        <v>196.00000000000003</v>
      </c>
      <c r="E28" s="97">
        <f t="shared" si="0"/>
        <v>504</v>
      </c>
      <c r="F28" s="98"/>
      <c r="G28" s="93"/>
      <c r="H28" s="93"/>
      <c r="I28" s="93"/>
      <c r="J28" s="93"/>
      <c r="K28" s="93"/>
      <c r="L28" s="93"/>
      <c r="M28" s="93"/>
      <c r="N28" s="93"/>
      <c r="O28" s="93"/>
      <c r="P28" s="93"/>
      <c r="Q28" s="93"/>
      <c r="R28" s="93"/>
      <c r="S28" s="93"/>
      <c r="T28" s="93"/>
      <c r="U28" s="93"/>
      <c r="V28" s="93"/>
      <c r="W28" s="93"/>
      <c r="X28" s="93"/>
      <c r="Y28" s="93"/>
      <c r="Z28" s="93"/>
      <c r="AA28" s="94"/>
      <c r="AB28" s="94"/>
      <c r="AC28" s="94"/>
      <c r="AD28" s="94"/>
      <c r="AE28" s="94"/>
      <c r="AF28" s="94"/>
    </row>
    <row r="29" spans="1:32" hidden="1" x14ac:dyDescent="0.25">
      <c r="B29" s="96" t="s">
        <v>68</v>
      </c>
      <c r="C29" s="97">
        <v>15000</v>
      </c>
      <c r="D29" s="97">
        <v>15000</v>
      </c>
      <c r="E29" s="97">
        <f t="shared" si="0"/>
        <v>0</v>
      </c>
      <c r="F29" s="98"/>
      <c r="G29" s="93"/>
      <c r="H29" s="93"/>
      <c r="I29" s="93"/>
      <c r="J29" s="93"/>
      <c r="K29" s="93"/>
      <c r="L29" s="93"/>
      <c r="M29" s="93"/>
      <c r="N29" s="93"/>
      <c r="O29" s="93"/>
      <c r="P29" s="93"/>
      <c r="Q29" s="93"/>
      <c r="R29" s="93"/>
      <c r="S29" s="93"/>
      <c r="T29" s="93"/>
      <c r="U29" s="93"/>
      <c r="V29" s="93"/>
      <c r="W29" s="93"/>
      <c r="X29" s="93"/>
      <c r="Y29" s="93"/>
      <c r="Z29" s="93"/>
      <c r="AA29" s="94"/>
      <c r="AB29" s="94"/>
      <c r="AC29" s="94"/>
      <c r="AD29" s="94"/>
      <c r="AE29" s="94"/>
      <c r="AF29" s="94"/>
    </row>
    <row r="30" spans="1:32" x14ac:dyDescent="0.25">
      <c r="B30" s="96"/>
      <c r="C30" s="97"/>
      <c r="D30" s="97"/>
      <c r="E30" s="97"/>
      <c r="F30" s="93"/>
      <c r="G30" s="93"/>
      <c r="H30" s="93"/>
      <c r="I30" s="93"/>
      <c r="J30" s="93"/>
      <c r="K30" s="93"/>
      <c r="L30" s="93"/>
      <c r="M30" s="93"/>
      <c r="N30" s="93"/>
      <c r="O30" s="93"/>
      <c r="P30" s="93"/>
      <c r="Q30" s="93"/>
      <c r="R30" s="93"/>
      <c r="S30" s="93"/>
      <c r="T30" s="93"/>
      <c r="U30" s="93"/>
      <c r="V30" s="93"/>
      <c r="W30" s="93"/>
      <c r="X30" s="93"/>
      <c r="Y30" s="93"/>
      <c r="Z30" s="93"/>
      <c r="AA30" s="94"/>
      <c r="AB30" s="94"/>
      <c r="AC30" s="94"/>
      <c r="AD30" s="94"/>
      <c r="AE30" s="94"/>
      <c r="AF30" s="94"/>
    </row>
    <row r="31" spans="1:32" ht="63" x14ac:dyDescent="0.25">
      <c r="B31" s="95" t="s">
        <v>69</v>
      </c>
      <c r="C31" s="97"/>
      <c r="D31" s="97"/>
      <c r="E31" s="97"/>
      <c r="F31" s="93"/>
      <c r="G31" s="93"/>
      <c r="H31" s="93"/>
      <c r="I31" s="93"/>
      <c r="J31" s="93"/>
      <c r="K31" s="93"/>
      <c r="L31" s="93"/>
      <c r="M31" s="93"/>
      <c r="N31" s="93"/>
      <c r="O31" s="93"/>
      <c r="P31" s="93"/>
      <c r="Q31" s="93"/>
      <c r="R31" s="93"/>
      <c r="S31" s="93"/>
      <c r="T31" s="93"/>
      <c r="U31" s="93"/>
      <c r="V31" s="93"/>
      <c r="W31" s="93"/>
      <c r="X31" s="93"/>
      <c r="Y31" s="93"/>
      <c r="Z31" s="93"/>
      <c r="AA31" s="94"/>
      <c r="AB31" s="94"/>
      <c r="AC31" s="94"/>
      <c r="AD31" s="94"/>
      <c r="AE31" s="94"/>
      <c r="AF31" s="94"/>
    </row>
    <row r="32" spans="1:32" ht="45" x14ac:dyDescent="0.25">
      <c r="B32" s="97" t="s">
        <v>83</v>
      </c>
      <c r="C32" s="97">
        <v>50</v>
      </c>
      <c r="D32" s="97">
        <v>50</v>
      </c>
      <c r="E32" s="97">
        <f t="shared" ref="E32:E38" si="5">C32-D32</f>
        <v>0</v>
      </c>
      <c r="F32" s="98"/>
      <c r="G32" s="93"/>
      <c r="H32" s="93"/>
      <c r="I32" s="93"/>
      <c r="J32" s="93"/>
      <c r="K32" s="93"/>
      <c r="L32" s="93"/>
      <c r="M32" s="93"/>
      <c r="N32" s="93"/>
      <c r="O32" s="93"/>
      <c r="P32" s="93"/>
      <c r="Q32" s="93"/>
      <c r="R32" s="93"/>
      <c r="S32" s="93"/>
      <c r="T32" s="93"/>
      <c r="U32" s="93"/>
      <c r="V32" s="93"/>
      <c r="W32" s="93"/>
      <c r="X32" s="93"/>
      <c r="Y32" s="93"/>
      <c r="Z32" s="93"/>
      <c r="AA32" s="94"/>
      <c r="AB32" s="94"/>
      <c r="AC32" s="94"/>
      <c r="AD32" s="94"/>
      <c r="AE32" s="94"/>
      <c r="AF32" s="94"/>
    </row>
    <row r="33" spans="2:32" ht="45" x14ac:dyDescent="0.25">
      <c r="B33" s="97" t="s">
        <v>84</v>
      </c>
      <c r="C33" s="97">
        <v>400</v>
      </c>
      <c r="D33" s="97">
        <f>C33*0.28</f>
        <v>112.00000000000001</v>
      </c>
      <c r="E33" s="97">
        <f t="shared" si="5"/>
        <v>288</v>
      </c>
      <c r="F33" s="98"/>
      <c r="G33" s="93"/>
      <c r="H33" s="93"/>
      <c r="I33" s="93"/>
      <c r="J33" s="93"/>
      <c r="K33" s="93"/>
      <c r="L33" s="93"/>
      <c r="M33" s="93"/>
      <c r="N33" s="93"/>
      <c r="O33" s="93"/>
      <c r="P33" s="93"/>
      <c r="Q33" s="93"/>
      <c r="R33" s="93"/>
      <c r="S33" s="93"/>
      <c r="T33" s="93"/>
      <c r="U33" s="93"/>
      <c r="V33" s="93"/>
      <c r="W33" s="93"/>
      <c r="X33" s="93"/>
      <c r="Y33" s="93"/>
      <c r="Z33" s="93"/>
      <c r="AA33" s="94"/>
      <c r="AB33" s="94"/>
      <c r="AC33" s="94"/>
      <c r="AD33" s="94"/>
      <c r="AE33" s="94"/>
      <c r="AF33" s="94"/>
    </row>
    <row r="34" spans="2:32" ht="45" x14ac:dyDescent="0.25">
      <c r="B34" s="97" t="s">
        <v>79</v>
      </c>
      <c r="C34" s="97">
        <v>500</v>
      </c>
      <c r="D34" s="97">
        <f>C34*0.28</f>
        <v>140</v>
      </c>
      <c r="E34" s="97">
        <f t="shared" si="5"/>
        <v>360</v>
      </c>
      <c r="F34" s="98"/>
      <c r="G34" s="93"/>
      <c r="H34" s="93"/>
      <c r="I34" s="93"/>
      <c r="J34" s="93"/>
      <c r="K34" s="93"/>
      <c r="L34" s="93"/>
      <c r="M34" s="93"/>
      <c r="N34" s="93"/>
      <c r="O34" s="93"/>
      <c r="P34" s="93"/>
      <c r="Q34" s="93"/>
      <c r="R34" s="93"/>
      <c r="S34" s="93"/>
      <c r="T34" s="93"/>
      <c r="U34" s="93"/>
      <c r="V34" s="93"/>
      <c r="W34" s="93"/>
      <c r="X34" s="93"/>
      <c r="Y34" s="93"/>
      <c r="Z34" s="93"/>
      <c r="AA34" s="94"/>
      <c r="AB34" s="94"/>
      <c r="AC34" s="94"/>
      <c r="AD34" s="94"/>
      <c r="AE34" s="94"/>
      <c r="AF34" s="94"/>
    </row>
    <row r="35" spans="2:32" ht="45" x14ac:dyDescent="0.25">
      <c r="B35" s="97" t="s">
        <v>80</v>
      </c>
      <c r="C35" s="97">
        <v>650</v>
      </c>
      <c r="D35" s="97">
        <f>C35*0.28</f>
        <v>182.00000000000003</v>
      </c>
      <c r="E35" s="97">
        <f t="shared" si="5"/>
        <v>468</v>
      </c>
      <c r="F35" s="98"/>
      <c r="G35" s="93"/>
      <c r="H35" s="93"/>
      <c r="I35" s="93"/>
      <c r="J35" s="93"/>
      <c r="K35" s="93"/>
      <c r="L35" s="93"/>
      <c r="M35" s="93"/>
      <c r="N35" s="93"/>
      <c r="O35" s="93"/>
      <c r="P35" s="93"/>
      <c r="Q35" s="93"/>
      <c r="R35" s="93"/>
      <c r="S35" s="93"/>
      <c r="T35" s="93"/>
      <c r="U35" s="93"/>
      <c r="V35" s="93"/>
      <c r="W35" s="93"/>
      <c r="X35" s="93"/>
      <c r="Y35" s="93"/>
      <c r="Z35" s="93"/>
      <c r="AA35" s="94"/>
      <c r="AB35" s="94"/>
      <c r="AC35" s="94"/>
      <c r="AD35" s="94"/>
      <c r="AE35" s="94"/>
      <c r="AF35" s="94"/>
    </row>
    <row r="36" spans="2:32" ht="45" x14ac:dyDescent="0.25">
      <c r="B36" s="97" t="s">
        <v>85</v>
      </c>
      <c r="C36" s="97">
        <v>900</v>
      </c>
      <c r="D36" s="97">
        <f>C36*0.28</f>
        <v>252.00000000000003</v>
      </c>
      <c r="E36" s="97">
        <f t="shared" si="5"/>
        <v>648</v>
      </c>
      <c r="F36" s="98"/>
      <c r="G36" s="93"/>
      <c r="H36" s="93"/>
      <c r="I36" s="93"/>
      <c r="J36" s="93"/>
      <c r="K36" s="93"/>
      <c r="L36" s="93"/>
      <c r="M36" s="93"/>
      <c r="N36" s="93"/>
      <c r="O36" s="93"/>
      <c r="P36" s="93"/>
      <c r="Q36" s="93"/>
      <c r="R36" s="93"/>
      <c r="S36" s="93"/>
      <c r="T36" s="93"/>
      <c r="U36" s="93"/>
      <c r="V36" s="93"/>
      <c r="W36" s="93"/>
      <c r="X36" s="93"/>
      <c r="Y36" s="93"/>
      <c r="Z36" s="93"/>
      <c r="AA36" s="94"/>
      <c r="AB36" s="94"/>
      <c r="AC36" s="94"/>
      <c r="AD36" s="94"/>
      <c r="AE36" s="94"/>
      <c r="AF36" s="94"/>
    </row>
    <row r="37" spans="2:32" ht="45" x14ac:dyDescent="0.25">
      <c r="B37" s="97" t="s">
        <v>86</v>
      </c>
      <c r="C37" s="97">
        <v>1400</v>
      </c>
      <c r="D37" s="97">
        <f>C37*0.28</f>
        <v>392.00000000000006</v>
      </c>
      <c r="E37" s="97">
        <f t="shared" si="5"/>
        <v>1008</v>
      </c>
      <c r="F37" s="98"/>
      <c r="G37" s="93"/>
      <c r="H37" s="93"/>
      <c r="I37" s="93"/>
      <c r="J37" s="93"/>
      <c r="K37" s="93"/>
      <c r="L37" s="93"/>
      <c r="M37" s="93"/>
      <c r="N37" s="93"/>
      <c r="O37" s="93"/>
      <c r="P37" s="93"/>
      <c r="Q37" s="93"/>
      <c r="R37" s="93"/>
      <c r="S37" s="93"/>
      <c r="T37" s="93"/>
      <c r="U37" s="93"/>
      <c r="V37" s="93"/>
      <c r="W37" s="93"/>
      <c r="X37" s="93"/>
      <c r="Y37" s="93"/>
      <c r="Z37" s="93"/>
      <c r="AA37" s="94"/>
      <c r="AB37" s="94"/>
      <c r="AC37" s="94"/>
      <c r="AD37" s="94"/>
      <c r="AE37" s="94"/>
      <c r="AF37" s="94"/>
    </row>
    <row r="38" spans="2:32" hidden="1" x14ac:dyDescent="0.25">
      <c r="B38" s="97" t="s">
        <v>70</v>
      </c>
      <c r="C38" s="97">
        <v>3000</v>
      </c>
      <c r="D38" s="97">
        <v>3000</v>
      </c>
      <c r="E38" s="97">
        <f t="shared" si="5"/>
        <v>0</v>
      </c>
      <c r="F38" s="98"/>
      <c r="G38" s="93"/>
      <c r="H38" s="93"/>
      <c r="I38" s="93"/>
      <c r="J38" s="93"/>
      <c r="K38" s="93"/>
      <c r="L38" s="93"/>
      <c r="M38" s="93"/>
      <c r="N38" s="93"/>
      <c r="O38" s="93"/>
      <c r="P38" s="93"/>
      <c r="Q38" s="93"/>
      <c r="R38" s="93"/>
      <c r="S38" s="93"/>
      <c r="T38" s="93"/>
      <c r="U38" s="93"/>
      <c r="V38" s="93"/>
      <c r="W38" s="93"/>
      <c r="X38" s="93"/>
      <c r="Y38" s="93"/>
      <c r="Z38" s="93"/>
      <c r="AA38" s="94"/>
      <c r="AB38" s="94"/>
      <c r="AC38" s="94"/>
      <c r="AD38" s="94"/>
      <c r="AE38" s="94"/>
      <c r="AF38" s="94"/>
    </row>
    <row r="39" spans="2:32" x14ac:dyDescent="0.25">
      <c r="B39" s="96"/>
      <c r="C39" s="97"/>
      <c r="D39" s="97"/>
      <c r="E39" s="97"/>
      <c r="F39" s="93"/>
      <c r="G39" s="93"/>
      <c r="H39" s="93"/>
      <c r="I39" s="93"/>
      <c r="J39" s="93"/>
      <c r="K39" s="93"/>
      <c r="L39" s="93"/>
      <c r="M39" s="93"/>
      <c r="N39" s="93"/>
      <c r="O39" s="93"/>
      <c r="P39" s="93"/>
      <c r="Q39" s="93"/>
      <c r="R39" s="93"/>
      <c r="S39" s="93"/>
      <c r="T39" s="93"/>
      <c r="U39" s="93"/>
      <c r="V39" s="93"/>
      <c r="W39" s="93"/>
      <c r="X39" s="93"/>
      <c r="Y39" s="93"/>
      <c r="Z39" s="93"/>
      <c r="AA39" s="94"/>
      <c r="AB39" s="94"/>
      <c r="AC39" s="94"/>
      <c r="AD39" s="94"/>
      <c r="AE39" s="94"/>
      <c r="AF39" s="94"/>
    </row>
    <row r="40" spans="2:32" x14ac:dyDescent="0.25">
      <c r="B40" s="96"/>
      <c r="C40" s="97"/>
      <c r="D40" s="97"/>
      <c r="E40" s="97"/>
      <c r="F40" s="93"/>
      <c r="G40" s="93"/>
      <c r="H40" s="93"/>
      <c r="I40" s="93"/>
      <c r="J40" s="93"/>
      <c r="K40" s="93"/>
      <c r="L40" s="93"/>
      <c r="M40" s="93"/>
      <c r="N40" s="93"/>
      <c r="O40" s="93"/>
      <c r="P40" s="93"/>
      <c r="Q40" s="93"/>
      <c r="R40" s="93"/>
      <c r="S40" s="93"/>
      <c r="T40" s="93"/>
      <c r="U40" s="93"/>
      <c r="V40" s="93"/>
      <c r="W40" s="93"/>
      <c r="X40" s="93"/>
      <c r="Y40" s="93"/>
      <c r="Z40" s="93"/>
      <c r="AA40" s="94"/>
      <c r="AB40" s="94"/>
      <c r="AC40" s="94"/>
      <c r="AD40" s="94"/>
      <c r="AE40" s="94"/>
      <c r="AF40" s="94"/>
    </row>
    <row r="41" spans="2:32" x14ac:dyDescent="0.25">
      <c r="B41" s="96"/>
      <c r="C41" s="97"/>
      <c r="D41" s="97"/>
      <c r="E41" s="97"/>
      <c r="F41" s="93"/>
      <c r="G41" s="93"/>
      <c r="H41" s="93"/>
      <c r="I41" s="93"/>
      <c r="J41" s="93"/>
      <c r="K41" s="93"/>
      <c r="L41" s="93"/>
      <c r="M41" s="93"/>
      <c r="N41" s="93"/>
      <c r="O41" s="93"/>
      <c r="P41" s="93"/>
      <c r="Q41" s="93"/>
      <c r="R41" s="93"/>
      <c r="S41" s="93"/>
      <c r="T41" s="93"/>
      <c r="U41" s="93"/>
      <c r="V41" s="93"/>
      <c r="W41" s="93"/>
      <c r="X41" s="93"/>
      <c r="Y41" s="93"/>
      <c r="Z41" s="93"/>
      <c r="AA41" s="94"/>
      <c r="AB41" s="94"/>
      <c r="AC41" s="94"/>
      <c r="AD41" s="94"/>
      <c r="AE41" s="94"/>
      <c r="AF41" s="94"/>
    </row>
    <row r="42" spans="2:32" x14ac:dyDescent="0.25">
      <c r="B42" s="96"/>
      <c r="C42" s="97"/>
      <c r="D42" s="97"/>
      <c r="E42" s="97"/>
      <c r="F42" s="93"/>
      <c r="G42" s="93"/>
      <c r="H42" s="93"/>
      <c r="I42" s="93"/>
      <c r="J42" s="93"/>
      <c r="K42" s="93"/>
      <c r="L42" s="93"/>
      <c r="M42" s="93"/>
      <c r="N42" s="93"/>
      <c r="O42" s="93"/>
      <c r="P42" s="93"/>
      <c r="Q42" s="93"/>
      <c r="R42" s="93"/>
      <c r="S42" s="93"/>
      <c r="T42" s="93"/>
      <c r="U42" s="93"/>
      <c r="V42" s="93"/>
      <c r="W42" s="93"/>
      <c r="X42" s="93"/>
      <c r="Y42" s="93"/>
      <c r="Z42" s="93"/>
      <c r="AA42" s="94"/>
      <c r="AB42" s="94"/>
      <c r="AC42" s="94"/>
      <c r="AD42" s="94"/>
      <c r="AE42" s="94"/>
      <c r="AF42" s="94"/>
    </row>
    <row r="43" spans="2:32" x14ac:dyDescent="0.25">
      <c r="B43" s="96"/>
      <c r="C43" s="97"/>
      <c r="D43" s="97"/>
      <c r="E43" s="97"/>
      <c r="F43" s="93"/>
      <c r="G43" s="93"/>
      <c r="H43" s="93"/>
      <c r="I43" s="93"/>
      <c r="J43" s="93"/>
      <c r="K43" s="93"/>
      <c r="L43" s="93"/>
      <c r="M43" s="93"/>
      <c r="N43" s="93"/>
      <c r="O43" s="93"/>
      <c r="P43" s="93"/>
      <c r="Q43" s="93"/>
      <c r="R43" s="93"/>
      <c r="S43" s="93"/>
      <c r="T43" s="93"/>
      <c r="U43" s="93"/>
      <c r="V43" s="93"/>
      <c r="W43" s="93"/>
      <c r="X43" s="93"/>
      <c r="Y43" s="93"/>
      <c r="Z43" s="93"/>
      <c r="AA43" s="94"/>
      <c r="AB43" s="94"/>
      <c r="AC43" s="94"/>
      <c r="AD43" s="94"/>
      <c r="AE43" s="94"/>
      <c r="AF43" s="94"/>
    </row>
    <row r="44" spans="2:32" x14ac:dyDescent="0.25">
      <c r="B44" s="96"/>
      <c r="C44" s="97"/>
      <c r="D44" s="97"/>
      <c r="E44" s="97"/>
      <c r="F44" s="93"/>
      <c r="G44" s="93"/>
      <c r="H44" s="93"/>
      <c r="I44" s="93"/>
      <c r="J44" s="93"/>
      <c r="K44" s="93"/>
      <c r="L44" s="93"/>
      <c r="M44" s="93"/>
      <c r="N44" s="93"/>
      <c r="O44" s="93"/>
      <c r="P44" s="93"/>
      <c r="Q44" s="93"/>
      <c r="R44" s="93"/>
      <c r="S44" s="93"/>
      <c r="T44" s="93"/>
      <c r="U44" s="93"/>
      <c r="V44" s="93"/>
      <c r="W44" s="93"/>
      <c r="X44" s="93"/>
      <c r="Y44" s="93"/>
      <c r="Z44" s="93"/>
      <c r="AA44" s="94"/>
      <c r="AB44" s="94"/>
      <c r="AC44" s="94"/>
      <c r="AD44" s="94"/>
      <c r="AE44" s="94"/>
      <c r="AF44" s="94"/>
    </row>
    <row r="45" spans="2:32" x14ac:dyDescent="0.25">
      <c r="B45" s="96"/>
      <c r="C45" s="97"/>
      <c r="D45" s="97"/>
      <c r="E45" s="97"/>
      <c r="F45" s="93"/>
      <c r="G45" s="93"/>
      <c r="H45" s="93"/>
      <c r="I45" s="93"/>
      <c r="J45" s="93"/>
      <c r="K45" s="93"/>
      <c r="L45" s="93"/>
      <c r="M45" s="93"/>
      <c r="N45" s="93"/>
      <c r="O45" s="93"/>
      <c r="P45" s="93"/>
      <c r="Q45" s="93"/>
      <c r="R45" s="93"/>
      <c r="S45" s="93"/>
      <c r="T45" s="93"/>
      <c r="U45" s="93"/>
      <c r="V45" s="93"/>
      <c r="W45" s="93"/>
      <c r="X45" s="93"/>
      <c r="Y45" s="93"/>
      <c r="Z45" s="93"/>
      <c r="AA45" s="94"/>
      <c r="AB45" s="94"/>
      <c r="AC45" s="94"/>
      <c r="AD45" s="94"/>
      <c r="AE45" s="94"/>
      <c r="AF45" s="94"/>
    </row>
    <row r="46" spans="2:32" x14ac:dyDescent="0.25">
      <c r="B46" s="96"/>
      <c r="C46" s="97"/>
      <c r="D46" s="97"/>
      <c r="E46" s="97"/>
      <c r="F46" s="93"/>
      <c r="G46" s="93"/>
      <c r="H46" s="93"/>
      <c r="I46" s="93"/>
      <c r="J46" s="93"/>
      <c r="K46" s="93"/>
      <c r="L46" s="93"/>
      <c r="M46" s="93"/>
      <c r="N46" s="93"/>
      <c r="O46" s="93"/>
      <c r="P46" s="93"/>
      <c r="Q46" s="93"/>
      <c r="R46" s="93"/>
      <c r="S46" s="93"/>
      <c r="T46" s="93"/>
      <c r="U46" s="93"/>
      <c r="V46" s="93"/>
      <c r="W46" s="93"/>
      <c r="X46" s="93"/>
      <c r="Y46" s="93"/>
      <c r="Z46" s="93"/>
      <c r="AA46" s="94"/>
      <c r="AB46" s="94"/>
      <c r="AC46" s="94"/>
      <c r="AD46" s="94"/>
      <c r="AE46" s="94"/>
      <c r="AF46" s="94"/>
    </row>
    <row r="47" spans="2:32" x14ac:dyDescent="0.25">
      <c r="B47" s="96"/>
      <c r="C47" s="97"/>
      <c r="D47" s="97"/>
      <c r="E47" s="97"/>
      <c r="F47" s="93"/>
      <c r="G47" s="93"/>
      <c r="H47" s="93"/>
      <c r="I47" s="93"/>
      <c r="J47" s="93"/>
      <c r="K47" s="93"/>
      <c r="L47" s="93"/>
      <c r="M47" s="93"/>
      <c r="N47" s="93"/>
      <c r="O47" s="93"/>
      <c r="P47" s="93"/>
      <c r="Q47" s="93"/>
      <c r="R47" s="93"/>
      <c r="S47" s="93"/>
      <c r="T47" s="93"/>
      <c r="U47" s="93"/>
      <c r="V47" s="93"/>
      <c r="W47" s="93"/>
      <c r="X47" s="93"/>
      <c r="Y47" s="93"/>
      <c r="Z47" s="93"/>
      <c r="AA47" s="94"/>
      <c r="AB47" s="94"/>
      <c r="AC47" s="94"/>
      <c r="AD47" s="94"/>
      <c r="AE47" s="94"/>
      <c r="AF47" s="94"/>
    </row>
    <row r="48" spans="2:32" x14ac:dyDescent="0.25">
      <c r="B48" s="96"/>
      <c r="C48" s="99"/>
      <c r="D48" s="99"/>
      <c r="E48" s="99"/>
      <c r="F48" s="93"/>
      <c r="G48" s="93"/>
      <c r="H48" s="93"/>
      <c r="I48" s="93"/>
      <c r="J48" s="93"/>
      <c r="K48" s="93"/>
      <c r="L48" s="93"/>
      <c r="M48" s="93"/>
      <c r="N48" s="93"/>
      <c r="O48" s="93"/>
      <c r="P48" s="93"/>
      <c r="Q48" s="93"/>
      <c r="R48" s="93"/>
      <c r="S48" s="93"/>
      <c r="T48" s="93"/>
      <c r="U48" s="93"/>
      <c r="V48" s="93"/>
      <c r="W48" s="93"/>
      <c r="X48" s="93"/>
      <c r="Y48" s="93"/>
      <c r="Z48" s="93"/>
      <c r="AA48" s="94"/>
      <c r="AB48" s="94"/>
      <c r="AC48" s="94"/>
      <c r="AD48" s="94"/>
      <c r="AE48" s="94"/>
      <c r="AF48" s="94"/>
    </row>
    <row r="49" spans="2:32" x14ac:dyDescent="0.25">
      <c r="B49" s="96"/>
      <c r="C49" s="99"/>
      <c r="D49" s="99"/>
      <c r="E49" s="99"/>
      <c r="F49" s="93"/>
      <c r="G49" s="93"/>
      <c r="H49" s="93"/>
      <c r="I49" s="93"/>
      <c r="J49" s="93"/>
      <c r="K49" s="93"/>
      <c r="L49" s="93"/>
      <c r="M49" s="93"/>
      <c r="N49" s="93"/>
      <c r="O49" s="93"/>
      <c r="P49" s="93"/>
      <c r="Q49" s="93"/>
      <c r="R49" s="93"/>
      <c r="S49" s="93"/>
      <c r="T49" s="93"/>
      <c r="U49" s="93"/>
      <c r="V49" s="93"/>
      <c r="W49" s="93"/>
      <c r="X49" s="93"/>
      <c r="Y49" s="93"/>
      <c r="Z49" s="93"/>
      <c r="AA49" s="94"/>
      <c r="AB49" s="94"/>
      <c r="AC49" s="94"/>
      <c r="AD49" s="94"/>
      <c r="AE49" s="94"/>
      <c r="AF49" s="94"/>
    </row>
    <row r="50" spans="2:32" x14ac:dyDescent="0.25">
      <c r="B50" s="96"/>
      <c r="C50" s="99"/>
      <c r="D50" s="99"/>
      <c r="E50" s="99"/>
      <c r="F50" s="93"/>
      <c r="G50" s="93"/>
      <c r="H50" s="93"/>
      <c r="I50" s="93"/>
      <c r="J50" s="93"/>
      <c r="K50" s="93"/>
      <c r="L50" s="93"/>
      <c r="M50" s="93"/>
      <c r="N50" s="93"/>
      <c r="O50" s="93"/>
      <c r="P50" s="93"/>
      <c r="Q50" s="93"/>
      <c r="R50" s="93"/>
      <c r="S50" s="93"/>
      <c r="T50" s="93"/>
      <c r="U50" s="93"/>
      <c r="V50" s="93"/>
      <c r="W50" s="93"/>
      <c r="X50" s="93"/>
      <c r="Y50" s="93"/>
      <c r="Z50" s="93"/>
      <c r="AA50" s="94"/>
      <c r="AB50" s="94"/>
      <c r="AC50" s="94"/>
      <c r="AD50" s="94"/>
      <c r="AE50" s="94"/>
      <c r="AF50" s="94"/>
    </row>
    <row r="51" spans="2:32" x14ac:dyDescent="0.25">
      <c r="B51" s="96"/>
      <c r="C51" s="99"/>
      <c r="D51" s="99"/>
      <c r="E51" s="99"/>
      <c r="F51" s="93"/>
      <c r="G51" s="93"/>
      <c r="H51" s="93"/>
      <c r="I51" s="93"/>
      <c r="J51" s="93"/>
      <c r="K51" s="93"/>
      <c r="L51" s="93"/>
      <c r="M51" s="93"/>
      <c r="N51" s="93"/>
      <c r="O51" s="93"/>
      <c r="P51" s="93"/>
      <c r="Q51" s="93"/>
      <c r="R51" s="93"/>
      <c r="S51" s="93"/>
      <c r="T51" s="93"/>
      <c r="U51" s="93"/>
      <c r="V51" s="93"/>
      <c r="W51" s="93"/>
      <c r="X51" s="93"/>
      <c r="Y51" s="93"/>
      <c r="Z51" s="93"/>
      <c r="AA51" s="94"/>
      <c r="AB51" s="94"/>
      <c r="AC51" s="94"/>
      <c r="AD51" s="94"/>
      <c r="AE51" s="94"/>
      <c r="AF51" s="94"/>
    </row>
    <row r="52" spans="2:32" x14ac:dyDescent="0.25">
      <c r="B52" s="96"/>
      <c r="C52" s="99"/>
      <c r="D52" s="99"/>
      <c r="E52" s="99"/>
      <c r="F52" s="93"/>
      <c r="G52" s="93"/>
      <c r="H52" s="93"/>
      <c r="I52" s="93"/>
      <c r="J52" s="93"/>
      <c r="K52" s="93"/>
      <c r="L52" s="93"/>
      <c r="M52" s="93"/>
      <c r="N52" s="93"/>
      <c r="O52" s="93"/>
      <c r="P52" s="93"/>
      <c r="Q52" s="93"/>
      <c r="R52" s="93"/>
      <c r="S52" s="93"/>
      <c r="T52" s="93"/>
      <c r="U52" s="93"/>
      <c r="V52" s="93"/>
      <c r="W52" s="93"/>
      <c r="X52" s="93"/>
      <c r="Y52" s="93"/>
      <c r="Z52" s="93"/>
      <c r="AA52" s="94"/>
      <c r="AB52" s="94"/>
      <c r="AC52" s="94"/>
      <c r="AD52" s="94"/>
      <c r="AE52" s="94"/>
      <c r="AF52" s="94"/>
    </row>
    <row r="53" spans="2:32" x14ac:dyDescent="0.25">
      <c r="B53" s="96"/>
      <c r="C53" s="99"/>
      <c r="D53" s="99"/>
      <c r="E53" s="99"/>
      <c r="F53" s="93"/>
      <c r="G53" s="93"/>
      <c r="H53" s="93"/>
      <c r="I53" s="93"/>
      <c r="J53" s="93"/>
      <c r="K53" s="93"/>
      <c r="L53" s="93"/>
      <c r="M53" s="93"/>
      <c r="N53" s="93"/>
      <c r="O53" s="93"/>
      <c r="P53" s="93"/>
      <c r="Q53" s="93"/>
      <c r="R53" s="93"/>
      <c r="S53" s="93"/>
      <c r="T53" s="93"/>
      <c r="U53" s="93"/>
      <c r="V53" s="93"/>
      <c r="W53" s="93"/>
      <c r="X53" s="93"/>
      <c r="Y53" s="93"/>
      <c r="Z53" s="93"/>
      <c r="AA53" s="94"/>
      <c r="AB53" s="94"/>
      <c r="AC53" s="94"/>
      <c r="AD53" s="94"/>
      <c r="AE53" s="94"/>
      <c r="AF53" s="94"/>
    </row>
    <row r="54" spans="2:32" x14ac:dyDescent="0.25">
      <c r="B54" s="96"/>
      <c r="C54" s="99"/>
      <c r="D54" s="99"/>
      <c r="E54" s="99"/>
      <c r="F54" s="93"/>
      <c r="G54" s="93"/>
      <c r="H54" s="93"/>
      <c r="I54" s="93"/>
      <c r="J54" s="93"/>
      <c r="K54" s="93"/>
      <c r="L54" s="93"/>
      <c r="M54" s="93"/>
      <c r="N54" s="93"/>
      <c r="O54" s="93"/>
      <c r="P54" s="93"/>
      <c r="Q54" s="93"/>
      <c r="R54" s="93"/>
      <c r="S54" s="93"/>
      <c r="T54" s="93"/>
      <c r="U54" s="93"/>
      <c r="V54" s="93"/>
      <c r="W54" s="93"/>
      <c r="X54" s="93"/>
      <c r="Y54" s="93"/>
      <c r="Z54" s="93"/>
      <c r="AA54" s="94"/>
      <c r="AB54" s="94"/>
      <c r="AC54" s="94"/>
      <c r="AD54" s="94"/>
      <c r="AE54" s="94"/>
      <c r="AF54" s="94"/>
    </row>
    <row r="55" spans="2:32" x14ac:dyDescent="0.25">
      <c r="B55" s="96"/>
      <c r="C55" s="99"/>
      <c r="D55" s="99"/>
      <c r="E55" s="99"/>
      <c r="F55" s="93"/>
      <c r="G55" s="93"/>
      <c r="H55" s="93"/>
      <c r="I55" s="93"/>
      <c r="J55" s="93"/>
      <c r="K55" s="93"/>
      <c r="L55" s="93"/>
      <c r="M55" s="93"/>
      <c r="N55" s="93"/>
      <c r="O55" s="93"/>
      <c r="P55" s="93"/>
      <c r="Q55" s="93"/>
      <c r="R55" s="93"/>
      <c r="S55" s="93"/>
      <c r="T55" s="93"/>
      <c r="U55" s="93"/>
      <c r="V55" s="93"/>
      <c r="W55" s="93"/>
      <c r="X55" s="93"/>
      <c r="Y55" s="93"/>
      <c r="Z55" s="93"/>
      <c r="AA55" s="94"/>
      <c r="AB55" s="94"/>
      <c r="AC55" s="94"/>
      <c r="AD55" s="94"/>
      <c r="AE55" s="94"/>
      <c r="AF55" s="94"/>
    </row>
    <row r="56" spans="2:32" x14ac:dyDescent="0.25">
      <c r="B56" s="96"/>
      <c r="C56" s="99"/>
      <c r="D56" s="99"/>
      <c r="E56" s="99"/>
      <c r="F56" s="93"/>
      <c r="G56" s="93"/>
      <c r="H56" s="93"/>
      <c r="I56" s="93"/>
      <c r="J56" s="93"/>
      <c r="K56" s="93"/>
      <c r="L56" s="93"/>
      <c r="M56" s="93"/>
      <c r="N56" s="93"/>
      <c r="O56" s="93"/>
      <c r="P56" s="93"/>
      <c r="Q56" s="93"/>
      <c r="R56" s="93"/>
      <c r="S56" s="93"/>
      <c r="T56" s="93"/>
      <c r="U56" s="93"/>
      <c r="V56" s="93"/>
      <c r="W56" s="93"/>
      <c r="X56" s="93"/>
      <c r="Y56" s="93"/>
      <c r="Z56" s="93"/>
      <c r="AA56" s="94"/>
      <c r="AB56" s="94"/>
      <c r="AC56" s="94"/>
      <c r="AD56" s="94"/>
      <c r="AE56" s="94"/>
      <c r="AF56" s="94"/>
    </row>
    <row r="57" spans="2:32" x14ac:dyDescent="0.25">
      <c r="B57" s="96"/>
      <c r="C57" s="99"/>
      <c r="D57" s="99"/>
      <c r="E57" s="99"/>
      <c r="F57" s="93"/>
      <c r="G57" s="93"/>
      <c r="H57" s="93"/>
      <c r="I57" s="93"/>
      <c r="J57" s="93"/>
      <c r="K57" s="93"/>
      <c r="L57" s="93"/>
      <c r="M57" s="93"/>
      <c r="N57" s="93"/>
      <c r="O57" s="93"/>
      <c r="P57" s="93"/>
      <c r="Q57" s="93"/>
      <c r="R57" s="93"/>
      <c r="S57" s="93"/>
      <c r="T57" s="93"/>
      <c r="U57" s="93"/>
      <c r="V57" s="93"/>
      <c r="W57" s="93"/>
      <c r="X57" s="93"/>
      <c r="Y57" s="93"/>
      <c r="Z57" s="93"/>
      <c r="AA57" s="94"/>
      <c r="AB57" s="94"/>
      <c r="AC57" s="94"/>
      <c r="AD57" s="94"/>
      <c r="AE57" s="94"/>
      <c r="AF57" s="94"/>
    </row>
    <row r="58" spans="2:32" x14ac:dyDescent="0.25">
      <c r="B58" s="96"/>
      <c r="C58" s="99"/>
      <c r="D58" s="99"/>
      <c r="E58" s="99"/>
      <c r="F58" s="93"/>
      <c r="G58" s="93"/>
      <c r="H58" s="93"/>
      <c r="I58" s="93"/>
      <c r="J58" s="93"/>
      <c r="K58" s="93"/>
      <c r="L58" s="93"/>
      <c r="M58" s="93"/>
      <c r="N58" s="93"/>
      <c r="O58" s="93"/>
      <c r="P58" s="93"/>
      <c r="Q58" s="93"/>
      <c r="R58" s="93"/>
      <c r="S58" s="93"/>
      <c r="T58" s="93"/>
      <c r="U58" s="93"/>
      <c r="V58" s="93"/>
      <c r="W58" s="93"/>
      <c r="X58" s="93"/>
      <c r="Y58" s="93"/>
      <c r="Z58" s="93"/>
      <c r="AA58" s="94"/>
      <c r="AB58" s="94"/>
      <c r="AC58" s="94"/>
      <c r="AD58" s="94"/>
      <c r="AE58" s="94"/>
      <c r="AF58" s="94"/>
    </row>
    <row r="59" spans="2:32" x14ac:dyDescent="0.25">
      <c r="B59" s="96"/>
      <c r="C59" s="99"/>
      <c r="D59" s="99"/>
      <c r="E59" s="99"/>
      <c r="F59" s="93"/>
      <c r="G59" s="93"/>
      <c r="H59" s="93"/>
      <c r="I59" s="93"/>
      <c r="J59" s="93"/>
      <c r="K59" s="93"/>
      <c r="L59" s="93"/>
      <c r="M59" s="93"/>
      <c r="N59" s="93"/>
      <c r="O59" s="93"/>
      <c r="P59" s="93"/>
      <c r="Q59" s="93"/>
      <c r="R59" s="93"/>
      <c r="S59" s="93"/>
      <c r="T59" s="93"/>
      <c r="U59" s="93"/>
      <c r="V59" s="93"/>
      <c r="W59" s="93"/>
      <c r="X59" s="93"/>
      <c r="Y59" s="93"/>
      <c r="Z59" s="93"/>
      <c r="AA59" s="94"/>
      <c r="AB59" s="94"/>
      <c r="AC59" s="94"/>
      <c r="AD59" s="94"/>
      <c r="AE59" s="94"/>
      <c r="AF59" s="94"/>
    </row>
    <row r="60" spans="2:32" x14ac:dyDescent="0.25">
      <c r="B60" s="96"/>
      <c r="C60" s="99"/>
      <c r="D60" s="99"/>
      <c r="E60" s="99"/>
      <c r="F60" s="93"/>
      <c r="G60" s="93"/>
      <c r="H60" s="93"/>
      <c r="I60" s="93"/>
      <c r="J60" s="93"/>
      <c r="K60" s="93"/>
      <c r="L60" s="93"/>
      <c r="M60" s="93"/>
      <c r="N60" s="93"/>
      <c r="O60" s="93"/>
      <c r="P60" s="93"/>
      <c r="Q60" s="93"/>
      <c r="R60" s="93"/>
      <c r="S60" s="93"/>
      <c r="T60" s="93"/>
      <c r="U60" s="93"/>
      <c r="V60" s="93"/>
      <c r="W60" s="93"/>
      <c r="X60" s="93"/>
      <c r="Y60" s="93"/>
      <c r="Z60" s="93"/>
      <c r="AA60" s="94"/>
      <c r="AB60" s="94"/>
      <c r="AC60" s="94"/>
      <c r="AD60" s="94"/>
      <c r="AE60" s="94"/>
      <c r="AF60" s="94"/>
    </row>
    <row r="61" spans="2:32" x14ac:dyDescent="0.25">
      <c r="B61" s="96"/>
      <c r="C61" s="99"/>
      <c r="D61" s="99"/>
      <c r="E61" s="99"/>
      <c r="F61" s="93"/>
      <c r="G61" s="93"/>
      <c r="H61" s="93"/>
      <c r="I61" s="93"/>
      <c r="J61" s="93"/>
      <c r="K61" s="93"/>
      <c r="L61" s="93"/>
      <c r="M61" s="93"/>
      <c r="N61" s="93"/>
      <c r="O61" s="93"/>
      <c r="P61" s="93"/>
      <c r="Q61" s="93"/>
      <c r="R61" s="93"/>
      <c r="S61" s="93"/>
      <c r="T61" s="93"/>
      <c r="U61" s="93"/>
      <c r="V61" s="93"/>
      <c r="W61" s="93"/>
      <c r="X61" s="93"/>
      <c r="Y61" s="93"/>
      <c r="Z61" s="93"/>
      <c r="AA61" s="94"/>
      <c r="AB61" s="94"/>
      <c r="AC61" s="94"/>
      <c r="AD61" s="94"/>
      <c r="AE61" s="94"/>
      <c r="AF61" s="94"/>
    </row>
    <row r="62" spans="2:32" x14ac:dyDescent="0.25">
      <c r="B62" s="96"/>
      <c r="C62" s="99"/>
      <c r="D62" s="99"/>
      <c r="E62" s="99"/>
      <c r="F62" s="93"/>
      <c r="G62" s="93"/>
      <c r="H62" s="93"/>
      <c r="I62" s="93"/>
      <c r="J62" s="93"/>
      <c r="K62" s="93"/>
      <c r="L62" s="93"/>
      <c r="M62" s="93"/>
      <c r="N62" s="93"/>
      <c r="O62" s="93"/>
      <c r="P62" s="93"/>
      <c r="Q62" s="93"/>
      <c r="R62" s="93"/>
      <c r="S62" s="93"/>
      <c r="T62" s="93"/>
      <c r="U62" s="93"/>
      <c r="V62" s="93"/>
      <c r="W62" s="93"/>
      <c r="X62" s="93"/>
      <c r="Y62" s="93"/>
      <c r="Z62" s="93"/>
      <c r="AA62" s="94"/>
      <c r="AB62" s="94"/>
      <c r="AC62" s="94"/>
      <c r="AD62" s="94"/>
      <c r="AE62" s="94"/>
      <c r="AF62" s="94"/>
    </row>
    <row r="63" spans="2:32" x14ac:dyDescent="0.25">
      <c r="B63" s="96"/>
      <c r="C63" s="99"/>
      <c r="D63" s="99"/>
      <c r="E63" s="99"/>
      <c r="F63" s="93"/>
      <c r="G63" s="93"/>
      <c r="H63" s="93"/>
      <c r="I63" s="93"/>
      <c r="J63" s="93"/>
      <c r="K63" s="93"/>
      <c r="L63" s="93"/>
      <c r="M63" s="93"/>
      <c r="N63" s="93"/>
      <c r="O63" s="93"/>
      <c r="P63" s="93"/>
      <c r="Q63" s="93"/>
      <c r="R63" s="93"/>
      <c r="S63" s="93"/>
      <c r="T63" s="93"/>
      <c r="U63" s="93"/>
      <c r="V63" s="93"/>
      <c r="W63" s="93"/>
      <c r="X63" s="93"/>
      <c r="Y63" s="93"/>
      <c r="Z63" s="93"/>
      <c r="AA63" s="94"/>
      <c r="AB63" s="94"/>
      <c r="AC63" s="94"/>
      <c r="AD63" s="94"/>
      <c r="AE63" s="94"/>
      <c r="AF63" s="94"/>
    </row>
    <row r="64" spans="2:32" x14ac:dyDescent="0.25">
      <c r="B64" s="96"/>
      <c r="C64" s="99"/>
      <c r="D64" s="99"/>
      <c r="E64" s="99"/>
      <c r="F64" s="93"/>
      <c r="G64" s="93"/>
      <c r="H64" s="93"/>
      <c r="I64" s="93"/>
      <c r="J64" s="93"/>
      <c r="K64" s="93"/>
      <c r="L64" s="93"/>
      <c r="M64" s="93"/>
      <c r="N64" s="93"/>
      <c r="O64" s="93"/>
      <c r="P64" s="93"/>
      <c r="Q64" s="93"/>
      <c r="R64" s="93"/>
      <c r="S64" s="93"/>
      <c r="T64" s="93"/>
      <c r="U64" s="93"/>
      <c r="V64" s="93"/>
      <c r="W64" s="93"/>
      <c r="X64" s="93"/>
      <c r="Y64" s="93"/>
      <c r="Z64" s="93"/>
      <c r="AA64" s="94"/>
      <c r="AB64" s="94"/>
      <c r="AC64" s="94"/>
      <c r="AD64" s="94"/>
      <c r="AE64" s="94"/>
      <c r="AF64" s="94"/>
    </row>
    <row r="65" spans="2:32" x14ac:dyDescent="0.25">
      <c r="B65" s="96"/>
      <c r="C65" s="99"/>
      <c r="D65" s="99"/>
      <c r="E65" s="99"/>
      <c r="F65" s="93"/>
      <c r="G65" s="93"/>
      <c r="H65" s="93"/>
      <c r="I65" s="93"/>
      <c r="J65" s="93"/>
      <c r="K65" s="93"/>
      <c r="L65" s="93"/>
      <c r="M65" s="93"/>
      <c r="N65" s="93"/>
      <c r="O65" s="93"/>
      <c r="P65" s="93"/>
      <c r="Q65" s="93"/>
      <c r="R65" s="93"/>
      <c r="S65" s="93"/>
      <c r="T65" s="93"/>
      <c r="U65" s="93"/>
      <c r="V65" s="93"/>
      <c r="W65" s="93"/>
      <c r="X65" s="93"/>
      <c r="Y65" s="93"/>
      <c r="Z65" s="93"/>
      <c r="AA65" s="94"/>
      <c r="AB65" s="94"/>
      <c r="AC65" s="94"/>
      <c r="AD65" s="94"/>
      <c r="AE65" s="94"/>
      <c r="AF65" s="94"/>
    </row>
    <row r="66" spans="2:32" x14ac:dyDescent="0.25">
      <c r="B66" s="96"/>
      <c r="C66" s="99"/>
      <c r="D66" s="99"/>
      <c r="E66" s="99"/>
      <c r="F66" s="93"/>
      <c r="G66" s="93"/>
      <c r="H66" s="93"/>
      <c r="I66" s="93"/>
      <c r="J66" s="93"/>
      <c r="K66" s="93"/>
      <c r="L66" s="93"/>
      <c r="M66" s="93"/>
      <c r="N66" s="93"/>
      <c r="O66" s="93"/>
      <c r="P66" s="93"/>
      <c r="Q66" s="93"/>
      <c r="R66" s="93"/>
      <c r="S66" s="93"/>
      <c r="T66" s="93"/>
      <c r="U66" s="93"/>
      <c r="V66" s="93"/>
      <c r="W66" s="93"/>
      <c r="X66" s="93"/>
      <c r="Y66" s="93"/>
      <c r="Z66" s="93"/>
      <c r="AA66" s="94"/>
      <c r="AB66" s="94"/>
      <c r="AC66" s="94"/>
      <c r="AD66" s="94"/>
      <c r="AE66" s="94"/>
      <c r="AF66" s="94"/>
    </row>
    <row r="67" spans="2:32" x14ac:dyDescent="0.25">
      <c r="B67" s="96"/>
      <c r="C67" s="99"/>
      <c r="D67" s="99"/>
      <c r="E67" s="99"/>
      <c r="F67" s="93"/>
      <c r="G67" s="93"/>
      <c r="H67" s="93"/>
      <c r="I67" s="93"/>
      <c r="J67" s="93"/>
      <c r="K67" s="93"/>
      <c r="L67" s="93"/>
      <c r="M67" s="93"/>
      <c r="N67" s="93"/>
      <c r="O67" s="93"/>
      <c r="P67" s="93"/>
      <c r="Q67" s="93"/>
      <c r="R67" s="93"/>
      <c r="S67" s="93"/>
      <c r="T67" s="93"/>
      <c r="U67" s="93"/>
      <c r="V67" s="93"/>
      <c r="W67" s="93"/>
      <c r="X67" s="93"/>
      <c r="Y67" s="93"/>
      <c r="Z67" s="93"/>
      <c r="AA67" s="94"/>
      <c r="AB67" s="94"/>
      <c r="AC67" s="94"/>
      <c r="AD67" s="94"/>
      <c r="AE67" s="94"/>
      <c r="AF67" s="94"/>
    </row>
    <row r="68" spans="2:32" x14ac:dyDescent="0.25">
      <c r="B68" s="96"/>
      <c r="C68" s="99"/>
      <c r="D68" s="99"/>
      <c r="E68" s="99"/>
      <c r="F68" s="93"/>
      <c r="G68" s="93"/>
      <c r="H68" s="93"/>
      <c r="I68" s="93"/>
      <c r="J68" s="93"/>
      <c r="K68" s="93"/>
      <c r="L68" s="93"/>
      <c r="M68" s="93"/>
      <c r="N68" s="93"/>
      <c r="O68" s="93"/>
      <c r="P68" s="93"/>
      <c r="Q68" s="93"/>
      <c r="R68" s="93"/>
      <c r="S68" s="93"/>
      <c r="T68" s="93"/>
      <c r="U68" s="93"/>
      <c r="V68" s="93"/>
      <c r="W68" s="93"/>
      <c r="X68" s="93"/>
      <c r="Y68" s="93"/>
      <c r="Z68" s="93"/>
      <c r="AA68" s="94"/>
      <c r="AB68" s="94"/>
      <c r="AC68" s="94"/>
      <c r="AD68" s="94"/>
      <c r="AE68" s="94"/>
      <c r="AF68" s="94"/>
    </row>
    <row r="69" spans="2:32" x14ac:dyDescent="0.25">
      <c r="B69" s="96"/>
      <c r="C69" s="99"/>
      <c r="D69" s="99"/>
      <c r="E69" s="99"/>
      <c r="F69" s="93"/>
      <c r="G69" s="93"/>
      <c r="H69" s="93"/>
      <c r="I69" s="93"/>
      <c r="J69" s="93"/>
      <c r="K69" s="93"/>
      <c r="L69" s="93"/>
      <c r="M69" s="93"/>
      <c r="N69" s="93"/>
      <c r="O69" s="93"/>
      <c r="P69" s="93"/>
      <c r="Q69" s="93"/>
      <c r="R69" s="93"/>
      <c r="S69" s="93"/>
      <c r="T69" s="93"/>
      <c r="U69" s="93"/>
      <c r="V69" s="93"/>
      <c r="W69" s="93"/>
      <c r="X69" s="93"/>
      <c r="Y69" s="93"/>
      <c r="Z69" s="93"/>
      <c r="AA69" s="94"/>
      <c r="AB69" s="94"/>
      <c r="AC69" s="94"/>
      <c r="AD69" s="94"/>
      <c r="AE69" s="94"/>
      <c r="AF69" s="94"/>
    </row>
    <row r="70" spans="2:32" x14ac:dyDescent="0.25">
      <c r="B70" s="96"/>
      <c r="C70" s="99"/>
      <c r="D70" s="99"/>
      <c r="E70" s="99"/>
      <c r="F70" s="93"/>
      <c r="G70" s="93"/>
      <c r="H70" s="93"/>
      <c r="I70" s="93"/>
      <c r="J70" s="93"/>
      <c r="K70" s="93"/>
      <c r="L70" s="93"/>
      <c r="M70" s="93"/>
      <c r="N70" s="93"/>
      <c r="O70" s="93"/>
      <c r="P70" s="93"/>
      <c r="Q70" s="93"/>
      <c r="R70" s="93"/>
      <c r="S70" s="93"/>
      <c r="T70" s="93"/>
      <c r="U70" s="93"/>
      <c r="V70" s="93"/>
      <c r="W70" s="93"/>
      <c r="X70" s="93"/>
      <c r="Y70" s="93"/>
      <c r="Z70" s="93"/>
      <c r="AA70" s="94"/>
      <c r="AB70" s="94"/>
      <c r="AC70" s="94"/>
      <c r="AD70" s="94"/>
      <c r="AE70" s="94"/>
      <c r="AF70" s="94"/>
    </row>
    <row r="71" spans="2:32" x14ac:dyDescent="0.25">
      <c r="B71" s="96"/>
      <c r="C71" s="99"/>
      <c r="D71" s="99"/>
      <c r="E71" s="99"/>
      <c r="F71" s="93"/>
      <c r="G71" s="93"/>
      <c r="H71" s="93"/>
      <c r="I71" s="93"/>
      <c r="J71" s="93"/>
      <c r="K71" s="93"/>
      <c r="L71" s="93"/>
      <c r="M71" s="93"/>
      <c r="N71" s="93"/>
      <c r="O71" s="93"/>
      <c r="P71" s="93"/>
      <c r="Q71" s="93"/>
      <c r="R71" s="93"/>
      <c r="S71" s="93"/>
      <c r="T71" s="93"/>
      <c r="U71" s="93"/>
      <c r="V71" s="93"/>
      <c r="W71" s="93"/>
      <c r="X71" s="93"/>
      <c r="Y71" s="93"/>
      <c r="Z71" s="93"/>
      <c r="AA71" s="94"/>
      <c r="AB71" s="94"/>
      <c r="AC71" s="94"/>
      <c r="AD71" s="94"/>
      <c r="AE71" s="94"/>
      <c r="AF71" s="94"/>
    </row>
    <row r="72" spans="2:32" x14ac:dyDescent="0.25">
      <c r="B72" s="96"/>
      <c r="C72" s="99"/>
      <c r="D72" s="99"/>
      <c r="E72" s="99"/>
      <c r="F72" s="93"/>
      <c r="G72" s="93"/>
      <c r="H72" s="93"/>
      <c r="I72" s="93"/>
      <c r="J72" s="93"/>
      <c r="K72" s="93"/>
      <c r="L72" s="93"/>
      <c r="M72" s="93"/>
      <c r="N72" s="93"/>
      <c r="O72" s="93"/>
      <c r="P72" s="93"/>
      <c r="Q72" s="93"/>
      <c r="R72" s="93"/>
      <c r="S72" s="93"/>
      <c r="T72" s="93"/>
      <c r="U72" s="93"/>
      <c r="V72" s="93"/>
      <c r="W72" s="93"/>
      <c r="X72" s="93"/>
      <c r="Y72" s="93"/>
      <c r="Z72" s="93"/>
      <c r="AA72" s="94"/>
      <c r="AB72" s="94"/>
      <c r="AC72" s="94"/>
      <c r="AD72" s="94"/>
      <c r="AE72" s="94"/>
      <c r="AF72" s="94"/>
    </row>
    <row r="73" spans="2:32" x14ac:dyDescent="0.25">
      <c r="B73" s="96"/>
      <c r="C73" s="99"/>
      <c r="D73" s="99"/>
      <c r="E73" s="99"/>
      <c r="F73" s="93"/>
      <c r="G73" s="93"/>
      <c r="H73" s="93"/>
      <c r="I73" s="93"/>
      <c r="J73" s="93"/>
      <c r="K73" s="93"/>
      <c r="L73" s="93"/>
      <c r="M73" s="93"/>
      <c r="N73" s="93"/>
      <c r="O73" s="93"/>
      <c r="P73" s="93"/>
      <c r="Q73" s="93"/>
      <c r="R73" s="93"/>
      <c r="S73" s="93"/>
      <c r="T73" s="93"/>
      <c r="U73" s="93"/>
      <c r="V73" s="93"/>
      <c r="W73" s="93"/>
      <c r="X73" s="93"/>
      <c r="Y73" s="93"/>
      <c r="Z73" s="93"/>
      <c r="AA73" s="94"/>
      <c r="AB73" s="94"/>
      <c r="AC73" s="94"/>
      <c r="AD73" s="94"/>
      <c r="AE73" s="94"/>
      <c r="AF73" s="94"/>
    </row>
    <row r="74" spans="2:32" x14ac:dyDescent="0.25">
      <c r="B74" s="96"/>
      <c r="C74" s="99"/>
      <c r="D74" s="99"/>
      <c r="E74" s="99"/>
      <c r="F74" s="93"/>
      <c r="G74" s="93"/>
      <c r="H74" s="93"/>
      <c r="I74" s="93"/>
      <c r="J74" s="93"/>
      <c r="K74" s="93"/>
      <c r="L74" s="93"/>
      <c r="M74" s="93"/>
      <c r="N74" s="93"/>
      <c r="O74" s="93"/>
      <c r="P74" s="93"/>
      <c r="Q74" s="93"/>
      <c r="R74" s="93"/>
      <c r="S74" s="93"/>
      <c r="T74" s="93"/>
      <c r="U74" s="93"/>
      <c r="V74" s="93"/>
      <c r="W74" s="93"/>
      <c r="X74" s="93"/>
      <c r="Y74" s="93"/>
      <c r="Z74" s="93"/>
      <c r="AA74" s="94"/>
      <c r="AB74" s="94"/>
      <c r="AC74" s="94"/>
      <c r="AD74" s="94"/>
      <c r="AE74" s="94"/>
      <c r="AF74" s="94"/>
    </row>
    <row r="75" spans="2:32" x14ac:dyDescent="0.25">
      <c r="B75" s="96"/>
      <c r="C75" s="99"/>
      <c r="D75" s="99"/>
      <c r="E75" s="99"/>
      <c r="F75" s="93"/>
      <c r="G75" s="93"/>
      <c r="H75" s="93"/>
      <c r="I75" s="93"/>
      <c r="J75" s="93"/>
      <c r="K75" s="93"/>
      <c r="L75" s="93"/>
      <c r="M75" s="93"/>
      <c r="N75" s="93"/>
      <c r="O75" s="93"/>
      <c r="P75" s="93"/>
      <c r="Q75" s="93"/>
      <c r="R75" s="93"/>
      <c r="S75" s="93"/>
      <c r="T75" s="93"/>
      <c r="U75" s="93"/>
      <c r="V75" s="93"/>
      <c r="W75" s="93"/>
      <c r="X75" s="93"/>
      <c r="Y75" s="93"/>
      <c r="Z75" s="93"/>
      <c r="AA75" s="94"/>
      <c r="AB75" s="94"/>
      <c r="AC75" s="94"/>
      <c r="AD75" s="94"/>
      <c r="AE75" s="94"/>
      <c r="AF75" s="94"/>
    </row>
    <row r="76" spans="2:32" x14ac:dyDescent="0.25">
      <c r="B76" s="96"/>
      <c r="C76" s="99"/>
      <c r="D76" s="99"/>
      <c r="E76" s="99"/>
      <c r="F76" s="93"/>
      <c r="G76" s="93"/>
      <c r="H76" s="93"/>
      <c r="I76" s="93"/>
      <c r="J76" s="93"/>
      <c r="K76" s="93"/>
      <c r="L76" s="93"/>
      <c r="M76" s="93"/>
      <c r="N76" s="93"/>
      <c r="O76" s="93"/>
      <c r="P76" s="93"/>
      <c r="Q76" s="93"/>
      <c r="R76" s="93"/>
      <c r="S76" s="93"/>
      <c r="T76" s="93"/>
      <c r="U76" s="93"/>
      <c r="V76" s="93"/>
      <c r="W76" s="93"/>
      <c r="X76" s="93"/>
      <c r="Y76" s="93"/>
      <c r="Z76" s="93"/>
      <c r="AA76" s="94"/>
      <c r="AB76" s="94"/>
      <c r="AC76" s="94"/>
      <c r="AD76" s="94"/>
      <c r="AE76" s="94"/>
      <c r="AF76" s="94"/>
    </row>
    <row r="77" spans="2:32" x14ac:dyDescent="0.25">
      <c r="B77" s="96"/>
      <c r="C77" s="99"/>
      <c r="D77" s="99"/>
      <c r="E77" s="99"/>
      <c r="F77" s="93"/>
      <c r="G77" s="93"/>
      <c r="H77" s="93"/>
      <c r="I77" s="93"/>
      <c r="J77" s="93"/>
      <c r="K77" s="93"/>
      <c r="L77" s="93"/>
      <c r="M77" s="93"/>
      <c r="N77" s="93"/>
      <c r="O77" s="93"/>
      <c r="P77" s="93"/>
      <c r="Q77" s="93"/>
      <c r="R77" s="93"/>
      <c r="S77" s="93"/>
      <c r="T77" s="93"/>
      <c r="U77" s="93"/>
      <c r="V77" s="93"/>
      <c r="W77" s="93"/>
      <c r="X77" s="93"/>
      <c r="Y77" s="93"/>
      <c r="Z77" s="93"/>
      <c r="AA77" s="94"/>
      <c r="AB77" s="94"/>
      <c r="AC77" s="94"/>
      <c r="AD77" s="94"/>
      <c r="AE77" s="94"/>
      <c r="AF77" s="94"/>
    </row>
    <row r="78" spans="2:32" x14ac:dyDescent="0.25">
      <c r="B78" s="96"/>
      <c r="C78" s="99"/>
      <c r="D78" s="99"/>
      <c r="E78" s="99"/>
      <c r="F78" s="93"/>
      <c r="G78" s="93"/>
      <c r="H78" s="93"/>
      <c r="I78" s="93"/>
      <c r="J78" s="93"/>
      <c r="K78" s="93"/>
      <c r="L78" s="93"/>
      <c r="M78" s="93"/>
      <c r="N78" s="93"/>
      <c r="O78" s="93"/>
      <c r="P78" s="93"/>
      <c r="Q78" s="93"/>
      <c r="R78" s="93"/>
      <c r="S78" s="93"/>
      <c r="T78" s="93"/>
      <c r="U78" s="93"/>
      <c r="V78" s="93"/>
      <c r="W78" s="93"/>
      <c r="X78" s="93"/>
      <c r="Y78" s="93"/>
      <c r="Z78" s="93"/>
      <c r="AA78" s="94"/>
      <c r="AB78" s="94"/>
      <c r="AC78" s="94"/>
      <c r="AD78" s="94"/>
      <c r="AE78" s="94"/>
      <c r="AF78" s="94"/>
    </row>
    <row r="79" spans="2:32" x14ac:dyDescent="0.25">
      <c r="B79" s="96"/>
      <c r="C79" s="99"/>
      <c r="D79" s="99"/>
      <c r="E79" s="99"/>
      <c r="F79" s="93"/>
      <c r="G79" s="93"/>
      <c r="H79" s="93"/>
      <c r="I79" s="93"/>
      <c r="J79" s="93"/>
      <c r="K79" s="93"/>
      <c r="L79" s="93"/>
      <c r="M79" s="93"/>
      <c r="N79" s="93"/>
      <c r="O79" s="93"/>
      <c r="P79" s="93"/>
      <c r="Q79" s="93"/>
      <c r="R79" s="93"/>
      <c r="S79" s="93"/>
      <c r="T79" s="93"/>
      <c r="U79" s="93"/>
      <c r="V79" s="93"/>
      <c r="W79" s="93"/>
      <c r="X79" s="93"/>
      <c r="Y79" s="93"/>
      <c r="Z79" s="93"/>
      <c r="AA79" s="94"/>
      <c r="AB79" s="94"/>
      <c r="AC79" s="94"/>
      <c r="AD79" s="94"/>
      <c r="AE79" s="94"/>
      <c r="AF79" s="94"/>
    </row>
  </sheetData>
  <sheetProtection password="8DB0" sheet="1" objects="1" scenarios="1"/>
  <printOptions gridLines="1"/>
  <pageMargins left="0.7" right="0.7" top="2" bottom="0.75" header="1.05" footer="0.3"/>
  <pageSetup scale="43" orientation="portrait" horizontalDpi="1200" verticalDpi="1200" r:id="rId1"/>
  <headerFooter>
    <oddHeader>&amp;L&amp;G&amp;CStaff Plan Assumptions&amp;REnvironmental Finance Center
University of Maryland
054 Preinkert Field House, College Park, MD
www.efc.umd.edu
E. Reed / J. Cotting</oddHeader>
    <oddFooter>&amp;LDraft For Discussion Purposes Only
Do Not Cite or Distribute
All Rights Reserved&amp;C&amp;P of &amp;N&amp;R&amp;D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vt:i4>
      </vt:variant>
    </vt:vector>
  </HeadingPairs>
  <TitlesOfParts>
    <vt:vector size="32" baseType="lpstr">
      <vt:lpstr>Instructions</vt:lpstr>
      <vt:lpstr>Assumptions</vt:lpstr>
      <vt:lpstr>DashBoard 1</vt:lpstr>
      <vt:lpstr>Labor Dashboard</vt:lpstr>
      <vt:lpstr>Budget Dashboard</vt:lpstr>
      <vt:lpstr>Budget Dashboard 2</vt:lpstr>
      <vt:lpstr>Budget Pre Fil</vt:lpstr>
      <vt:lpstr>Training-Outreach-Equipment</vt:lpstr>
      <vt:lpstr>Permit Activity Projection</vt:lpstr>
      <vt:lpstr>Local Revenue from Permits</vt:lpstr>
      <vt:lpstr>Time Per Permit</vt:lpstr>
      <vt:lpstr>Permit Inven and Time</vt:lpstr>
      <vt:lpstr>Annual Labor Costs</vt:lpstr>
      <vt:lpstr>Annual Labor Time</vt:lpstr>
      <vt:lpstr>Annual SWP Administration Time</vt:lpstr>
      <vt:lpstr>Annual SWP Engineering Time</vt:lpstr>
      <vt:lpstr>Annual Support Time</vt:lpstr>
      <vt:lpstr>Annual Category 4 Time</vt:lpstr>
      <vt:lpstr>Budget No Prefil</vt:lpstr>
      <vt:lpstr>'Annual Category 4 Time'!Print_Area</vt:lpstr>
      <vt:lpstr>'Annual Labor Time'!Print_Area</vt:lpstr>
      <vt:lpstr>'Annual Support Time'!Print_Area</vt:lpstr>
      <vt:lpstr>'Annual SWP Engineering Time'!Print_Area</vt:lpstr>
      <vt:lpstr>'Budget Dashboard'!Print_Area</vt:lpstr>
      <vt:lpstr>'Budget No Prefil'!Print_Area</vt:lpstr>
      <vt:lpstr>'DashBoard 1'!Print_Area</vt:lpstr>
      <vt:lpstr>'Labor Dashboard'!Print_Area</vt:lpstr>
      <vt:lpstr>'Local Revenue from Permits'!Print_Area</vt:lpstr>
      <vt:lpstr>'Permit Activity Projection'!Print_Area</vt:lpstr>
      <vt:lpstr>'Permit Inven and Time'!Print_Area</vt:lpstr>
      <vt:lpstr>'Time Per Permit'!Print_Area</vt:lpstr>
      <vt:lpstr>'Training-Outreach-Equipment'!Print_Area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Reed</dc:creator>
  <cp:lastModifiedBy>Medessa Burian</cp:lastModifiedBy>
  <cp:lastPrinted>2013-03-03T02:57:24Z</cp:lastPrinted>
  <dcterms:created xsi:type="dcterms:W3CDTF">2013-02-13T14:17:25Z</dcterms:created>
  <dcterms:modified xsi:type="dcterms:W3CDTF">2013-06-25T16:09:33Z</dcterms:modified>
</cp:coreProperties>
</file>