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F:\Indicators\Forest buffers\"/>
    </mc:Choice>
  </mc:AlternateContent>
  <xr:revisionPtr revIDLastSave="0" documentId="13_ncr:1_{C33ABF1E-E344-4533-8E2F-9D1B939FE105}" xr6:coauthVersionLast="46" xr6:coauthVersionMax="46" xr10:uidLastSave="{00000000-0000-0000-0000-000000000000}"/>
  <bookViews>
    <workbookView xWindow="-80" yWindow="70" windowWidth="17950" windowHeight="10180" activeTab="2" xr2:uid="{00000000-000D-0000-FFFF-FFFF00000000}"/>
  </bookViews>
  <sheets>
    <sheet name="Outcome Achievement" sheetId="3" r:id="rId1"/>
    <sheet name="2020Progress-WIP3" sheetId="7" r:id="rId2"/>
    <sheet name="2017-20 No Expiration Scenarios" sheetId="6" r:id="rId3"/>
    <sheet name="Notes"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 i="3" l="1"/>
  <c r="AE4" i="3"/>
  <c r="AF4" i="3"/>
  <c r="AG4" i="3"/>
  <c r="AH4" i="3"/>
  <c r="AI4" i="3"/>
  <c r="AD5" i="3"/>
  <c r="AE5" i="3"/>
  <c r="AF5" i="3"/>
  <c r="AG5" i="3"/>
  <c r="AH5" i="3"/>
  <c r="AI5" i="3"/>
  <c r="AD6" i="3"/>
  <c r="AE6" i="3"/>
  <c r="AF6" i="3"/>
  <c r="AG6" i="3"/>
  <c r="AH6" i="3"/>
  <c r="AI6" i="3"/>
  <c r="AD7" i="3"/>
  <c r="AE7" i="3"/>
  <c r="AF7" i="3"/>
  <c r="AG7" i="3"/>
  <c r="AH7" i="3"/>
  <c r="AI7" i="3"/>
  <c r="AD8" i="3"/>
  <c r="AE8" i="3"/>
  <c r="AF8" i="3"/>
  <c r="AG8" i="3"/>
  <c r="AH8" i="3"/>
  <c r="AI8" i="3"/>
  <c r="B38" i="3"/>
  <c r="B37" i="3"/>
  <c r="B36" i="3"/>
  <c r="B35" i="3"/>
  <c r="B34" i="3"/>
  <c r="B33" i="3"/>
  <c r="G19" i="7"/>
  <c r="G14" i="7"/>
  <c r="G15" i="7"/>
  <c r="G16" i="7"/>
  <c r="G17" i="7"/>
  <c r="G18" i="7"/>
  <c r="G13" i="7"/>
  <c r="O27" i="3" l="1"/>
  <c r="O25" i="3"/>
  <c r="O26" i="3"/>
  <c r="A20" i="7" l="1"/>
  <c r="B8" i="7"/>
  <c r="B19" i="7"/>
  <c r="C12" i="6"/>
  <c r="H17" i="6"/>
  <c r="D29" i="6" s="1"/>
  <c r="C13" i="6"/>
  <c r="E13" i="6" s="1"/>
  <c r="F13" i="6" s="1"/>
  <c r="C14" i="6"/>
  <c r="E14" i="6" s="1"/>
  <c r="F14" i="6" s="1"/>
  <c r="C15" i="6"/>
  <c r="E15" i="6" s="1"/>
  <c r="F15" i="6" s="1"/>
  <c r="C16" i="6"/>
  <c r="E16" i="6" s="1"/>
  <c r="F16" i="6" s="1"/>
  <c r="C17" i="6"/>
  <c r="E17" i="6" s="1"/>
  <c r="F17" i="6" s="1"/>
  <c r="C20" i="6"/>
  <c r="C21" i="6"/>
  <c r="E21" i="6" s="1"/>
  <c r="F21" i="6" s="1"/>
  <c r="C22" i="6"/>
  <c r="E22" i="6" s="1"/>
  <c r="F22" i="6" s="1"/>
  <c r="C23" i="6"/>
  <c r="E23" i="6" s="1"/>
  <c r="F23" i="6" s="1"/>
  <c r="C24" i="6"/>
  <c r="E24" i="6" s="1"/>
  <c r="F24" i="6" s="1"/>
  <c r="C25" i="6"/>
  <c r="E25" i="6" s="1"/>
  <c r="F25" i="6" s="1"/>
  <c r="C29" i="6"/>
  <c r="C30" i="6"/>
  <c r="E30" i="6" s="1"/>
  <c r="F30" i="6" s="1"/>
  <c r="C31" i="6"/>
  <c r="E31" i="6"/>
  <c r="F31" i="6" s="1"/>
  <c r="C32" i="6"/>
  <c r="E32" i="6" s="1"/>
  <c r="F32" i="6" s="1"/>
  <c r="C33" i="6"/>
  <c r="E33" i="6" s="1"/>
  <c r="F33" i="6" s="1"/>
  <c r="C34" i="6"/>
  <c r="E34" i="6" s="1"/>
  <c r="F34" i="6" s="1"/>
  <c r="C38" i="6"/>
  <c r="E38" i="6" s="1"/>
  <c r="F38" i="6" s="1"/>
  <c r="C39" i="6"/>
  <c r="E39" i="6" s="1"/>
  <c r="F39" i="6" s="1"/>
  <c r="C40" i="6"/>
  <c r="E40" i="6" s="1"/>
  <c r="F40" i="6" s="1"/>
  <c r="C41" i="6"/>
  <c r="E41" i="6" s="1"/>
  <c r="F41" i="6" s="1"/>
  <c r="C42" i="6"/>
  <c r="E42" i="6" s="1"/>
  <c r="F42" i="6" s="1"/>
  <c r="C43" i="6"/>
  <c r="E43" i="6" s="1"/>
  <c r="F43" i="6" s="1"/>
  <c r="C44" i="6"/>
  <c r="E44" i="6" s="1"/>
  <c r="F44" i="6" s="1"/>
  <c r="C45" i="6"/>
  <c r="E45" i="6" s="1"/>
  <c r="F45" i="6" s="1"/>
  <c r="C46" i="6"/>
  <c r="E46" i="6" s="1"/>
  <c r="F46" i="6" s="1"/>
  <c r="C2" i="7"/>
  <c r="E2" i="7"/>
  <c r="F2" i="7"/>
  <c r="C3" i="7"/>
  <c r="E3" i="7"/>
  <c r="F3" i="7"/>
  <c r="C4" i="7"/>
  <c r="E4" i="7"/>
  <c r="F4" i="7"/>
  <c r="C5" i="7"/>
  <c r="E5" i="7"/>
  <c r="F5" i="7"/>
  <c r="C6" i="7"/>
  <c r="E6" i="7"/>
  <c r="F6" i="7"/>
  <c r="C7" i="7"/>
  <c r="E7" i="7"/>
  <c r="F7" i="7"/>
  <c r="C13" i="7"/>
  <c r="E13" i="7"/>
  <c r="F13" i="7"/>
  <c r="C14" i="7"/>
  <c r="E14" i="7"/>
  <c r="F14" i="7"/>
  <c r="C15" i="7"/>
  <c r="E15" i="7"/>
  <c r="F15" i="7"/>
  <c r="C16" i="7"/>
  <c r="E16" i="7"/>
  <c r="F16" i="7"/>
  <c r="C17" i="7"/>
  <c r="E17" i="7"/>
  <c r="F17" i="7"/>
  <c r="C18" i="7"/>
  <c r="E18" i="7"/>
  <c r="F18" i="7"/>
  <c r="M4" i="3"/>
  <c r="M5" i="3"/>
  <c r="M6" i="3"/>
  <c r="M7" i="3"/>
  <c r="M8" i="3"/>
  <c r="M9" i="3"/>
  <c r="M10" i="3"/>
  <c r="M11" i="3"/>
  <c r="M12" i="3"/>
  <c r="M13" i="3"/>
  <c r="M14" i="3"/>
  <c r="M15" i="3"/>
  <c r="M16" i="3"/>
  <c r="M17" i="3"/>
  <c r="M18" i="3"/>
  <c r="M19" i="3"/>
  <c r="M20" i="3"/>
  <c r="M21" i="3"/>
  <c r="M22" i="3"/>
  <c r="I23" i="3"/>
  <c r="K23" i="3"/>
  <c r="L23" i="3"/>
  <c r="M23" i="3"/>
  <c r="O23" i="3"/>
  <c r="I24" i="3"/>
  <c r="K24" i="3"/>
  <c r="L24" i="3"/>
  <c r="M24" i="3"/>
  <c r="O24" i="3"/>
  <c r="I25" i="3"/>
  <c r="K25" i="3"/>
  <c r="L25" i="3"/>
  <c r="M25" i="3"/>
  <c r="I26" i="3"/>
  <c r="K26" i="3"/>
  <c r="L26" i="3"/>
  <c r="M26" i="3"/>
  <c r="I27" i="3"/>
  <c r="K27" i="3"/>
  <c r="L27" i="3"/>
  <c r="M27" i="3"/>
  <c r="H18" i="7"/>
  <c r="I18" i="7"/>
  <c r="H16" i="7"/>
  <c r="I16" i="7"/>
  <c r="F19" i="7"/>
  <c r="H17" i="7"/>
  <c r="I17" i="7"/>
  <c r="H14" i="7"/>
  <c r="I14" i="7"/>
  <c r="H15" i="7"/>
  <c r="I15" i="7"/>
  <c r="H13" i="7"/>
  <c r="I13" i="7"/>
  <c r="F8" i="7"/>
  <c r="H19" i="7"/>
  <c r="I19" i="7"/>
  <c r="G42" i="6" l="1"/>
  <c r="E20" i="6"/>
  <c r="F20" i="6" s="1"/>
  <c r="F26" i="6" s="1"/>
  <c r="G40" i="6"/>
  <c r="F47" i="6"/>
  <c r="E29" i="6"/>
  <c r="F29" i="6" s="1"/>
  <c r="F35" i="6" s="1"/>
  <c r="D20" i="6"/>
</calcChain>
</file>

<file path=xl/sharedStrings.xml><?xml version="1.0" encoding="utf-8"?>
<sst xmlns="http://schemas.openxmlformats.org/spreadsheetml/2006/main" count="207" uniqueCount="102">
  <si>
    <t>Source:  CBPO</t>
  </si>
  <si>
    <t>Miles include those buffered by at least 35 feet of forest on one side of stream.</t>
  </si>
  <si>
    <t>Miles count once the forest is planted</t>
  </si>
  <si>
    <t>year</t>
  </si>
  <si>
    <t>*note - Beginning in 2004, federal progress is captured in the state totals</t>
  </si>
  <si>
    <t>*note - PA's 2004 #s include miles from previous year, but can not be apportioned at this time</t>
  </si>
  <si>
    <t>no data</t>
  </si>
  <si>
    <t>% E.O. Outcome goal achievement</t>
  </si>
  <si>
    <t xml:space="preserve">Beginning in 2010, began tracking the Executive Order Outcome goal to plant </t>
  </si>
  <si>
    <t>Year 2010 goal: 10,000 restored miles of riparian forested buffer since 1996 in MD, PA, VA.</t>
  </si>
  <si>
    <t>14,400 miles 2010-2025 throughout the entire watershed.</t>
  </si>
  <si>
    <t>Miles of Riparian Forest Buffer Planted</t>
  </si>
  <si>
    <t>Cumulative Miles Planted in Watershed since 2010</t>
  </si>
  <si>
    <t>14,400-mile E.O. Outcome Goal (entire watershed; 2010-2025)</t>
  </si>
  <si>
    <t>MD, PA, VA</t>
  </si>
  <si>
    <t>Total</t>
  </si>
  <si>
    <t>*note - in 2014, New York and Delaware are 6acres/mile cause of 50ft width buffers</t>
  </si>
  <si>
    <t>900 miles/ yr Annual Target (CBP 2014 Agreement)</t>
  </si>
  <si>
    <t>% achieved</t>
  </si>
  <si>
    <t>Changes in Goals and Targets</t>
  </si>
  <si>
    <t>Year Range</t>
  </si>
  <si>
    <t>Goal</t>
  </si>
  <si>
    <t>Source</t>
  </si>
  <si>
    <t>1996-2010</t>
  </si>
  <si>
    <t>Cumulative or Annual</t>
  </si>
  <si>
    <t>Applicable Jurisdictions</t>
  </si>
  <si>
    <t>Cumulative</t>
  </si>
  <si>
    <t>cumulative during this period</t>
  </si>
  <si>
    <t>Executive Order</t>
  </si>
  <si>
    <t>Watershed wide</t>
  </si>
  <si>
    <t>Annual</t>
  </si>
  <si>
    <t>Miles Planted Per Year</t>
  </si>
  <si>
    <t>MD</t>
  </si>
  <si>
    <t>PA</t>
  </si>
  <si>
    <t>VA</t>
  </si>
  <si>
    <t>WV</t>
  </si>
  <si>
    <t>DE</t>
  </si>
  <si>
    <t>NY</t>
  </si>
  <si>
    <t>FED</t>
  </si>
  <si>
    <t>All</t>
  </si>
  <si>
    <t>2010-2025</t>
  </si>
  <si>
    <t>2007-present</t>
  </si>
  <si>
    <t>2007 CBPO EC Forest Directive, EO, CBP 2014 Watershed Agreement</t>
  </si>
  <si>
    <t>2002 CBPO EC Forest Directive</t>
  </si>
  <si>
    <t>Contact: Katherine Wares, CRC, Chesapeake Bay Program</t>
  </si>
  <si>
    <t xml:space="preserve">*note - As of 2003, federal miles are no longer tracked separately and are included in respective states' reporting. </t>
  </si>
  <si>
    <t>*note - PA reported 436 cumulative miles from 2000-2002, but was not able to attribute them to any particular year.  They were not able to confirm any miles planted from 1996-1999.</t>
  </si>
  <si>
    <t>*note - federal miles for 1998, 1999, 2000 were revised in 2003, affecting totals</t>
  </si>
  <si>
    <t>*note - MD annual miles for 1996-2002 were revised 1/7/05, affecting totals</t>
  </si>
  <si>
    <t>*note - DE adjusted NEIEN past year progress data in 2014, which included new 267 acres (44.5 miles) for years 2010-2013; these were distributed across this years as a proxy until we get the actual annual data</t>
  </si>
  <si>
    <t>The forest planted can include trees with shrubs and grasses, however the canopy at maturity must be from trees.  The species must be natives.</t>
  </si>
  <si>
    <t>The buffer can be managed to encourage natural succession to woody species resulting in a mature canopy of trees 12 acres to a mile</t>
  </si>
  <si>
    <t>updated October 2017</t>
  </si>
  <si>
    <t>2009-2010</t>
  </si>
  <si>
    <t>2010-2011</t>
  </si>
  <si>
    <t>2011-2012</t>
  </si>
  <si>
    <t>2012-2013</t>
  </si>
  <si>
    <t>2013-2014</t>
  </si>
  <si>
    <t>2014-2015</t>
  </si>
  <si>
    <t>2015-2016</t>
  </si>
  <si>
    <t>2016-2017</t>
  </si>
  <si>
    <t>New Reported Annual Acres/Loss</t>
  </si>
  <si>
    <t>2017-2018</t>
  </si>
  <si>
    <t>2018-2019</t>
  </si>
  <si>
    <t xml:space="preserve">*note- as of 2018 Progress, we transitioned to the Phase 6 model and verification issues resulted in negative progress in the model. We therefore started using "no expiration" scenarios to calculate the new miles added each year </t>
  </si>
  <si>
    <t>Cumulative miles planted since 1996</t>
  </si>
  <si>
    <t>2019-2020</t>
  </si>
  <si>
    <t>WIP3 Acres</t>
  </si>
  <si>
    <t>Square Ft</t>
  </si>
  <si>
    <t>Width (ft)</t>
  </si>
  <si>
    <t>Length (ft)</t>
  </si>
  <si>
    <t>Miles</t>
  </si>
  <si>
    <t>*Note: Buffer goals were pulled from the WIP3 Official scenario using CAST 19. These acres do not include narrow forest buffers</t>
  </si>
  <si>
    <t>2020 Progress Acres</t>
  </si>
  <si>
    <t>This is the 2020 Official Progress scenario (not the no expiration scenarios which are only used to calculate annual miles added)</t>
  </si>
  <si>
    <t>Annual miles needed 2021-2025 to reach WIP3</t>
  </si>
  <si>
    <t>MD- urban</t>
  </si>
  <si>
    <t>MD- ag</t>
  </si>
  <si>
    <t>MD total</t>
  </si>
  <si>
    <t>2019 Progress</t>
  </si>
  <si>
    <t>2018 Progress</t>
  </si>
  <si>
    <t>*Progress #s come from official scenarios and do not include narrow buffers</t>
  </si>
  <si>
    <t>NY- urban</t>
  </si>
  <si>
    <t>NY- ag</t>
  </si>
  <si>
    <t>NY- ag with exclusion fencing</t>
  </si>
  <si>
    <t>State total miles</t>
  </si>
  <si>
    <t xml:space="preserve">DE </t>
  </si>
  <si>
    <t>NY total</t>
  </si>
  <si>
    <t>Gap to reach WIP3 (miles)</t>
  </si>
  <si>
    <t>Gap to reach WIP3 (acres)</t>
  </si>
  <si>
    <t>Change from last reporting year (miles)</t>
  </si>
  <si>
    <t>*These numbers are difference between this year and the previous year no expiration scenarios in CAST. For example, 2020 (acres) numbers are difference between the 2020 and 2019 no expiration scenarios in CAST</t>
  </si>
  <si>
    <t>No Expiration Scenario Miles for 2017-2020</t>
  </si>
  <si>
    <t>acres*</t>
  </si>
  <si>
    <t>square feet</t>
  </si>
  <si>
    <t>width (feet)</t>
  </si>
  <si>
    <t>length (feet)</t>
  </si>
  <si>
    <t>miles</t>
  </si>
  <si>
    <t>Average 2017 width**</t>
  </si>
  <si>
    <t>width*** (feet)</t>
  </si>
  <si>
    <t xml:space="preserve">***MD, NY and VA updated their average buffer width in 2020 </t>
  </si>
  <si>
    <t>**Average 2017 buffer widths across jurisdictions used to estimate DE buffer widths from 2018 to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</si>
</sst>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000"/>
    <numFmt numFmtId="168" formatCode="0.0%"/>
  </numFmts>
  <fonts count="13" x14ac:knownFonts="1">
    <font>
      <sz val="10"/>
      <name val="Arial"/>
    </font>
    <font>
      <sz val="10"/>
      <name val="Arial"/>
      <family val="2"/>
    </font>
    <font>
      <sz val="10"/>
      <name val="Arial"/>
      <family val="2"/>
    </font>
    <font>
      <b/>
      <sz val="10"/>
      <name val="Arial"/>
      <family val="2"/>
    </font>
    <font>
      <i/>
      <sz val="10"/>
      <name val="Arial"/>
      <family val="2"/>
    </font>
    <font>
      <sz val="11"/>
      <name val="Calibri"/>
      <family val="2"/>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i/>
      <sz val="11"/>
      <color rgb="FFFF0000"/>
      <name val="Calibri"/>
      <family val="2"/>
      <scheme val="minor"/>
    </font>
    <font>
      <b/>
      <sz val="11"/>
      <color rgb="FFFF0000"/>
      <name val="Calibri"/>
      <family val="2"/>
      <scheme val="minor"/>
    </font>
    <font>
      <b/>
      <sz val="10"/>
      <color rgb="FFFF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xf numFmtId="0" fontId="6" fillId="0" borderId="0"/>
    <xf numFmtId="9" fontId="1" fillId="0" borderId="0" applyFont="0" applyFill="0" applyBorder="0" applyAlignment="0" applyProtection="0"/>
  </cellStyleXfs>
  <cellXfs count="105">
    <xf numFmtId="0" fontId="0" fillId="0" borderId="0" xfId="0"/>
    <xf numFmtId="0" fontId="0" fillId="0" borderId="0" xfId="0" applyAlignment="1">
      <alignment horizontal="left"/>
    </xf>
    <xf numFmtId="0" fontId="2" fillId="0" borderId="0" xfId="0" applyFont="1" applyAlignment="1">
      <alignment horizontal="right"/>
    </xf>
    <xf numFmtId="0" fontId="2" fillId="0" borderId="0" xfId="0" applyFont="1" applyAlignment="1">
      <alignment horizontal="left"/>
    </xf>
    <xf numFmtId="3" fontId="2" fillId="0" borderId="0" xfId="0" applyNumberFormat="1" applyFont="1" applyAlignment="1">
      <alignment horizontal="center" vertical="center" wrapText="1"/>
    </xf>
    <xf numFmtId="0" fontId="2" fillId="0" borderId="0" xfId="0" applyFont="1" applyBorder="1" applyAlignment="1">
      <alignment horizontal="right"/>
    </xf>
    <xf numFmtId="0" fontId="2" fillId="0" borderId="0" xfId="0" applyFont="1" applyBorder="1" applyAlignment="1"/>
    <xf numFmtId="9" fontId="2" fillId="0" borderId="0" xfId="0" applyNumberFormat="1" applyFont="1" applyFill="1" applyAlignment="1">
      <alignment horizontal="right" wrapText="1"/>
    </xf>
    <xf numFmtId="9" fontId="2" fillId="0" borderId="0" xfId="0" applyNumberFormat="1" applyFont="1" applyFill="1" applyAlignment="1">
      <alignment horizontal="right"/>
    </xf>
    <xf numFmtId="0" fontId="2" fillId="0" borderId="0" xfId="0" applyFont="1" applyAlignment="1">
      <alignment horizontal="right" wrapText="1"/>
    </xf>
    <xf numFmtId="0" fontId="2" fillId="0" borderId="0" xfId="0" applyFont="1" applyFill="1" applyBorder="1" applyAlignment="1">
      <alignment horizontal="right"/>
    </xf>
    <xf numFmtId="3" fontId="0" fillId="0" borderId="0" xfId="0" applyNumberFormat="1"/>
    <xf numFmtId="0" fontId="2" fillId="0" borderId="0" xfId="0" applyFont="1"/>
    <xf numFmtId="0" fontId="3" fillId="0" borderId="0" xfId="0" applyFont="1"/>
    <xf numFmtId="0" fontId="4" fillId="0" borderId="0" xfId="0" applyFont="1"/>
    <xf numFmtId="0" fontId="0" fillId="0" borderId="0" xfId="0" applyAlignment="1">
      <alignment wrapText="1"/>
    </xf>
    <xf numFmtId="0" fontId="2" fillId="0" borderId="0" xfId="0" applyFont="1" applyFill="1" applyAlignment="1">
      <alignment horizontal="left"/>
    </xf>
    <xf numFmtId="164" fontId="2" fillId="0" borderId="0" xfId="0" applyNumberFormat="1" applyFont="1"/>
    <xf numFmtId="0" fontId="2" fillId="0" borderId="0" xfId="0" applyFont="1" applyFill="1" applyAlignment="1">
      <alignment horizontal="right"/>
    </xf>
    <xf numFmtId="3" fontId="2" fillId="0" borderId="0" xfId="0" applyNumberFormat="1" applyFont="1"/>
    <xf numFmtId="3" fontId="2" fillId="0" borderId="0" xfId="0" applyNumberFormat="1" applyFont="1" applyBorder="1" applyAlignment="1">
      <alignment horizontal="right"/>
    </xf>
    <xf numFmtId="9" fontId="2" fillId="0" borderId="0" xfId="0" applyNumberFormat="1" applyFont="1" applyFill="1" applyBorder="1" applyAlignment="1">
      <alignment horizontal="right"/>
    </xf>
    <xf numFmtId="165" fontId="2" fillId="0" borderId="0" xfId="0" applyNumberFormat="1" applyFont="1" applyFill="1" applyAlignment="1">
      <alignment horizontal="left"/>
    </xf>
    <xf numFmtId="0" fontId="0" fillId="0" borderId="0" xfId="0" applyAlignment="1"/>
    <xf numFmtId="0" fontId="8" fillId="0" borderId="0" xfId="0" applyFont="1" applyBorder="1" applyAlignment="1">
      <alignment horizontal="right" vertical="center"/>
    </xf>
    <xf numFmtId="3" fontId="8" fillId="0" borderId="0" xfId="1" applyNumberFormat="1" applyFont="1" applyFill="1" applyBorder="1" applyAlignment="1">
      <alignment horizontal="right"/>
    </xf>
    <xf numFmtId="0" fontId="8" fillId="0" borderId="0" xfId="0" applyFont="1" applyBorder="1"/>
    <xf numFmtId="0" fontId="9" fillId="0" borderId="0" xfId="2" applyNumberFormat="1" applyFont="1" applyFill="1" applyBorder="1" applyAlignment="1">
      <alignment horizontal="center"/>
    </xf>
    <xf numFmtId="3" fontId="11" fillId="0" borderId="0" xfId="1" applyNumberFormat="1" applyFont="1" applyFill="1" applyBorder="1" applyAlignment="1">
      <alignment horizontal="right"/>
    </xf>
    <xf numFmtId="0" fontId="11" fillId="0" borderId="0" xfId="0" applyFont="1" applyBorder="1"/>
    <xf numFmtId="0" fontId="11" fillId="0" borderId="0" xfId="0" applyFont="1" applyBorder="1" applyAlignment="1">
      <alignment horizontal="right" vertical="center"/>
    </xf>
    <xf numFmtId="0" fontId="12" fillId="0" borderId="0" xfId="0" applyFont="1"/>
    <xf numFmtId="164" fontId="2" fillId="0" borderId="0" xfId="0" applyNumberFormat="1" applyFont="1" applyAlignment="1">
      <alignment horizontal="right"/>
    </xf>
    <xf numFmtId="2" fontId="8" fillId="0" borderId="0" xfId="0" applyNumberFormat="1" applyFont="1" applyBorder="1"/>
    <xf numFmtId="2" fontId="0" fillId="0" borderId="0" xfId="0" applyNumberFormat="1"/>
    <xf numFmtId="0" fontId="9" fillId="0" borderId="0" xfId="0" applyFont="1" applyBorder="1"/>
    <xf numFmtId="0" fontId="7" fillId="0" borderId="0" xfId="2" applyNumberFormat="1" applyFont="1" applyFill="1" applyBorder="1" applyAlignment="1">
      <alignment horizontal="center"/>
    </xf>
    <xf numFmtId="0" fontId="2" fillId="0" borderId="0" xfId="0" applyFont="1" applyAlignment="1"/>
    <xf numFmtId="0" fontId="0" fillId="0" borderId="0" xfId="0" applyFont="1" applyBorder="1" applyAlignment="1">
      <alignment horizontal="left"/>
    </xf>
    <xf numFmtId="0" fontId="2" fillId="0" borderId="0" xfId="0" applyFont="1" applyBorder="1" applyAlignment="1">
      <alignment horizontal="left"/>
    </xf>
    <xf numFmtId="165" fontId="2" fillId="0" borderId="0" xfId="0" applyNumberFormat="1" applyFont="1" applyFill="1" applyAlignment="1">
      <alignment horizontal="center" vertical="center" textRotation="90" wrapText="1"/>
    </xf>
    <xf numFmtId="168" fontId="2" fillId="0" borderId="0" xfId="3" applyNumberFormat="1" applyFont="1" applyAlignment="1">
      <alignment horizontal="right"/>
    </xf>
    <xf numFmtId="0" fontId="9" fillId="0" borderId="0" xfId="1" applyNumberFormat="1" applyFont="1" applyFill="1" applyBorder="1"/>
    <xf numFmtId="3" fontId="6" fillId="0" borderId="0" xfId="1" applyNumberFormat="1" applyFont="1" applyFill="1" applyBorder="1" applyAlignment="1">
      <alignment horizontal="right"/>
    </xf>
    <xf numFmtId="2" fontId="2" fillId="0" borderId="0" xfId="0" applyNumberFormat="1" applyFont="1"/>
    <xf numFmtId="2" fontId="2" fillId="0" borderId="0" xfId="0" applyNumberFormat="1" applyFont="1" applyAlignment="1"/>
    <xf numFmtId="2" fontId="2" fillId="0" borderId="0" xfId="0" applyNumberFormat="1" applyFont="1" applyAlignment="1">
      <alignment horizontal="right" wrapText="1"/>
    </xf>
    <xf numFmtId="2" fontId="2" fillId="0" borderId="0" xfId="0" applyNumberFormat="1" applyFont="1" applyAlignment="1">
      <alignment horizontal="right"/>
    </xf>
    <xf numFmtId="2" fontId="2" fillId="0" borderId="0" xfId="0" applyNumberFormat="1" applyFont="1" applyFill="1" applyAlignment="1">
      <alignment horizontal="right"/>
    </xf>
    <xf numFmtId="2" fontId="2" fillId="0" borderId="0" xfId="0" applyNumberFormat="1" applyFont="1" applyBorder="1" applyAlignment="1">
      <alignment horizontal="right"/>
    </xf>
    <xf numFmtId="2" fontId="2" fillId="0" borderId="0" xfId="0" applyNumberFormat="1" applyFont="1" applyAlignment="1">
      <alignment horizontal="right" vertical="center"/>
    </xf>
    <xf numFmtId="2" fontId="0" fillId="0" borderId="0" xfId="0" applyNumberFormat="1" applyAlignment="1"/>
    <xf numFmtId="168" fontId="2" fillId="0" borderId="0" xfId="0" applyNumberFormat="1" applyFont="1" applyAlignment="1">
      <alignment horizontal="right"/>
    </xf>
    <xf numFmtId="168" fontId="2" fillId="0" borderId="0" xfId="3" applyNumberFormat="1" applyFont="1"/>
    <xf numFmtId="166" fontId="2" fillId="0" borderId="0" xfId="0" applyNumberFormat="1" applyFont="1"/>
    <xf numFmtId="167" fontId="2" fillId="0" borderId="0" xfId="0" applyNumberFormat="1" applyFont="1"/>
    <xf numFmtId="1" fontId="2" fillId="0" borderId="0" xfId="0" applyNumberFormat="1" applyFont="1"/>
    <xf numFmtId="9" fontId="2" fillId="0" borderId="0" xfId="0" applyNumberFormat="1" applyFont="1" applyFill="1" applyAlignment="1">
      <alignment horizontal="center" textRotation="90" wrapText="1"/>
    </xf>
    <xf numFmtId="0" fontId="2" fillId="0" borderId="0" xfId="0" applyFont="1" applyAlignment="1">
      <alignment horizontal="center" textRotation="90"/>
    </xf>
    <xf numFmtId="0" fontId="2" fillId="0" borderId="0" xfId="0" applyFont="1" applyAlignment="1">
      <alignment horizontal="center" textRotation="90" wrapText="1"/>
    </xf>
    <xf numFmtId="165" fontId="2" fillId="0" borderId="0" xfId="0" applyNumberFormat="1" applyFont="1" applyFill="1" applyAlignment="1">
      <alignment horizontal="center" vertical="center" textRotation="90" wrapText="1"/>
    </xf>
    <xf numFmtId="3" fontId="2" fillId="0" borderId="0" xfId="0" applyNumberFormat="1" applyFont="1" applyAlignment="1">
      <alignment horizontal="center" vertical="center" textRotation="90" wrapText="1"/>
    </xf>
    <xf numFmtId="0" fontId="10" fillId="0" borderId="0" xfId="1" applyNumberFormat="1" applyFont="1" applyFill="1" applyBorder="1" applyAlignment="1">
      <alignment wrapText="1"/>
    </xf>
    <xf numFmtId="0" fontId="8" fillId="0" borderId="4" xfId="1" applyNumberFormat="1" applyFont="1" applyFill="1" applyBorder="1" applyAlignment="1">
      <alignment horizontal="left"/>
    </xf>
    <xf numFmtId="2" fontId="9" fillId="0" borderId="5" xfId="0" applyNumberFormat="1" applyFont="1" applyBorder="1"/>
    <xf numFmtId="0" fontId="8" fillId="0" borderId="6" xfId="1" applyNumberFormat="1" applyFont="1" applyFill="1" applyBorder="1" applyAlignment="1">
      <alignment horizontal="left"/>
    </xf>
    <xf numFmtId="3" fontId="8" fillId="0" borderId="7" xfId="1" applyNumberFormat="1" applyFont="1" applyFill="1" applyBorder="1" applyAlignment="1">
      <alignment horizontal="right"/>
    </xf>
    <xf numFmtId="3" fontId="6" fillId="0" borderId="7" xfId="1" applyNumberFormat="1" applyFont="1" applyFill="1" applyBorder="1" applyAlignment="1">
      <alignment horizontal="right"/>
    </xf>
    <xf numFmtId="2" fontId="2" fillId="0" borderId="7" xfId="0" applyNumberFormat="1" applyFont="1" applyBorder="1"/>
    <xf numFmtId="2" fontId="8" fillId="0" borderId="7" xfId="0" applyNumberFormat="1" applyFont="1" applyBorder="1"/>
    <xf numFmtId="2" fontId="9" fillId="0" borderId="8" xfId="0" applyNumberFormat="1" applyFont="1" applyBorder="1"/>
    <xf numFmtId="0" fontId="9" fillId="0" borderId="0" xfId="0" applyFont="1" applyBorder="1" applyAlignment="1">
      <alignment horizontal="left" wrapText="1"/>
    </xf>
    <xf numFmtId="0" fontId="8" fillId="0" borderId="2" xfId="0" applyFont="1" applyBorder="1"/>
    <xf numFmtId="0" fontId="8" fillId="0" borderId="3" xfId="0" applyFont="1" applyBorder="1"/>
    <xf numFmtId="0" fontId="9" fillId="0" borderId="4" xfId="0" applyFont="1" applyBorder="1"/>
    <xf numFmtId="0" fontId="8" fillId="0" borderId="5" xfId="0" applyFont="1" applyFill="1" applyBorder="1" applyAlignment="1">
      <alignment horizontal="right" vertical="center"/>
    </xf>
    <xf numFmtId="0" fontId="8" fillId="0" borderId="4" xfId="0" applyFont="1" applyBorder="1"/>
    <xf numFmtId="0" fontId="0" fillId="0" borderId="5" xfId="0" applyBorder="1"/>
    <xf numFmtId="0" fontId="8" fillId="0" borderId="5" xfId="0" applyFont="1" applyBorder="1"/>
    <xf numFmtId="2" fontId="0" fillId="0" borderId="0" xfId="0" applyNumberFormat="1" applyBorder="1"/>
    <xf numFmtId="0" fontId="0" fillId="0" borderId="0" xfId="0" applyBorder="1"/>
    <xf numFmtId="0" fontId="2" fillId="0" borderId="0" xfId="0" applyFont="1" applyBorder="1"/>
    <xf numFmtId="2" fontId="2" fillId="0" borderId="0" xfId="0" applyNumberFormat="1" applyFont="1" applyBorder="1"/>
    <xf numFmtId="0" fontId="9" fillId="0" borderId="6" xfId="0" applyFont="1" applyFill="1" applyBorder="1"/>
    <xf numFmtId="0" fontId="0" fillId="0" borderId="7" xfId="0" applyBorder="1"/>
    <xf numFmtId="0" fontId="0" fillId="0" borderId="8" xfId="0" applyBorder="1"/>
    <xf numFmtId="0" fontId="9" fillId="0" borderId="1" xfId="0" applyFont="1" applyBorder="1"/>
    <xf numFmtId="0" fontId="8" fillId="0" borderId="6" xfId="0" applyFont="1" applyBorder="1"/>
    <xf numFmtId="3" fontId="11" fillId="0" borderId="7" xfId="1" applyNumberFormat="1" applyFont="1" applyFill="1" applyBorder="1" applyAlignment="1">
      <alignment horizontal="right"/>
    </xf>
    <xf numFmtId="0" fontId="8" fillId="0" borderId="7" xfId="0" applyFont="1" applyBorder="1" applyAlignment="1">
      <alignment horizontal="right" vertical="center"/>
    </xf>
    <xf numFmtId="0" fontId="8" fillId="0" borderId="7" xfId="0" applyFont="1" applyBorder="1"/>
    <xf numFmtId="2" fontId="0" fillId="0" borderId="7" xfId="0" applyNumberFormat="1" applyBorder="1"/>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2" fontId="8" fillId="0" borderId="7" xfId="0" applyNumberFormat="1" applyFont="1" applyFill="1" applyBorder="1"/>
    <xf numFmtId="0" fontId="1" fillId="0" borderId="0" xfId="0" applyFont="1" applyBorder="1"/>
    <xf numFmtId="2" fontId="1" fillId="0" borderId="0" xfId="0" applyNumberFormat="1" applyFont="1" applyBorder="1"/>
    <xf numFmtId="2" fontId="1" fillId="0" borderId="7" xfId="0" applyNumberFormat="1" applyFont="1" applyBorder="1"/>
  </cellXfs>
  <cellStyles count="4">
    <cellStyle name="Normal" xfId="0" builtinId="0"/>
    <cellStyle name="Normal 2 3" xfId="1" xr:uid="{00000000-0005-0000-0000-000001000000}"/>
    <cellStyle name="Normal 2 3 2"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Miles of Riparian Forest Buffers Planted in the Chesapeake Bay Watershed, 1996-2020</a:t>
            </a:r>
          </a:p>
        </c:rich>
      </c:tx>
      <c:layout>
        <c:manualLayout>
          <c:xMode val="edge"/>
          <c:yMode val="edge"/>
          <c:x val="0.14083889377588019"/>
          <c:y val="2.0460272011453114E-2"/>
        </c:manualLayout>
      </c:layout>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cat>
            <c:numRef>
              <c:f>'Outcome Achievement'!$A$3:$A$27</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'Outcome Achievement'!$I$3:$I$27</c:f>
              <c:numCache>
                <c:formatCode>General</c:formatCode>
                <c:ptCount val="25"/>
                <c:pt idx="0">
                  <c:v>10.700000000000001</c:v>
                </c:pt>
                <c:pt idx="1">
                  <c:v>68.099999999999994</c:v>
                </c:pt>
                <c:pt idx="2">
                  <c:v>154.80000000000001</c:v>
                </c:pt>
                <c:pt idx="3">
                  <c:v>223.5</c:v>
                </c:pt>
                <c:pt idx="4">
                  <c:v>211.99999999999997</c:v>
                </c:pt>
                <c:pt idx="5">
                  <c:v>520</c:v>
                </c:pt>
                <c:pt idx="6">
                  <c:v>1122.2</c:v>
                </c:pt>
                <c:pt idx="7">
                  <c:v>726.4</c:v>
                </c:pt>
                <c:pt idx="8">
                  <c:v>753.6</c:v>
                </c:pt>
                <c:pt idx="9">
                  <c:v>815.3</c:v>
                </c:pt>
                <c:pt idx="10">
                  <c:v>729.40000000000009</c:v>
                </c:pt>
                <c:pt idx="11">
                  <c:v>385</c:v>
                </c:pt>
                <c:pt idx="12">
                  <c:v>449.3</c:v>
                </c:pt>
                <c:pt idx="13">
                  <c:v>721.65000000000009</c:v>
                </c:pt>
                <c:pt idx="14">
                  <c:v>358.90000000000003</c:v>
                </c:pt>
                <c:pt idx="15">
                  <c:v>250.6</c:v>
                </c:pt>
                <c:pt idx="16">
                  <c:v>295.79999999999995</c:v>
                </c:pt>
                <c:pt idx="17">
                  <c:v>240.39999999999998</c:v>
                </c:pt>
                <c:pt idx="18">
                  <c:v>113.9</c:v>
                </c:pt>
                <c:pt idx="19">
                  <c:v>64.2</c:v>
                </c:pt>
                <c:pt idx="20">
                  <c:v>677.4</c:v>
                </c:pt>
                <c:pt idx="21" formatCode="0.0">
                  <c:v>56.127121896309916</c:v>
                </c:pt>
                <c:pt idx="22" formatCode="0.0">
                  <c:v>158.06165372207337</c:v>
                </c:pt>
                <c:pt idx="23" formatCode="0.0">
                  <c:v>82.826988270105034</c:v>
                </c:pt>
                <c:pt idx="24" formatCode="0.0">
                  <c:v>169.20454895614077</c:v>
                </c:pt>
              </c:numCache>
            </c:numRef>
          </c:val>
          <c:extLst>
            <c:ext xmlns:c16="http://schemas.microsoft.com/office/drawing/2014/chart" uri="{C3380CC4-5D6E-409C-BE32-E72D297353CC}">
              <c16:uniqueId val="{00000000-5AB9-4FA8-AC31-B9BDBF61D24B}"/>
            </c:ext>
          </c:extLst>
        </c:ser>
        <c:dLbls>
          <c:showLegendKey val="0"/>
          <c:showVal val="0"/>
          <c:showCatName val="0"/>
          <c:showSerName val="0"/>
          <c:showPercent val="0"/>
          <c:showBubbleSize val="0"/>
        </c:dLbls>
        <c:gapWidth val="219"/>
        <c:overlap val="-27"/>
        <c:axId val="1116074767"/>
        <c:axId val="1"/>
      </c:barChart>
      <c:catAx>
        <c:axId val="11160747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26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11607476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Miles added by state 2016-2020</a:t>
            </a:r>
          </a:p>
        </c:rich>
      </c:tx>
      <c:overlay val="0"/>
      <c:spPr>
        <a:noFill/>
        <a:ln w="25400">
          <a:noFill/>
        </a:ln>
      </c:spPr>
    </c:title>
    <c:autoTitleDeleted val="0"/>
    <c:plotArea>
      <c:layout/>
      <c:barChart>
        <c:barDir val="col"/>
        <c:grouping val="clustered"/>
        <c:varyColors val="0"/>
        <c:ser>
          <c:idx val="0"/>
          <c:order val="0"/>
          <c:tx>
            <c:strRef>
              <c:f>'Outcome Achievement'!$AC$4</c:f>
              <c:strCache>
                <c:ptCount val="1"/>
                <c:pt idx="0">
                  <c:v>2016</c:v>
                </c:pt>
              </c:strCache>
            </c:strRef>
          </c:tx>
          <c:spPr>
            <a:solidFill>
              <a:srgbClr val="4F81BD"/>
            </a:solidFill>
            <a:ln w="25400">
              <a:noFill/>
            </a:ln>
          </c:spPr>
          <c:invertIfNegative val="0"/>
          <c:cat>
            <c:strRef>
              <c:f>'Outcome Achievement'!$AD$3:$AI$3</c:f>
              <c:strCache>
                <c:ptCount val="6"/>
                <c:pt idx="0">
                  <c:v>DE</c:v>
                </c:pt>
                <c:pt idx="1">
                  <c:v>MD</c:v>
                </c:pt>
                <c:pt idx="2">
                  <c:v>NY</c:v>
                </c:pt>
                <c:pt idx="3">
                  <c:v>PA</c:v>
                </c:pt>
                <c:pt idx="4">
                  <c:v>VA</c:v>
                </c:pt>
                <c:pt idx="5">
                  <c:v>WV</c:v>
                </c:pt>
              </c:strCache>
            </c:strRef>
          </c:cat>
          <c:val>
            <c:numRef>
              <c:f>'Outcome Achievement'!$AD$4:$AI$4</c:f>
              <c:numCache>
                <c:formatCode>0.000</c:formatCode>
                <c:ptCount val="6"/>
                <c:pt idx="0" formatCode="0">
                  <c:v>0</c:v>
                </c:pt>
                <c:pt idx="1">
                  <c:v>25.7</c:v>
                </c:pt>
                <c:pt idx="2">
                  <c:v>34.4</c:v>
                </c:pt>
                <c:pt idx="3">
                  <c:v>579</c:v>
                </c:pt>
                <c:pt idx="4">
                  <c:v>28.4</c:v>
                </c:pt>
                <c:pt idx="5">
                  <c:v>9.9</c:v>
                </c:pt>
              </c:numCache>
            </c:numRef>
          </c:val>
          <c:extLst>
            <c:ext xmlns:c16="http://schemas.microsoft.com/office/drawing/2014/chart" uri="{C3380CC4-5D6E-409C-BE32-E72D297353CC}">
              <c16:uniqueId val="{00000000-0CDD-4A40-A7C5-E35C8F2502AA}"/>
            </c:ext>
          </c:extLst>
        </c:ser>
        <c:ser>
          <c:idx val="1"/>
          <c:order val="1"/>
          <c:tx>
            <c:strRef>
              <c:f>'Outcome Achievement'!$AC$5</c:f>
              <c:strCache>
                <c:ptCount val="1"/>
                <c:pt idx="0">
                  <c:v>2017</c:v>
                </c:pt>
              </c:strCache>
            </c:strRef>
          </c:tx>
          <c:spPr>
            <a:solidFill>
              <a:srgbClr val="C0504D"/>
            </a:solidFill>
            <a:ln w="25400">
              <a:noFill/>
            </a:ln>
          </c:spPr>
          <c:invertIfNegative val="0"/>
          <c:cat>
            <c:strRef>
              <c:f>'Outcome Achievement'!$AD$3:$AI$3</c:f>
              <c:strCache>
                <c:ptCount val="6"/>
                <c:pt idx="0">
                  <c:v>DE</c:v>
                </c:pt>
                <c:pt idx="1">
                  <c:v>MD</c:v>
                </c:pt>
                <c:pt idx="2">
                  <c:v>NY</c:v>
                </c:pt>
                <c:pt idx="3">
                  <c:v>PA</c:v>
                </c:pt>
                <c:pt idx="4">
                  <c:v>VA</c:v>
                </c:pt>
                <c:pt idx="5">
                  <c:v>WV</c:v>
                </c:pt>
              </c:strCache>
            </c:strRef>
          </c:cat>
          <c:val>
            <c:numRef>
              <c:f>'Outcome Achievement'!$AD$5:$AI$5</c:f>
              <c:numCache>
                <c:formatCode>0.000</c:formatCode>
                <c:ptCount val="6"/>
                <c:pt idx="0" formatCode="0">
                  <c:v>0</c:v>
                </c:pt>
                <c:pt idx="1">
                  <c:v>12.819234871384618</c:v>
                </c:pt>
                <c:pt idx="2">
                  <c:v>15.91347987875448</c:v>
                </c:pt>
                <c:pt idx="3">
                  <c:v>17.473174933232027</c:v>
                </c:pt>
                <c:pt idx="4">
                  <c:v>5.586485063108281</c:v>
                </c:pt>
                <c:pt idx="5">
                  <c:v>4.334747149830509</c:v>
                </c:pt>
              </c:numCache>
            </c:numRef>
          </c:val>
          <c:extLst>
            <c:ext xmlns:c16="http://schemas.microsoft.com/office/drawing/2014/chart" uri="{C3380CC4-5D6E-409C-BE32-E72D297353CC}">
              <c16:uniqueId val="{00000001-0CDD-4A40-A7C5-E35C8F2502AA}"/>
            </c:ext>
          </c:extLst>
        </c:ser>
        <c:ser>
          <c:idx val="2"/>
          <c:order val="2"/>
          <c:tx>
            <c:strRef>
              <c:f>'Outcome Achievement'!$AC$6</c:f>
              <c:strCache>
                <c:ptCount val="1"/>
                <c:pt idx="0">
                  <c:v>2018</c:v>
                </c:pt>
              </c:strCache>
            </c:strRef>
          </c:tx>
          <c:spPr>
            <a:solidFill>
              <a:srgbClr val="9BBB59"/>
            </a:solidFill>
            <a:ln w="25400">
              <a:noFill/>
            </a:ln>
          </c:spPr>
          <c:invertIfNegative val="0"/>
          <c:cat>
            <c:strRef>
              <c:f>'Outcome Achievement'!$AD$3:$AI$3</c:f>
              <c:strCache>
                <c:ptCount val="6"/>
                <c:pt idx="0">
                  <c:v>DE</c:v>
                </c:pt>
                <c:pt idx="1">
                  <c:v>MD</c:v>
                </c:pt>
                <c:pt idx="2">
                  <c:v>NY</c:v>
                </c:pt>
                <c:pt idx="3">
                  <c:v>PA</c:v>
                </c:pt>
                <c:pt idx="4">
                  <c:v>VA</c:v>
                </c:pt>
                <c:pt idx="5">
                  <c:v>WV</c:v>
                </c:pt>
              </c:strCache>
            </c:strRef>
          </c:cat>
          <c:val>
            <c:numRef>
              <c:f>'Outcome Achievement'!$AD$6:$AI$6</c:f>
              <c:numCache>
                <c:formatCode>0.000</c:formatCode>
                <c:ptCount val="6"/>
                <c:pt idx="0" formatCode="0.0000">
                  <c:v>2.0198020379544813E-2</c:v>
                </c:pt>
                <c:pt idx="1">
                  <c:v>25.704418674126771</c:v>
                </c:pt>
                <c:pt idx="2">
                  <c:v>9.6578054611803452</c:v>
                </c:pt>
                <c:pt idx="3">
                  <c:v>103.11950557207453</c:v>
                </c:pt>
                <c:pt idx="4">
                  <c:v>7.4160562724126855</c:v>
                </c:pt>
                <c:pt idx="5">
                  <c:v>12.16386774227904</c:v>
                </c:pt>
              </c:numCache>
            </c:numRef>
          </c:val>
          <c:extLst>
            <c:ext xmlns:c16="http://schemas.microsoft.com/office/drawing/2014/chart" uri="{C3380CC4-5D6E-409C-BE32-E72D297353CC}">
              <c16:uniqueId val="{00000002-0CDD-4A40-A7C5-E35C8F2502AA}"/>
            </c:ext>
          </c:extLst>
        </c:ser>
        <c:ser>
          <c:idx val="3"/>
          <c:order val="3"/>
          <c:tx>
            <c:strRef>
              <c:f>'Outcome Achievement'!$AC$7</c:f>
              <c:strCache>
                <c:ptCount val="1"/>
                <c:pt idx="0">
                  <c:v>2019</c:v>
                </c:pt>
              </c:strCache>
            </c:strRef>
          </c:tx>
          <c:spPr>
            <a:solidFill>
              <a:srgbClr val="8064A2"/>
            </a:solidFill>
            <a:ln w="25400">
              <a:noFill/>
            </a:ln>
          </c:spPr>
          <c:invertIfNegative val="0"/>
          <c:cat>
            <c:strRef>
              <c:f>'Outcome Achievement'!$AD$3:$AI$3</c:f>
              <c:strCache>
                <c:ptCount val="6"/>
                <c:pt idx="0">
                  <c:v>DE</c:v>
                </c:pt>
                <c:pt idx="1">
                  <c:v>MD</c:v>
                </c:pt>
                <c:pt idx="2">
                  <c:v>NY</c:v>
                </c:pt>
                <c:pt idx="3">
                  <c:v>PA</c:v>
                </c:pt>
                <c:pt idx="4">
                  <c:v>VA</c:v>
                </c:pt>
                <c:pt idx="5">
                  <c:v>WV</c:v>
                </c:pt>
              </c:strCache>
            </c:strRef>
          </c:cat>
          <c:val>
            <c:numRef>
              <c:f>'Outcome Achievement'!$AD$7:$AI$7</c:f>
              <c:numCache>
                <c:formatCode>0.000</c:formatCode>
                <c:ptCount val="6"/>
                <c:pt idx="0" formatCode="0.0000">
                  <c:v>2.7383146177461876E-2</c:v>
                </c:pt>
                <c:pt idx="1">
                  <c:v>28.519207546010733</c:v>
                </c:pt>
                <c:pt idx="2">
                  <c:v>8.3723328794394032</c:v>
                </c:pt>
                <c:pt idx="3">
                  <c:v>40.191102256657267</c:v>
                </c:pt>
                <c:pt idx="4">
                  <c:v>5.7443455879976284</c:v>
                </c:pt>
                <c:pt idx="5" formatCode="0">
                  <c:v>0</c:v>
                </c:pt>
              </c:numCache>
            </c:numRef>
          </c:val>
          <c:extLst>
            <c:ext xmlns:c16="http://schemas.microsoft.com/office/drawing/2014/chart" uri="{C3380CC4-5D6E-409C-BE32-E72D297353CC}">
              <c16:uniqueId val="{00000003-0CDD-4A40-A7C5-E35C8F2502AA}"/>
            </c:ext>
          </c:extLst>
        </c:ser>
        <c:ser>
          <c:idx val="4"/>
          <c:order val="4"/>
          <c:tx>
            <c:strRef>
              <c:f>'Outcome Achievement'!$AC$8</c:f>
              <c:strCache>
                <c:ptCount val="1"/>
                <c:pt idx="0">
                  <c:v>2020</c:v>
                </c:pt>
              </c:strCache>
            </c:strRef>
          </c:tx>
          <c:spPr>
            <a:solidFill>
              <a:srgbClr val="4BACC6"/>
            </a:solidFill>
            <a:ln w="25400">
              <a:noFill/>
            </a:ln>
          </c:spPr>
          <c:invertIfNegative val="0"/>
          <c:cat>
            <c:strRef>
              <c:f>'Outcome Achievement'!$AD$3:$AI$3</c:f>
              <c:strCache>
                <c:ptCount val="6"/>
                <c:pt idx="0">
                  <c:v>DE</c:v>
                </c:pt>
                <c:pt idx="1">
                  <c:v>MD</c:v>
                </c:pt>
                <c:pt idx="2">
                  <c:v>NY</c:v>
                </c:pt>
                <c:pt idx="3">
                  <c:v>PA</c:v>
                </c:pt>
                <c:pt idx="4">
                  <c:v>VA</c:v>
                </c:pt>
                <c:pt idx="5">
                  <c:v>WV</c:v>
                </c:pt>
              </c:strCache>
            </c:strRef>
          </c:cat>
          <c:val>
            <c:numRef>
              <c:f>'Outcome Achievement'!$AD$8:$AI$8</c:f>
              <c:numCache>
                <c:formatCode>0.000</c:formatCode>
                <c:ptCount val="6"/>
                <c:pt idx="0" formatCode="0.0000">
                  <c:v>2.9422784535379075E-2</c:v>
                </c:pt>
                <c:pt idx="1">
                  <c:v>30.190609660992003</c:v>
                </c:pt>
                <c:pt idx="2">
                  <c:v>7.4489568496306369</c:v>
                </c:pt>
                <c:pt idx="3">
                  <c:v>86.55071029219323</c:v>
                </c:pt>
                <c:pt idx="4">
                  <c:v>20.080442083568656</c:v>
                </c:pt>
                <c:pt idx="5">
                  <c:v>24.904407285220852</c:v>
                </c:pt>
              </c:numCache>
            </c:numRef>
          </c:val>
          <c:extLst>
            <c:ext xmlns:c16="http://schemas.microsoft.com/office/drawing/2014/chart" uri="{C3380CC4-5D6E-409C-BE32-E72D297353CC}">
              <c16:uniqueId val="{00000004-0CDD-4A40-A7C5-E35C8F2502AA}"/>
            </c:ext>
          </c:extLst>
        </c:ser>
        <c:dLbls>
          <c:showLegendKey val="0"/>
          <c:showVal val="0"/>
          <c:showCatName val="0"/>
          <c:showSerName val="0"/>
          <c:showPercent val="0"/>
          <c:showBubbleSize val="0"/>
        </c:dLbls>
        <c:gapWidth val="219"/>
        <c:overlap val="-27"/>
        <c:axId val="1116075599"/>
        <c:axId val="1"/>
      </c:barChart>
      <c:catAx>
        <c:axId val="1116075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a:t>
                </a:r>
              </a:p>
            </c:rich>
          </c:tx>
          <c:overlay val="0"/>
          <c:spPr>
            <a:noFill/>
            <a:ln w="25400">
              <a:noFill/>
            </a:ln>
          </c:spPr>
        </c:title>
        <c:numFmt formatCode="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075599"/>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Riparian</a:t>
            </a:r>
            <a:r>
              <a:rPr lang="en-US" baseline="0"/>
              <a:t> Forest Buffer acres</a:t>
            </a:r>
            <a:endParaRPr lang="en-US"/>
          </a:p>
        </c:rich>
      </c:tx>
      <c:overlay val="0"/>
      <c:spPr>
        <a:noFill/>
        <a:ln w="25400">
          <a:noFill/>
        </a:ln>
      </c:spPr>
    </c:title>
    <c:autoTitleDeleted val="0"/>
    <c:plotArea>
      <c:layout/>
      <c:barChart>
        <c:barDir val="col"/>
        <c:grouping val="clustered"/>
        <c:varyColors val="0"/>
        <c:ser>
          <c:idx val="0"/>
          <c:order val="0"/>
          <c:tx>
            <c:strRef>
              <c:f>'2020Progress-WIP3'!$R$1</c:f>
              <c:strCache>
                <c:ptCount val="1"/>
                <c:pt idx="0">
                  <c:v>2020 Progress Acres</c:v>
                </c:pt>
              </c:strCache>
            </c:strRef>
          </c:tx>
          <c:spPr>
            <a:solidFill>
              <a:srgbClr val="4F81BD"/>
            </a:solidFill>
            <a:ln w="25400">
              <a:noFill/>
            </a:ln>
          </c:spPr>
          <c:invertIfNegative val="0"/>
          <c:cat>
            <c:strRef>
              <c:f>'2020Progress-WIP3'!$O$2:$O$7</c:f>
              <c:strCache>
                <c:ptCount val="6"/>
                <c:pt idx="0">
                  <c:v>DE</c:v>
                </c:pt>
                <c:pt idx="1">
                  <c:v>MD</c:v>
                </c:pt>
                <c:pt idx="2">
                  <c:v>NY</c:v>
                </c:pt>
                <c:pt idx="3">
                  <c:v>PA</c:v>
                </c:pt>
                <c:pt idx="4">
                  <c:v>VA</c:v>
                </c:pt>
                <c:pt idx="5">
                  <c:v>WV</c:v>
                </c:pt>
              </c:strCache>
            </c:strRef>
          </c:cat>
          <c:val>
            <c:numRef>
              <c:f>'2020Progress-WIP3'!$R$2:$R$7</c:f>
              <c:numCache>
                <c:formatCode>General</c:formatCode>
                <c:ptCount val="6"/>
                <c:pt idx="0">
                  <c:v>261.14999830447181</c:v>
                </c:pt>
                <c:pt idx="1">
                  <c:v>17757.346133553103</c:v>
                </c:pt>
                <c:pt idx="2">
                  <c:v>3067.6299759752842</c:v>
                </c:pt>
                <c:pt idx="3">
                  <c:v>9465.3826852687107</c:v>
                </c:pt>
                <c:pt idx="4">
                  <c:v>3057.7317045877971</c:v>
                </c:pt>
                <c:pt idx="5">
                  <c:v>3090.3952080830518</c:v>
                </c:pt>
              </c:numCache>
            </c:numRef>
          </c:val>
          <c:extLst>
            <c:ext xmlns:c16="http://schemas.microsoft.com/office/drawing/2014/chart" uri="{C3380CC4-5D6E-409C-BE32-E72D297353CC}">
              <c16:uniqueId val="{00000000-F745-4CAB-95DD-7A455A89851D}"/>
            </c:ext>
          </c:extLst>
        </c:ser>
        <c:ser>
          <c:idx val="1"/>
          <c:order val="1"/>
          <c:tx>
            <c:strRef>
              <c:f>'2020Progress-WIP3'!$S$1</c:f>
              <c:strCache>
                <c:ptCount val="1"/>
                <c:pt idx="0">
                  <c:v>WIP3 Acres</c:v>
                </c:pt>
              </c:strCache>
            </c:strRef>
          </c:tx>
          <c:spPr>
            <a:solidFill>
              <a:srgbClr val="C0504D"/>
            </a:solidFill>
            <a:ln w="25400">
              <a:noFill/>
            </a:ln>
          </c:spPr>
          <c:invertIfNegative val="0"/>
          <c:cat>
            <c:strRef>
              <c:f>'2020Progress-WIP3'!$O$2:$O$7</c:f>
              <c:strCache>
                <c:ptCount val="6"/>
                <c:pt idx="0">
                  <c:v>DE</c:v>
                </c:pt>
                <c:pt idx="1">
                  <c:v>MD</c:v>
                </c:pt>
                <c:pt idx="2">
                  <c:v>NY</c:v>
                </c:pt>
                <c:pt idx="3">
                  <c:v>PA</c:v>
                </c:pt>
                <c:pt idx="4">
                  <c:v>VA</c:v>
                </c:pt>
                <c:pt idx="5">
                  <c:v>WV</c:v>
                </c:pt>
              </c:strCache>
            </c:strRef>
          </c:cat>
          <c:val>
            <c:numRef>
              <c:f>'2020Progress-WIP3'!$S$2:$S$7</c:f>
              <c:numCache>
                <c:formatCode>General</c:formatCode>
                <c:ptCount val="6"/>
                <c:pt idx="0">
                  <c:v>691.72040090254677</c:v>
                </c:pt>
                <c:pt idx="1">
                  <c:v>19821.380112516941</c:v>
                </c:pt>
                <c:pt idx="2">
                  <c:v>8799.3509518831397</c:v>
                </c:pt>
                <c:pt idx="3">
                  <c:v>96971.040654960874</c:v>
                </c:pt>
                <c:pt idx="4">
                  <c:v>58374.884173698272</c:v>
                </c:pt>
                <c:pt idx="5">
                  <c:v>5898.3299051817066</c:v>
                </c:pt>
              </c:numCache>
            </c:numRef>
          </c:val>
          <c:extLst>
            <c:ext xmlns:c16="http://schemas.microsoft.com/office/drawing/2014/chart" uri="{C3380CC4-5D6E-409C-BE32-E72D297353CC}">
              <c16:uniqueId val="{00000001-F745-4CAB-95DD-7A455A89851D}"/>
            </c:ext>
          </c:extLst>
        </c:ser>
        <c:dLbls>
          <c:showLegendKey val="0"/>
          <c:showVal val="0"/>
          <c:showCatName val="0"/>
          <c:showSerName val="0"/>
          <c:showPercent val="0"/>
          <c:showBubbleSize val="0"/>
        </c:dLbls>
        <c:gapWidth val="219"/>
        <c:overlap val="-27"/>
        <c:axId val="1116081007"/>
        <c:axId val="1"/>
      </c:barChart>
      <c:catAx>
        <c:axId val="1116081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081007"/>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16</xdr:col>
      <xdr:colOff>196850</xdr:colOff>
      <xdr:row>1</xdr:row>
      <xdr:rowOff>596900</xdr:rowOff>
    </xdr:from>
    <xdr:to>
      <xdr:col>27</xdr:col>
      <xdr:colOff>76200</xdr:colOff>
      <xdr:row>27</xdr:row>
      <xdr:rowOff>12700</xdr:rowOff>
    </xdr:to>
    <xdr:graphicFrame macro="">
      <xdr:nvGraphicFramePr>
        <xdr:cNvPr id="29794" name="Chart 1">
          <a:extLst>
            <a:ext uri="{FF2B5EF4-FFF2-40B4-BE49-F238E27FC236}">
              <a16:creationId xmlns:a16="http://schemas.microsoft.com/office/drawing/2014/main" id="{CF3211DD-8C0F-47CC-B98F-E88916F8C4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146050</xdr:colOff>
      <xdr:row>9</xdr:row>
      <xdr:rowOff>114300</xdr:rowOff>
    </xdr:from>
    <xdr:to>
      <xdr:col>36</xdr:col>
      <xdr:colOff>228600</xdr:colOff>
      <xdr:row>26</xdr:row>
      <xdr:rowOff>133350</xdr:rowOff>
    </xdr:to>
    <xdr:graphicFrame macro="">
      <xdr:nvGraphicFramePr>
        <xdr:cNvPr id="29795" name="Chart 1">
          <a:extLst>
            <a:ext uri="{FF2B5EF4-FFF2-40B4-BE49-F238E27FC236}">
              <a16:creationId xmlns:a16="http://schemas.microsoft.com/office/drawing/2014/main" id="{F36ADDCA-8500-420B-BA28-BBD5ADF19A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0.76374</cdr:x>
      <cdr:y>0.60951</cdr:y>
    </cdr:from>
    <cdr:to>
      <cdr:x>0.98042</cdr:x>
      <cdr:y>0.67264</cdr:y>
    </cdr:to>
    <cdr:sp macro="" textlink="">
      <cdr:nvSpPr>
        <cdr:cNvPr id="2" name="TextBox 6"/>
        <cdr:cNvSpPr txBox="1"/>
      </cdr:nvSpPr>
      <cdr:spPr>
        <a:xfrm xmlns:a="http://schemas.openxmlformats.org/drawingml/2006/main">
          <a:off x="5339599" y="2554468"/>
          <a:ext cx="1514886" cy="26457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b="1" i="1">
              <a:solidFill>
                <a:sysClr val="windowText" lastClr="000000"/>
              </a:solidFill>
            </a:rPr>
            <a:t>900 miles/year target</a:t>
          </a:r>
        </a:p>
      </cdr:txBody>
    </cdr:sp>
  </cdr:relSizeAnchor>
  <cdr:relSizeAnchor xmlns:cdr="http://schemas.openxmlformats.org/drawingml/2006/chartDrawing">
    <cdr:from>
      <cdr:x>0.05977</cdr:x>
      <cdr:y>0.66133</cdr:y>
    </cdr:from>
    <cdr:to>
      <cdr:x>0.98199</cdr:x>
      <cdr:y>0.66818</cdr:y>
    </cdr:to>
    <cdr:cxnSp macro="">
      <cdr:nvCxnSpPr>
        <cdr:cNvPr id="3" name="Straight Connector 2">
          <a:extLst xmlns:a="http://schemas.openxmlformats.org/drawingml/2006/main">
            <a:ext uri="{FF2B5EF4-FFF2-40B4-BE49-F238E27FC236}">
              <a16:creationId xmlns:a16="http://schemas.microsoft.com/office/drawing/2014/main" id="{49C2146D-B4D0-4C45-870C-4AC867DFFCFA}"/>
            </a:ext>
          </a:extLst>
        </cdr:cNvPr>
        <cdr:cNvCxnSpPr/>
      </cdr:nvCxnSpPr>
      <cdr:spPr>
        <a:xfrm xmlns:a="http://schemas.openxmlformats.org/drawingml/2006/main">
          <a:off x="417849" y="2771635"/>
          <a:ext cx="6447563" cy="28709"/>
        </a:xfrm>
        <a:prstGeom xmlns:a="http://schemas.openxmlformats.org/drawingml/2006/main" prst="line">
          <a:avLst/>
        </a:prstGeom>
        <a:ln xmlns:a="http://schemas.openxmlformats.org/drawingml/2006/main" w="19050">
          <a:solidFill>
            <a:srgbClr val="FF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0.04995</cdr:x>
      <cdr:y>0.1697</cdr:y>
    </cdr:from>
    <cdr:to>
      <cdr:x>0.97217</cdr:x>
      <cdr:y>0.17655</cdr:y>
    </cdr:to>
    <cdr:cxnSp macro="">
      <cdr:nvCxnSpPr>
        <cdr:cNvPr id="4" name="Straight Connector 3">
          <a:extLst xmlns:a="http://schemas.openxmlformats.org/drawingml/2006/main">
            <a:ext uri="{FF2B5EF4-FFF2-40B4-BE49-F238E27FC236}">
              <a16:creationId xmlns:a16="http://schemas.microsoft.com/office/drawing/2014/main" id="{F41E878B-DA7F-4C54-BADD-83FC4C8ABAA1}"/>
            </a:ext>
          </a:extLst>
        </cdr:cNvPr>
        <cdr:cNvCxnSpPr/>
      </cdr:nvCxnSpPr>
      <cdr:spPr>
        <a:xfrm xmlns:a="http://schemas.openxmlformats.org/drawingml/2006/main">
          <a:off x="349250" y="711200"/>
          <a:ext cx="6447563" cy="28709"/>
        </a:xfrm>
        <a:prstGeom xmlns:a="http://schemas.openxmlformats.org/drawingml/2006/main" prst="line">
          <a:avLst/>
        </a:prstGeom>
        <a:ln xmlns:a="http://schemas.openxmlformats.org/drawingml/2006/main" w="19050">
          <a:solidFill>
            <a:srgbClr val="FF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0.4856</cdr:x>
      <cdr:y>0.17879</cdr:y>
    </cdr:from>
    <cdr:to>
      <cdr:x>0.99637</cdr:x>
      <cdr:y>0.24191</cdr:y>
    </cdr:to>
    <cdr:sp macro="" textlink="">
      <cdr:nvSpPr>
        <cdr:cNvPr id="5" name="TextBox 6"/>
        <cdr:cNvSpPr txBox="1"/>
      </cdr:nvSpPr>
      <cdr:spPr>
        <a:xfrm xmlns:a="http://schemas.openxmlformats.org/drawingml/2006/main">
          <a:off x="3394972" y="749300"/>
          <a:ext cx="3570978"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b="1" i="1">
              <a:solidFill>
                <a:sysClr val="windowText" lastClr="000000"/>
              </a:solidFill>
            </a:rPr>
            <a:t>2539 miles/year required</a:t>
          </a:r>
          <a:r>
            <a:rPr lang="en-US" sz="1100" b="1" i="1" baseline="0">
              <a:solidFill>
                <a:sysClr val="windowText" lastClr="000000"/>
              </a:solidFill>
            </a:rPr>
            <a:t> to meet WIP3 goals (2021-2025)</a:t>
          </a:r>
          <a:endParaRPr lang="en-US" sz="1100" b="1" i="1">
            <a:solidFill>
              <a:sysClr val="windowText" lastClr="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12</xdr:col>
      <xdr:colOff>406400</xdr:colOff>
      <xdr:row>8</xdr:row>
      <xdr:rowOff>50800</xdr:rowOff>
    </xdr:from>
    <xdr:to>
      <xdr:col>22</xdr:col>
      <xdr:colOff>101600</xdr:colOff>
      <xdr:row>25</xdr:row>
      <xdr:rowOff>95250</xdr:rowOff>
    </xdr:to>
    <xdr:graphicFrame macro="">
      <xdr:nvGraphicFramePr>
        <xdr:cNvPr id="138255" name="Chart 1">
          <a:extLst>
            <a:ext uri="{FF2B5EF4-FFF2-40B4-BE49-F238E27FC236}">
              <a16:creationId xmlns:a16="http://schemas.microsoft.com/office/drawing/2014/main" id="{F785F565-01DE-4C39-9B8F-075CC72CD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8"/>
  <sheetViews>
    <sheetView topLeftCell="A3" zoomScale="85" zoomScaleNormal="85" workbookViewId="0">
      <selection activeCell="A27" sqref="A27"/>
    </sheetView>
  </sheetViews>
  <sheetFormatPr defaultColWidth="9.1796875" defaultRowHeight="12.5" x14ac:dyDescent="0.25"/>
  <cols>
    <col min="1" max="1" width="5.54296875" style="12" customWidth="1"/>
    <col min="2" max="7" width="9.1796875" style="44"/>
    <col min="8" max="9" width="9.1796875" style="12"/>
    <col min="10" max="10" width="10.26953125" style="12" customWidth="1"/>
    <col min="11" max="11" width="7.54296875" style="12" customWidth="1"/>
    <col min="12" max="13" width="11" style="12" customWidth="1"/>
    <col min="14" max="14" width="13.7265625" style="12" customWidth="1"/>
    <col min="15" max="18" width="9.1796875" style="12"/>
    <col min="19" max="19" width="10" style="12" customWidth="1"/>
    <col min="20" max="30" width="9.1796875" style="12"/>
    <col min="31" max="32" width="9.36328125" style="12" bestFit="1" customWidth="1"/>
    <col min="33" max="33" width="10.36328125" style="12" bestFit="1" customWidth="1"/>
    <col min="34" max="16384" width="9.1796875" style="12"/>
  </cols>
  <sheetData>
    <row r="1" spans="1:35" x14ac:dyDescent="0.25">
      <c r="A1" s="58" t="s">
        <v>3</v>
      </c>
      <c r="B1" s="45"/>
      <c r="C1" s="45" t="s">
        <v>31</v>
      </c>
      <c r="D1" s="45"/>
      <c r="E1" s="45"/>
      <c r="F1" s="45"/>
      <c r="G1" s="45"/>
      <c r="H1" s="37"/>
      <c r="I1" s="37"/>
      <c r="J1" s="59" t="s">
        <v>17</v>
      </c>
      <c r="K1" s="59" t="s">
        <v>18</v>
      </c>
      <c r="L1" s="60" t="s">
        <v>12</v>
      </c>
      <c r="M1" s="40"/>
      <c r="N1" s="61" t="s">
        <v>13</v>
      </c>
      <c r="O1" s="57" t="s">
        <v>7</v>
      </c>
    </row>
    <row r="2" spans="1:35" ht="61.5" customHeight="1" x14ac:dyDescent="0.25">
      <c r="A2" s="58"/>
      <c r="B2" s="46" t="s">
        <v>36</v>
      </c>
      <c r="C2" s="46" t="s">
        <v>32</v>
      </c>
      <c r="D2" s="46" t="s">
        <v>37</v>
      </c>
      <c r="E2" s="46" t="s">
        <v>33</v>
      </c>
      <c r="F2" s="46" t="s">
        <v>34</v>
      </c>
      <c r="G2" s="46" t="s">
        <v>35</v>
      </c>
      <c r="H2" s="9" t="s">
        <v>38</v>
      </c>
      <c r="I2" s="9" t="s">
        <v>39</v>
      </c>
      <c r="J2" s="59"/>
      <c r="K2" s="59"/>
      <c r="L2" s="60"/>
      <c r="M2" s="40" t="s">
        <v>65</v>
      </c>
      <c r="N2" s="61"/>
      <c r="O2" s="57"/>
      <c r="V2" s="4"/>
      <c r="W2" s="7"/>
    </row>
    <row r="3" spans="1:35" x14ac:dyDescent="0.25">
      <c r="A3" s="2">
        <v>1996</v>
      </c>
      <c r="B3" s="47"/>
      <c r="C3" s="47">
        <v>8.5</v>
      </c>
      <c r="D3" s="47"/>
      <c r="E3" s="47"/>
      <c r="F3" s="47">
        <v>1.9</v>
      </c>
      <c r="G3" s="47"/>
      <c r="H3" s="2">
        <v>0.3</v>
      </c>
      <c r="I3" s="2">
        <v>10.700000000000001</v>
      </c>
      <c r="J3" s="2"/>
      <c r="K3" s="2"/>
      <c r="M3" s="12">
        <v>10.700000000000001</v>
      </c>
      <c r="W3" s="8"/>
      <c r="AD3" s="9" t="s">
        <v>36</v>
      </c>
      <c r="AE3" s="9" t="s">
        <v>32</v>
      </c>
      <c r="AF3" s="9" t="s">
        <v>37</v>
      </c>
      <c r="AG3" s="9" t="s">
        <v>33</v>
      </c>
      <c r="AH3" s="9" t="s">
        <v>34</v>
      </c>
      <c r="AI3" s="9" t="s">
        <v>35</v>
      </c>
    </row>
    <row r="4" spans="1:35" x14ac:dyDescent="0.25">
      <c r="A4" s="2">
        <v>1997</v>
      </c>
      <c r="B4" s="47"/>
      <c r="C4" s="47">
        <v>47.3</v>
      </c>
      <c r="D4" s="47"/>
      <c r="E4" s="47"/>
      <c r="F4" s="47">
        <v>15.7</v>
      </c>
      <c r="G4" s="47"/>
      <c r="H4" s="2">
        <v>5.0999999999999996</v>
      </c>
      <c r="I4" s="2">
        <v>68.099999999999994</v>
      </c>
      <c r="J4" s="2"/>
      <c r="K4" s="2"/>
      <c r="M4" s="12">
        <f>M3+I4</f>
        <v>78.8</v>
      </c>
      <c r="W4" s="8"/>
      <c r="AC4" s="12">
        <v>2016</v>
      </c>
      <c r="AD4" s="56">
        <f t="shared" ref="AD4:AI4" si="0">B23</f>
        <v>0</v>
      </c>
      <c r="AE4" s="54">
        <f t="shared" si="0"/>
        <v>25.7</v>
      </c>
      <c r="AF4" s="54">
        <f t="shared" si="0"/>
        <v>34.4</v>
      </c>
      <c r="AG4" s="54">
        <f t="shared" si="0"/>
        <v>579</v>
      </c>
      <c r="AH4" s="54">
        <f t="shared" si="0"/>
        <v>28.4</v>
      </c>
      <c r="AI4" s="54">
        <f t="shared" si="0"/>
        <v>9.9</v>
      </c>
    </row>
    <row r="5" spans="1:35" x14ac:dyDescent="0.25">
      <c r="A5" s="2">
        <v>1998</v>
      </c>
      <c r="B5" s="47"/>
      <c r="C5" s="47">
        <v>90.1</v>
      </c>
      <c r="D5" s="47"/>
      <c r="E5" s="47"/>
      <c r="F5" s="47">
        <v>54.7</v>
      </c>
      <c r="G5" s="47"/>
      <c r="H5" s="2">
        <v>10</v>
      </c>
      <c r="I5" s="2">
        <v>154.80000000000001</v>
      </c>
      <c r="J5" s="2"/>
      <c r="K5" s="2"/>
      <c r="M5" s="12">
        <f>M4+I5</f>
        <v>233.60000000000002</v>
      </c>
      <c r="W5" s="8"/>
      <c r="AC5" s="12">
        <v>2017</v>
      </c>
      <c r="AD5" s="56">
        <f t="shared" ref="AD5:AD8" si="1">B24</f>
        <v>0</v>
      </c>
      <c r="AE5" s="54">
        <f t="shared" ref="AE5:AE8" si="2">C24</f>
        <v>12.819234871384618</v>
      </c>
      <c r="AF5" s="54">
        <f t="shared" ref="AF5:AF8" si="3">D24</f>
        <v>15.91347987875448</v>
      </c>
      <c r="AG5" s="54">
        <f t="shared" ref="AG5:AG8" si="4">E24</f>
        <v>17.473174933232027</v>
      </c>
      <c r="AH5" s="54">
        <f t="shared" ref="AH5:AH8" si="5">F24</f>
        <v>5.586485063108281</v>
      </c>
      <c r="AI5" s="54">
        <f t="shared" ref="AI5:AI8" si="6">G24</f>
        <v>4.334747149830509</v>
      </c>
    </row>
    <row r="6" spans="1:35" x14ac:dyDescent="0.25">
      <c r="A6" s="2">
        <v>1999</v>
      </c>
      <c r="B6" s="47"/>
      <c r="C6" s="47">
        <v>114.8</v>
      </c>
      <c r="D6" s="47"/>
      <c r="E6" s="47"/>
      <c r="F6" s="47">
        <v>94.5</v>
      </c>
      <c r="G6" s="47"/>
      <c r="H6" s="2">
        <v>14.2</v>
      </c>
      <c r="I6" s="2">
        <v>223.5</v>
      </c>
      <c r="J6" s="2"/>
      <c r="K6" s="2"/>
      <c r="M6" s="12">
        <f t="shared" ref="M6:M26" si="7">M5+I6</f>
        <v>457.1</v>
      </c>
      <c r="W6" s="8"/>
      <c r="AC6" s="12">
        <v>2018</v>
      </c>
      <c r="AD6" s="55">
        <f t="shared" si="1"/>
        <v>2.0198020379544813E-2</v>
      </c>
      <c r="AE6" s="54">
        <f t="shared" si="2"/>
        <v>25.704418674126771</v>
      </c>
      <c r="AF6" s="54">
        <f t="shared" si="3"/>
        <v>9.6578054611803452</v>
      </c>
      <c r="AG6" s="54">
        <f t="shared" si="4"/>
        <v>103.11950557207453</v>
      </c>
      <c r="AH6" s="54">
        <f t="shared" si="5"/>
        <v>7.4160562724126855</v>
      </c>
      <c r="AI6" s="54">
        <f t="shared" si="6"/>
        <v>12.16386774227904</v>
      </c>
    </row>
    <row r="7" spans="1:35" x14ac:dyDescent="0.25">
      <c r="A7" s="2">
        <v>2000</v>
      </c>
      <c r="B7" s="47"/>
      <c r="C7" s="47">
        <v>145.1</v>
      </c>
      <c r="D7" s="47"/>
      <c r="E7" s="47"/>
      <c r="F7" s="47">
        <v>65.3</v>
      </c>
      <c r="G7" s="47"/>
      <c r="H7" s="2">
        <v>1.6</v>
      </c>
      <c r="I7" s="2">
        <v>211.99999999999997</v>
      </c>
      <c r="J7" s="2"/>
      <c r="K7" s="2"/>
      <c r="M7" s="12">
        <f t="shared" si="7"/>
        <v>669.1</v>
      </c>
      <c r="W7" s="8"/>
      <c r="AC7" s="12">
        <v>2019</v>
      </c>
      <c r="AD7" s="55">
        <f>B26</f>
        <v>2.7383146177461876E-2</v>
      </c>
      <c r="AE7" s="54">
        <f t="shared" si="2"/>
        <v>28.519207546010733</v>
      </c>
      <c r="AF7" s="54">
        <f t="shared" si="3"/>
        <v>8.3723328794394032</v>
      </c>
      <c r="AG7" s="54">
        <f t="shared" si="4"/>
        <v>40.191102256657267</v>
      </c>
      <c r="AH7" s="54">
        <f t="shared" si="5"/>
        <v>5.7443455879976284</v>
      </c>
      <c r="AI7" s="56">
        <f t="shared" si="6"/>
        <v>0</v>
      </c>
    </row>
    <row r="8" spans="1:35" x14ac:dyDescent="0.25">
      <c r="A8" s="2">
        <v>2001</v>
      </c>
      <c r="B8" s="47"/>
      <c r="C8" s="47">
        <v>257.8</v>
      </c>
      <c r="D8" s="47"/>
      <c r="E8" s="47"/>
      <c r="F8" s="47">
        <v>260.3</v>
      </c>
      <c r="G8" s="47"/>
      <c r="H8" s="2">
        <v>1.9</v>
      </c>
      <c r="I8" s="2">
        <v>520</v>
      </c>
      <c r="J8" s="2"/>
      <c r="K8" s="2"/>
      <c r="M8" s="12">
        <f t="shared" si="7"/>
        <v>1189.0999999999999</v>
      </c>
      <c r="W8" s="8"/>
      <c r="AC8" s="12">
        <v>2020</v>
      </c>
      <c r="AD8" s="55">
        <f t="shared" si="1"/>
        <v>2.9422784535379075E-2</v>
      </c>
      <c r="AE8" s="54">
        <f t="shared" si="2"/>
        <v>30.190609660992003</v>
      </c>
      <c r="AF8" s="54">
        <f t="shared" si="3"/>
        <v>7.4489568496306369</v>
      </c>
      <c r="AG8" s="54">
        <f t="shared" si="4"/>
        <v>86.55071029219323</v>
      </c>
      <c r="AH8" s="54">
        <f t="shared" si="5"/>
        <v>20.080442083568656</v>
      </c>
      <c r="AI8" s="54">
        <f t="shared" si="6"/>
        <v>24.904407285220852</v>
      </c>
    </row>
    <row r="9" spans="1:35" x14ac:dyDescent="0.25">
      <c r="A9" s="2">
        <v>2002</v>
      </c>
      <c r="B9" s="47"/>
      <c r="C9" s="47">
        <v>251.9</v>
      </c>
      <c r="D9" s="47"/>
      <c r="E9" s="48">
        <v>436</v>
      </c>
      <c r="F9" s="47">
        <v>434</v>
      </c>
      <c r="G9" s="47"/>
      <c r="H9" s="2">
        <v>0.3</v>
      </c>
      <c r="I9" s="18">
        <v>1122.2</v>
      </c>
      <c r="J9" s="2"/>
      <c r="K9" s="2"/>
      <c r="M9" s="12">
        <f t="shared" si="7"/>
        <v>2311.3000000000002</v>
      </c>
      <c r="W9" s="8"/>
    </row>
    <row r="10" spans="1:35" x14ac:dyDescent="0.25">
      <c r="A10" s="2">
        <v>2003</v>
      </c>
      <c r="B10" s="47"/>
      <c r="C10" s="47">
        <v>160.9</v>
      </c>
      <c r="D10" s="47"/>
      <c r="E10" s="47">
        <v>336</v>
      </c>
      <c r="F10" s="47">
        <v>229.5</v>
      </c>
      <c r="G10" s="47"/>
      <c r="H10" s="2"/>
      <c r="I10" s="2">
        <v>726.4</v>
      </c>
      <c r="J10" s="18"/>
      <c r="K10" s="18"/>
      <c r="M10" s="12">
        <f t="shared" si="7"/>
        <v>3037.7000000000003</v>
      </c>
      <c r="W10" s="8"/>
    </row>
    <row r="11" spans="1:35" x14ac:dyDescent="0.25">
      <c r="A11" s="2">
        <v>2004</v>
      </c>
      <c r="B11" s="47"/>
      <c r="C11" s="47">
        <v>76.7</v>
      </c>
      <c r="D11" s="47"/>
      <c r="E11" s="47">
        <v>525</v>
      </c>
      <c r="F11" s="47">
        <v>151.9</v>
      </c>
      <c r="G11" s="47"/>
      <c r="H11" s="2"/>
      <c r="I11" s="2">
        <v>753.6</v>
      </c>
      <c r="J11" s="18"/>
      <c r="K11" s="18"/>
      <c r="M11" s="12">
        <f t="shared" si="7"/>
        <v>3791.3</v>
      </c>
      <c r="W11" s="8"/>
    </row>
    <row r="12" spans="1:35" x14ac:dyDescent="0.25">
      <c r="A12" s="2">
        <v>2005</v>
      </c>
      <c r="B12" s="47"/>
      <c r="C12" s="47">
        <v>30.3</v>
      </c>
      <c r="D12" s="47"/>
      <c r="E12" s="47">
        <v>656</v>
      </c>
      <c r="F12" s="47">
        <v>129</v>
      </c>
      <c r="G12" s="47"/>
      <c r="H12" s="2"/>
      <c r="I12" s="2">
        <v>815.3</v>
      </c>
      <c r="J12" s="18"/>
      <c r="K12" s="18"/>
      <c r="M12" s="12">
        <f t="shared" si="7"/>
        <v>4606.6000000000004</v>
      </c>
      <c r="W12" s="8"/>
    </row>
    <row r="13" spans="1:35" x14ac:dyDescent="0.25">
      <c r="A13" s="2">
        <v>2006</v>
      </c>
      <c r="B13" s="47"/>
      <c r="C13" s="47">
        <v>28.7</v>
      </c>
      <c r="D13" s="47"/>
      <c r="E13" s="47">
        <v>617</v>
      </c>
      <c r="F13" s="47">
        <v>83.7</v>
      </c>
      <c r="G13" s="47"/>
      <c r="H13" s="2"/>
      <c r="I13" s="2">
        <v>729.40000000000009</v>
      </c>
      <c r="J13" s="18"/>
      <c r="K13" s="18"/>
      <c r="M13" s="12">
        <f t="shared" si="7"/>
        <v>5336</v>
      </c>
      <c r="W13" s="8"/>
    </row>
    <row r="14" spans="1:35" x14ac:dyDescent="0.25">
      <c r="A14" s="2">
        <v>2007</v>
      </c>
      <c r="B14" s="47"/>
      <c r="C14" s="47">
        <v>22</v>
      </c>
      <c r="D14" s="47"/>
      <c r="E14" s="47">
        <v>315</v>
      </c>
      <c r="F14" s="47">
        <v>48</v>
      </c>
      <c r="G14" s="47"/>
      <c r="H14" s="2"/>
      <c r="I14" s="2">
        <v>385</v>
      </c>
      <c r="J14" s="18"/>
      <c r="K14" s="18"/>
      <c r="M14" s="12">
        <f t="shared" si="7"/>
        <v>5721</v>
      </c>
      <c r="W14" s="8"/>
    </row>
    <row r="15" spans="1:35" x14ac:dyDescent="0.25">
      <c r="A15" s="2">
        <v>2008</v>
      </c>
      <c r="B15" s="47"/>
      <c r="C15" s="47">
        <v>17.600000000000001</v>
      </c>
      <c r="D15" s="47"/>
      <c r="E15" s="47">
        <v>355</v>
      </c>
      <c r="F15" s="47">
        <v>76.7</v>
      </c>
      <c r="G15" s="47"/>
      <c r="H15" s="2"/>
      <c r="I15" s="2">
        <v>449.3</v>
      </c>
      <c r="J15" s="18"/>
      <c r="K15" s="18"/>
      <c r="M15" s="12">
        <f t="shared" si="7"/>
        <v>6170.3</v>
      </c>
      <c r="W15" s="8"/>
    </row>
    <row r="16" spans="1:35" x14ac:dyDescent="0.25">
      <c r="A16" s="2">
        <v>2009</v>
      </c>
      <c r="B16" s="47"/>
      <c r="C16" s="47">
        <v>9.1999999999999993</v>
      </c>
      <c r="D16" s="47"/>
      <c r="E16" s="47">
        <v>652.75</v>
      </c>
      <c r="F16" s="47">
        <v>59.7</v>
      </c>
      <c r="G16" s="47"/>
      <c r="H16" s="2"/>
      <c r="I16" s="2">
        <v>721.65000000000009</v>
      </c>
      <c r="J16" s="18"/>
      <c r="K16" s="18"/>
      <c r="M16" s="12">
        <f t="shared" si="7"/>
        <v>6891.9500000000007</v>
      </c>
      <c r="W16" s="8"/>
    </row>
    <row r="17" spans="1:23" x14ac:dyDescent="0.25">
      <c r="A17" s="5">
        <v>2010</v>
      </c>
      <c r="B17" s="49">
        <v>11</v>
      </c>
      <c r="C17" s="49">
        <v>27.6</v>
      </c>
      <c r="D17" s="49" t="s">
        <v>6</v>
      </c>
      <c r="E17" s="49">
        <v>279</v>
      </c>
      <c r="F17" s="49">
        <v>30.6</v>
      </c>
      <c r="G17" s="49">
        <v>10.7</v>
      </c>
      <c r="H17" s="5"/>
      <c r="I17" s="18">
        <v>358.90000000000003</v>
      </c>
      <c r="J17" s="18"/>
      <c r="K17" s="18"/>
      <c r="L17" s="12">
        <v>358.90000000000003</v>
      </c>
      <c r="M17" s="12">
        <f t="shared" si="7"/>
        <v>7250.85</v>
      </c>
      <c r="N17" s="19">
        <v>14400</v>
      </c>
      <c r="O17" s="53">
        <v>2.4923611111111115E-2</v>
      </c>
      <c r="V17" s="20"/>
      <c r="W17" s="21"/>
    </row>
    <row r="18" spans="1:23" x14ac:dyDescent="0.25">
      <c r="A18" s="5">
        <v>2011</v>
      </c>
      <c r="B18" s="49">
        <v>11</v>
      </c>
      <c r="C18" s="49">
        <v>42.9</v>
      </c>
      <c r="D18" s="49" t="s">
        <v>6</v>
      </c>
      <c r="E18" s="49">
        <v>166.2</v>
      </c>
      <c r="F18" s="49">
        <v>27.9</v>
      </c>
      <c r="G18" s="49">
        <v>2.6</v>
      </c>
      <c r="H18" s="5"/>
      <c r="I18" s="2">
        <v>250.6</v>
      </c>
      <c r="J18" s="18"/>
      <c r="K18" s="18"/>
      <c r="L18" s="12">
        <v>609.5</v>
      </c>
      <c r="M18" s="12">
        <f t="shared" si="7"/>
        <v>7501.4500000000007</v>
      </c>
      <c r="N18" s="19">
        <v>14400</v>
      </c>
      <c r="O18" s="53">
        <v>4.2326388888888886E-2</v>
      </c>
      <c r="V18" s="20"/>
      <c r="W18" s="21"/>
    </row>
    <row r="19" spans="1:23" x14ac:dyDescent="0.25">
      <c r="A19" s="10">
        <v>2012</v>
      </c>
      <c r="B19" s="49">
        <v>11</v>
      </c>
      <c r="C19" s="49">
        <v>15.7</v>
      </c>
      <c r="D19" s="49">
        <v>21.8</v>
      </c>
      <c r="E19" s="49">
        <v>170.7</v>
      </c>
      <c r="F19" s="49">
        <v>63.2</v>
      </c>
      <c r="G19" s="49">
        <v>13.4</v>
      </c>
      <c r="H19" s="5"/>
      <c r="I19" s="2">
        <v>295.79999999999995</v>
      </c>
      <c r="J19" s="10"/>
      <c r="K19" s="10"/>
      <c r="L19" s="12">
        <v>905.3</v>
      </c>
      <c r="M19" s="12">
        <f t="shared" si="7"/>
        <v>7797.2500000000009</v>
      </c>
      <c r="N19" s="19">
        <v>14400</v>
      </c>
      <c r="O19" s="53">
        <v>6.2868055555555552E-2</v>
      </c>
      <c r="V19" s="20"/>
      <c r="W19" s="21"/>
    </row>
    <row r="20" spans="1:23" x14ac:dyDescent="0.25">
      <c r="A20" s="10">
        <v>2013</v>
      </c>
      <c r="B20" s="47">
        <v>11.5</v>
      </c>
      <c r="C20" s="47">
        <v>15.9</v>
      </c>
      <c r="D20" s="47">
        <v>31.3</v>
      </c>
      <c r="E20" s="47">
        <v>138.69999999999999</v>
      </c>
      <c r="F20" s="47">
        <v>38.299999999999997</v>
      </c>
      <c r="G20" s="47">
        <v>4.7</v>
      </c>
      <c r="H20" s="2"/>
      <c r="I20" s="2">
        <v>240.39999999999998</v>
      </c>
      <c r="J20" s="18"/>
      <c r="K20" s="18"/>
      <c r="L20" s="12">
        <v>1145.6999999999998</v>
      </c>
      <c r="M20" s="12">
        <f t="shared" si="7"/>
        <v>8037.6500000000005</v>
      </c>
      <c r="N20" s="19">
        <v>14400</v>
      </c>
      <c r="O20" s="53">
        <v>7.956249999999998E-2</v>
      </c>
      <c r="V20" s="20"/>
      <c r="W20" s="21"/>
    </row>
    <row r="21" spans="1:23" x14ac:dyDescent="0.25">
      <c r="A21" s="10">
        <v>2014</v>
      </c>
      <c r="B21" s="47">
        <v>0</v>
      </c>
      <c r="C21" s="47">
        <v>16.899999999999999</v>
      </c>
      <c r="D21" s="47">
        <v>32.200000000000003</v>
      </c>
      <c r="E21" s="47">
        <v>34</v>
      </c>
      <c r="F21" s="47">
        <v>23.6</v>
      </c>
      <c r="G21" s="47">
        <v>7.2</v>
      </c>
      <c r="H21" s="2"/>
      <c r="I21" s="2">
        <v>113.9</v>
      </c>
      <c r="J21" s="2">
        <v>900</v>
      </c>
      <c r="K21" s="41">
        <v>0.12655555555555556</v>
      </c>
      <c r="L21" s="12">
        <v>1259.5999999999999</v>
      </c>
      <c r="M21" s="12">
        <f t="shared" si="7"/>
        <v>8151.55</v>
      </c>
      <c r="N21" s="19">
        <v>14400</v>
      </c>
      <c r="O21" s="53">
        <v>8.7472222222222215E-2</v>
      </c>
      <c r="V21" s="20"/>
      <c r="W21" s="21"/>
    </row>
    <row r="22" spans="1:23" x14ac:dyDescent="0.25">
      <c r="A22" s="10">
        <v>2015</v>
      </c>
      <c r="B22" s="47">
        <v>0</v>
      </c>
      <c r="C22" s="47">
        <v>15.4</v>
      </c>
      <c r="D22" s="47">
        <v>28.7</v>
      </c>
      <c r="E22" s="47">
        <v>6.4</v>
      </c>
      <c r="F22" s="47">
        <v>9.1</v>
      </c>
      <c r="G22" s="47">
        <v>4.5999999999999996</v>
      </c>
      <c r="H22" s="2"/>
      <c r="I22" s="2">
        <v>64.2</v>
      </c>
      <c r="J22" s="2">
        <v>900</v>
      </c>
      <c r="K22" s="41">
        <v>7.1333333333333332E-2</v>
      </c>
      <c r="L22" s="12">
        <v>1323.8</v>
      </c>
      <c r="M22" s="12">
        <f t="shared" si="7"/>
        <v>8215.75</v>
      </c>
      <c r="N22" s="19">
        <v>14400</v>
      </c>
      <c r="O22" s="53">
        <v>9.1930555555555557E-2</v>
      </c>
      <c r="V22" s="20"/>
      <c r="W22" s="21"/>
    </row>
    <row r="23" spans="1:23" x14ac:dyDescent="0.25">
      <c r="A23" s="10">
        <v>2016</v>
      </c>
      <c r="B23" s="47">
        <v>0</v>
      </c>
      <c r="C23" s="50">
        <v>25.7</v>
      </c>
      <c r="D23" s="47">
        <v>34.4</v>
      </c>
      <c r="E23" s="50">
        <v>579</v>
      </c>
      <c r="F23" s="50">
        <v>28.4</v>
      </c>
      <c r="G23" s="47">
        <v>9.9</v>
      </c>
      <c r="H23" s="2"/>
      <c r="I23" s="2">
        <f>SUM(C23:H23)</f>
        <v>677.4</v>
      </c>
      <c r="J23" s="2">
        <v>900</v>
      </c>
      <c r="K23" s="41">
        <f>I23/J23</f>
        <v>0.7526666666666666</v>
      </c>
      <c r="L23" s="12">
        <f>L22+(SUM(C23:G23))</f>
        <v>2001.1999999999998</v>
      </c>
      <c r="M23" s="12">
        <f t="shared" si="7"/>
        <v>8893.15</v>
      </c>
      <c r="N23" s="19">
        <v>14400</v>
      </c>
      <c r="O23" s="53">
        <f>L23/N23</f>
        <v>0.13897222222222222</v>
      </c>
      <c r="V23" s="20"/>
      <c r="W23" s="21"/>
    </row>
    <row r="24" spans="1:23" x14ac:dyDescent="0.25">
      <c r="A24" s="10">
        <v>2017</v>
      </c>
      <c r="B24" s="44">
        <v>0</v>
      </c>
      <c r="C24" s="34">
        <v>12.819234871384618</v>
      </c>
      <c r="D24" s="34">
        <v>15.91347987875448</v>
      </c>
      <c r="E24" s="34">
        <v>17.473174933232027</v>
      </c>
      <c r="F24" s="34">
        <v>5.586485063108281</v>
      </c>
      <c r="G24" s="34">
        <v>4.334747149830509</v>
      </c>
      <c r="H24" s="32"/>
      <c r="I24" s="32">
        <f>SUM(C24:G24)</f>
        <v>56.127121896309916</v>
      </c>
      <c r="J24" s="32">
        <v>900</v>
      </c>
      <c r="K24" s="41">
        <f>I24/J24</f>
        <v>6.2363468773677683E-2</v>
      </c>
      <c r="L24" s="17">
        <f>L23+(SUM(C24:G24))</f>
        <v>2057.3271218963096</v>
      </c>
      <c r="M24" s="12">
        <f t="shared" si="7"/>
        <v>8949.2771218963098</v>
      </c>
      <c r="N24" s="19">
        <v>14400</v>
      </c>
      <c r="O24" s="53">
        <f>L24/N24</f>
        <v>0.14286993902057704</v>
      </c>
      <c r="V24" s="20"/>
      <c r="W24" s="21"/>
    </row>
    <row r="25" spans="1:23" ht="14.5" x14ac:dyDescent="0.35">
      <c r="A25" s="2">
        <v>2018</v>
      </c>
      <c r="B25" s="34">
        <v>2.0198020379544813E-2</v>
      </c>
      <c r="C25" s="34">
        <v>25.704418674126771</v>
      </c>
      <c r="D25" s="34">
        <v>9.6578054611803452</v>
      </c>
      <c r="E25" s="33">
        <v>103.11950557207453</v>
      </c>
      <c r="F25" s="33">
        <v>7.4160562724126855</v>
      </c>
      <c r="G25" s="34">
        <v>12.16386774227904</v>
      </c>
      <c r="H25" s="2"/>
      <c r="I25" s="32">
        <f>SUM(C25:G25)</f>
        <v>158.06165372207337</v>
      </c>
      <c r="J25" s="32">
        <v>900</v>
      </c>
      <c r="K25" s="41">
        <f>I25/J25</f>
        <v>0.17562405969119263</v>
      </c>
      <c r="L25" s="32">
        <f>L24+I25</f>
        <v>2215.3887756183831</v>
      </c>
      <c r="M25" s="12">
        <f t="shared" si="7"/>
        <v>9107.3387756183838</v>
      </c>
      <c r="N25" s="19">
        <v>14400</v>
      </c>
      <c r="O25" s="53">
        <f t="shared" ref="O25:O26" si="8">L25/N25</f>
        <v>0.1538464427512766</v>
      </c>
      <c r="P25" s="3"/>
      <c r="Q25" s="3"/>
      <c r="R25" s="3"/>
    </row>
    <row r="26" spans="1:23" x14ac:dyDescent="0.25">
      <c r="A26" s="2">
        <v>2019</v>
      </c>
      <c r="B26" s="34">
        <v>2.7383146177461876E-2</v>
      </c>
      <c r="C26" s="34">
        <v>28.519207546010733</v>
      </c>
      <c r="D26" s="34">
        <v>8.3723328794394032</v>
      </c>
      <c r="E26" s="34">
        <v>40.191102256657267</v>
      </c>
      <c r="F26" s="34">
        <v>5.7443455879976284</v>
      </c>
      <c r="G26" s="34">
        <v>0</v>
      </c>
      <c r="H26" s="2"/>
      <c r="I26" s="32">
        <f>SUM(C26:G26)</f>
        <v>82.826988270105034</v>
      </c>
      <c r="J26" s="32">
        <v>900</v>
      </c>
      <c r="K26" s="41">
        <f>I26/J26</f>
        <v>9.202998696678337E-2</v>
      </c>
      <c r="L26" s="32">
        <f>L25+I26</f>
        <v>2298.2157638884883</v>
      </c>
      <c r="M26" s="12">
        <f t="shared" si="7"/>
        <v>9190.1657638884881</v>
      </c>
      <c r="N26" s="19">
        <v>14400</v>
      </c>
      <c r="O26" s="53">
        <f t="shared" si="8"/>
        <v>0.15959831693670057</v>
      </c>
      <c r="P26" s="3"/>
      <c r="Q26" s="3"/>
      <c r="R26" s="3"/>
    </row>
    <row r="27" spans="1:23" x14ac:dyDescent="0.25">
      <c r="A27" s="3">
        <v>2020</v>
      </c>
      <c r="B27" s="34">
        <v>2.9422784535379075E-2</v>
      </c>
      <c r="C27" s="34">
        <v>30.190609660992003</v>
      </c>
      <c r="D27" s="34">
        <v>7.4489568496306369</v>
      </c>
      <c r="E27" s="34">
        <v>86.55071029219323</v>
      </c>
      <c r="F27" s="34">
        <v>20.080442083568656</v>
      </c>
      <c r="G27" s="34">
        <v>24.904407285220852</v>
      </c>
      <c r="H27" s="2"/>
      <c r="I27" s="32">
        <f>SUM(B27:G27)</f>
        <v>169.20454895614077</v>
      </c>
      <c r="J27" s="32">
        <v>900</v>
      </c>
      <c r="K27" s="52">
        <f>I27/J27</f>
        <v>0.18800505439571197</v>
      </c>
      <c r="L27" s="32">
        <f>L26+I27</f>
        <v>2467.4203128446288</v>
      </c>
      <c r="M27" s="32">
        <f>M26+I27</f>
        <v>9359.3703128446286</v>
      </c>
      <c r="N27" s="19">
        <v>14400</v>
      </c>
      <c r="O27" s="52">
        <f>L27/N27</f>
        <v>0.17134863283643256</v>
      </c>
      <c r="P27" s="3"/>
      <c r="Q27" s="3"/>
      <c r="R27" s="3"/>
    </row>
    <row r="28" spans="1:23" x14ac:dyDescent="0.25">
      <c r="A28" s="3"/>
      <c r="B28" s="47"/>
      <c r="C28" s="47"/>
      <c r="D28" s="47"/>
      <c r="E28" s="47"/>
      <c r="F28" s="47"/>
      <c r="G28" s="47"/>
      <c r="H28" s="2"/>
      <c r="I28" s="2"/>
      <c r="J28" s="2"/>
      <c r="K28" s="2"/>
      <c r="L28" s="2"/>
      <c r="M28" s="2"/>
      <c r="N28" s="2"/>
      <c r="O28" s="2"/>
      <c r="P28" s="3"/>
      <c r="Q28" s="3"/>
      <c r="R28" s="3"/>
    </row>
    <row r="29" spans="1:23" x14ac:dyDescent="0.25">
      <c r="A29" s="3"/>
      <c r="B29" s="51"/>
      <c r="C29" s="47"/>
      <c r="D29" s="51"/>
      <c r="E29" s="47"/>
      <c r="F29" s="47"/>
      <c r="G29" s="47"/>
      <c r="H29" s="23"/>
      <c r="I29" s="2"/>
      <c r="J29" s="2"/>
      <c r="K29" s="2"/>
      <c r="L29" s="2"/>
      <c r="M29" s="2"/>
      <c r="N29" s="2"/>
      <c r="O29" s="2"/>
      <c r="P29" s="3"/>
      <c r="Q29" s="3"/>
      <c r="R29" s="3"/>
    </row>
    <row r="30" spans="1:23" x14ac:dyDescent="0.25">
      <c r="A30" s="3"/>
      <c r="B30" s="47"/>
      <c r="C30" s="47"/>
      <c r="D30" s="47"/>
      <c r="E30" s="47"/>
      <c r="F30" s="47"/>
      <c r="G30" s="47"/>
      <c r="H30" s="2"/>
      <c r="I30" s="2"/>
      <c r="J30" s="2"/>
      <c r="K30" s="2"/>
      <c r="L30" s="2"/>
      <c r="M30" s="2"/>
      <c r="N30" s="2"/>
      <c r="O30" s="2"/>
      <c r="P30" s="22"/>
      <c r="Q30" s="3"/>
      <c r="R30" s="3"/>
    </row>
    <row r="31" spans="1:23" x14ac:dyDescent="0.25">
      <c r="A31" s="3"/>
      <c r="B31" s="47"/>
      <c r="C31" s="47"/>
      <c r="D31" s="47"/>
      <c r="E31" s="47"/>
      <c r="F31" s="47"/>
      <c r="G31" s="47"/>
      <c r="H31" s="2"/>
      <c r="I31" s="2"/>
      <c r="J31" s="2"/>
      <c r="K31" s="2"/>
      <c r="L31" s="2"/>
      <c r="M31" s="2"/>
      <c r="N31" s="2"/>
      <c r="O31" s="2"/>
      <c r="P31" s="3"/>
      <c r="Q31" s="3"/>
      <c r="R31" s="3"/>
    </row>
    <row r="32" spans="1:23" x14ac:dyDescent="0.25">
      <c r="A32" s="3" t="s">
        <v>90</v>
      </c>
      <c r="B32" s="47" t="s">
        <v>66</v>
      </c>
      <c r="C32" s="47"/>
      <c r="D32" s="47"/>
      <c r="E32" s="47"/>
      <c r="F32" s="47"/>
      <c r="G32" s="47"/>
      <c r="H32" s="2"/>
      <c r="I32" s="2"/>
      <c r="J32" s="2"/>
      <c r="K32" s="2"/>
      <c r="L32" s="2"/>
      <c r="M32" s="2"/>
      <c r="N32" s="2"/>
      <c r="O32" s="2"/>
      <c r="P32" s="3"/>
      <c r="Q32" s="3"/>
      <c r="R32" s="3"/>
    </row>
    <row r="33" spans="1:18" x14ac:dyDescent="0.25">
      <c r="A33" s="3" t="s">
        <v>36</v>
      </c>
      <c r="B33" s="47">
        <f>B27-B26</f>
        <v>2.0396383579171992E-3</v>
      </c>
      <c r="C33" s="47"/>
      <c r="D33" s="47"/>
      <c r="E33" s="47"/>
      <c r="F33" s="47"/>
      <c r="G33" s="47"/>
      <c r="H33" s="2"/>
      <c r="I33" s="2"/>
      <c r="J33" s="2"/>
      <c r="K33" s="2"/>
      <c r="L33" s="2"/>
      <c r="M33" s="2"/>
      <c r="N33" s="2"/>
      <c r="O33" s="2"/>
      <c r="P33" s="3"/>
      <c r="Q33" s="3"/>
      <c r="R33" s="3"/>
    </row>
    <row r="34" spans="1:18" x14ac:dyDescent="0.25">
      <c r="A34" s="3" t="s">
        <v>32</v>
      </c>
      <c r="B34" s="44">
        <f>C27-C26</f>
        <v>1.6714021149812694</v>
      </c>
    </row>
    <row r="35" spans="1:18" x14ac:dyDescent="0.25">
      <c r="A35" s="3" t="s">
        <v>37</v>
      </c>
      <c r="B35" s="44">
        <f>D27-D26</f>
        <v>-0.92337602980876632</v>
      </c>
    </row>
    <row r="36" spans="1:18" x14ac:dyDescent="0.25">
      <c r="A36" s="3" t="s">
        <v>33</v>
      </c>
      <c r="B36" s="44">
        <f>E27-E26</f>
        <v>46.359608035535963</v>
      </c>
    </row>
    <row r="37" spans="1:18" x14ac:dyDescent="0.25">
      <c r="A37" s="3" t="s">
        <v>34</v>
      </c>
      <c r="B37" s="44">
        <f>F27-F26</f>
        <v>14.336096495571027</v>
      </c>
    </row>
    <row r="38" spans="1:18" x14ac:dyDescent="0.25">
      <c r="A38" s="3" t="s">
        <v>35</v>
      </c>
      <c r="B38" s="44">
        <f>G27-G26</f>
        <v>24.904407285220852</v>
      </c>
    </row>
  </sheetData>
  <mergeCells count="6">
    <mergeCell ref="O1:O2"/>
    <mergeCell ref="A1:A2"/>
    <mergeCell ref="J1:J2"/>
    <mergeCell ref="K1:K2"/>
    <mergeCell ref="L1:L2"/>
    <mergeCell ref="N1:N2"/>
  </mergeCells>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workbookViewId="0">
      <selection activeCell="D1" sqref="D1"/>
    </sheetView>
  </sheetViews>
  <sheetFormatPr defaultRowHeight="12.5" x14ac:dyDescent="0.25"/>
  <cols>
    <col min="2" max="2" width="17.54296875" customWidth="1"/>
    <col min="7" max="7" width="18" customWidth="1"/>
    <col min="8" max="8" width="17.6328125" customWidth="1"/>
  </cols>
  <sheetData>
    <row r="1" spans="1:19" x14ac:dyDescent="0.25">
      <c r="B1" t="s">
        <v>67</v>
      </c>
      <c r="C1" t="s">
        <v>68</v>
      </c>
      <c r="D1" t="s">
        <v>69</v>
      </c>
      <c r="E1" t="s">
        <v>70</v>
      </c>
      <c r="F1" t="s">
        <v>71</v>
      </c>
      <c r="P1" s="12" t="s">
        <v>80</v>
      </c>
      <c r="Q1" s="12" t="s">
        <v>79</v>
      </c>
      <c r="R1" s="12" t="s">
        <v>73</v>
      </c>
      <c r="S1" t="s">
        <v>67</v>
      </c>
    </row>
    <row r="2" spans="1:19" x14ac:dyDescent="0.25">
      <c r="A2" t="s">
        <v>36</v>
      </c>
      <c r="B2">
        <v>691.72040090254677</v>
      </c>
      <c r="C2">
        <f t="shared" ref="C2:C7" si="0">B2*43560</f>
        <v>30131340.663314939</v>
      </c>
      <c r="D2">
        <v>100</v>
      </c>
      <c r="E2">
        <f t="shared" ref="E2:E7" si="1">C2/D2</f>
        <v>301313.40663314937</v>
      </c>
      <c r="F2">
        <f t="shared" ref="F2:F7" si="2">E2*0.000189394</f>
        <v>57.066951335878692</v>
      </c>
      <c r="O2" t="s">
        <v>36</v>
      </c>
      <c r="P2">
        <v>582.45234217693371</v>
      </c>
      <c r="Q2">
        <v>540.69839018723405</v>
      </c>
      <c r="R2">
        <v>261.14999830447181</v>
      </c>
      <c r="S2">
        <v>691.72040090254677</v>
      </c>
    </row>
    <row r="3" spans="1:19" x14ac:dyDescent="0.25">
      <c r="A3" t="s">
        <v>32</v>
      </c>
      <c r="B3">
        <v>19821.380112516941</v>
      </c>
      <c r="C3">
        <f t="shared" si="0"/>
        <v>863419317.70123792</v>
      </c>
      <c r="D3">
        <v>100</v>
      </c>
      <c r="E3">
        <f t="shared" si="1"/>
        <v>8634193.1770123783</v>
      </c>
      <c r="F3">
        <f t="shared" si="2"/>
        <v>1635.2643825670825</v>
      </c>
      <c r="O3" t="s">
        <v>32</v>
      </c>
      <c r="P3">
        <v>17402.333664223203</v>
      </c>
      <c r="Q3">
        <v>17671.615634732229</v>
      </c>
      <c r="R3">
        <v>17757.346133553103</v>
      </c>
      <c r="S3">
        <v>19821.380112516941</v>
      </c>
    </row>
    <row r="4" spans="1:19" x14ac:dyDescent="0.25">
      <c r="A4" t="s">
        <v>37</v>
      </c>
      <c r="B4">
        <v>8799.3509518831397</v>
      </c>
      <c r="C4">
        <f t="shared" si="0"/>
        <v>383299727.46402955</v>
      </c>
      <c r="D4">
        <v>100</v>
      </c>
      <c r="E4">
        <f t="shared" si="1"/>
        <v>3832997.2746402957</v>
      </c>
      <c r="F4">
        <f t="shared" si="2"/>
        <v>725.94668583322414</v>
      </c>
      <c r="O4" t="s">
        <v>37</v>
      </c>
      <c r="P4">
        <v>3147.8062062868148</v>
      </c>
      <c r="Q4">
        <v>3265.6561410140525</v>
      </c>
      <c r="R4">
        <v>3067.6299759752842</v>
      </c>
      <c r="S4">
        <v>8799.3509518831397</v>
      </c>
    </row>
    <row r="5" spans="1:19" x14ac:dyDescent="0.25">
      <c r="A5" t="s">
        <v>33</v>
      </c>
      <c r="B5">
        <v>96971.040654960874</v>
      </c>
      <c r="C5">
        <f t="shared" si="0"/>
        <v>4224058530.9300957</v>
      </c>
      <c r="D5">
        <v>100</v>
      </c>
      <c r="E5">
        <f t="shared" si="1"/>
        <v>42240585.309300959</v>
      </c>
      <c r="F5">
        <f t="shared" si="2"/>
        <v>8000.1134140697459</v>
      </c>
      <c r="O5" t="s">
        <v>33</v>
      </c>
      <c r="P5">
        <v>18016.266990016757</v>
      </c>
      <c r="Q5">
        <v>10064.033957869831</v>
      </c>
      <c r="R5">
        <v>9465.3826852687107</v>
      </c>
      <c r="S5">
        <v>96971.040654960874</v>
      </c>
    </row>
    <row r="6" spans="1:19" x14ac:dyDescent="0.25">
      <c r="A6" t="s">
        <v>34</v>
      </c>
      <c r="B6">
        <v>58374.884173698272</v>
      </c>
      <c r="C6">
        <f t="shared" si="0"/>
        <v>2542809954.6062965</v>
      </c>
      <c r="D6">
        <v>100</v>
      </c>
      <c r="E6">
        <f t="shared" si="1"/>
        <v>25428099.546062965</v>
      </c>
      <c r="F6">
        <f t="shared" si="2"/>
        <v>4815.9294854270493</v>
      </c>
      <c r="O6" t="s">
        <v>34</v>
      </c>
      <c r="P6">
        <v>4400.6057381432074</v>
      </c>
      <c r="Q6">
        <v>3389.2039149339125</v>
      </c>
      <c r="R6">
        <v>3057.7317045877971</v>
      </c>
      <c r="S6">
        <v>58374.884173698272</v>
      </c>
    </row>
    <row r="7" spans="1:19" x14ac:dyDescent="0.25">
      <c r="A7" t="s">
        <v>35</v>
      </c>
      <c r="B7">
        <v>5898.3299051817066</v>
      </c>
      <c r="C7">
        <f t="shared" si="0"/>
        <v>256931250.66971514</v>
      </c>
      <c r="D7">
        <v>100</v>
      </c>
      <c r="E7">
        <f t="shared" si="1"/>
        <v>2569312.5066971513</v>
      </c>
      <c r="F7">
        <f t="shared" si="2"/>
        <v>486.61237289340033</v>
      </c>
      <c r="O7" t="s">
        <v>35</v>
      </c>
      <c r="P7">
        <v>3270.6199317149644</v>
      </c>
      <c r="Q7">
        <v>3246.2409178538105</v>
      </c>
      <c r="R7">
        <v>3090.3952080830518</v>
      </c>
      <c r="S7">
        <v>5898.3299051817066</v>
      </c>
    </row>
    <row r="8" spans="1:19" x14ac:dyDescent="0.25">
      <c r="B8">
        <f>SUM(B2:B7)</f>
        <v>190556.70619914349</v>
      </c>
      <c r="E8" t="s">
        <v>15</v>
      </c>
      <c r="F8">
        <f>SUM(F2:F7)</f>
        <v>15720.933292126381</v>
      </c>
      <c r="P8" s="12" t="s">
        <v>81</v>
      </c>
    </row>
    <row r="10" spans="1:19" x14ac:dyDescent="0.25">
      <c r="A10" s="12" t="s">
        <v>72</v>
      </c>
    </row>
    <row r="12" spans="1:19" x14ac:dyDescent="0.25">
      <c r="B12" s="12" t="s">
        <v>73</v>
      </c>
      <c r="C12" t="s">
        <v>68</v>
      </c>
      <c r="D12" t="s">
        <v>69</v>
      </c>
      <c r="E12" t="s">
        <v>70</v>
      </c>
      <c r="F12" t="s">
        <v>71</v>
      </c>
      <c r="G12" s="12" t="s">
        <v>89</v>
      </c>
      <c r="H12" s="12" t="s">
        <v>88</v>
      </c>
      <c r="I12" s="12" t="s">
        <v>75</v>
      </c>
    </row>
    <row r="13" spans="1:19" x14ac:dyDescent="0.25">
      <c r="A13" t="s">
        <v>36</v>
      </c>
      <c r="B13">
        <v>261.14999830447181</v>
      </c>
      <c r="C13">
        <f t="shared" ref="C13:C18" si="3">B13*43560</f>
        <v>11375693.926142791</v>
      </c>
      <c r="D13">
        <v>100</v>
      </c>
      <c r="E13">
        <f t="shared" ref="E13:E18" si="4">C13/D13</f>
        <v>113756.93926142791</v>
      </c>
      <c r="F13">
        <f t="shared" ref="F13:F18" si="5">E13*0.000189394</f>
        <v>21.54488175447888</v>
      </c>
      <c r="G13">
        <f>B2-B13</f>
        <v>430.57040259807496</v>
      </c>
      <c r="H13">
        <f>F2-F13</f>
        <v>35.522069581399812</v>
      </c>
      <c r="I13">
        <f>H13/5</f>
        <v>7.1044139162799622</v>
      </c>
    </row>
    <row r="14" spans="1:19" x14ac:dyDescent="0.25">
      <c r="A14" t="s">
        <v>32</v>
      </c>
      <c r="B14">
        <v>17757.346133553103</v>
      </c>
      <c r="C14">
        <f t="shared" si="3"/>
        <v>773509997.57757318</v>
      </c>
      <c r="D14">
        <v>100</v>
      </c>
      <c r="E14">
        <f t="shared" si="4"/>
        <v>7735099.9757757317</v>
      </c>
      <c r="F14">
        <f t="shared" si="5"/>
        <v>1464.981524812069</v>
      </c>
      <c r="G14">
        <f t="shared" ref="G14:G18" si="6">B3-B14</f>
        <v>2064.0339789638383</v>
      </c>
      <c r="H14">
        <f t="shared" ref="H14:H19" si="7">F3-F14</f>
        <v>170.28285775501354</v>
      </c>
      <c r="I14">
        <f t="shared" ref="I14:I19" si="8">H14/5</f>
        <v>34.056571551002705</v>
      </c>
    </row>
    <row r="15" spans="1:19" x14ac:dyDescent="0.25">
      <c r="A15" t="s">
        <v>37</v>
      </c>
      <c r="B15">
        <v>3067.6299759752842</v>
      </c>
      <c r="C15">
        <f t="shared" si="3"/>
        <v>133625961.75348338</v>
      </c>
      <c r="D15">
        <v>100</v>
      </c>
      <c r="E15">
        <f t="shared" si="4"/>
        <v>1336259.617534834</v>
      </c>
      <c r="F15">
        <f t="shared" si="5"/>
        <v>253.07955400339236</v>
      </c>
      <c r="G15">
        <f t="shared" si="6"/>
        <v>5731.720975907856</v>
      </c>
      <c r="H15">
        <f t="shared" si="7"/>
        <v>472.86713182983181</v>
      </c>
      <c r="I15">
        <f t="shared" si="8"/>
        <v>94.573426365966355</v>
      </c>
    </row>
    <row r="16" spans="1:19" x14ac:dyDescent="0.25">
      <c r="A16" t="s">
        <v>33</v>
      </c>
      <c r="B16">
        <v>9465.3826852687107</v>
      </c>
      <c r="C16">
        <f t="shared" si="3"/>
        <v>412312069.77030504</v>
      </c>
      <c r="D16">
        <v>100</v>
      </c>
      <c r="E16">
        <f t="shared" si="4"/>
        <v>4123120.6977030504</v>
      </c>
      <c r="F16">
        <f t="shared" si="5"/>
        <v>780.89432142077158</v>
      </c>
      <c r="G16">
        <f t="shared" si="6"/>
        <v>87505.657969692169</v>
      </c>
      <c r="H16">
        <f t="shared" si="7"/>
        <v>7219.2190926489748</v>
      </c>
      <c r="I16">
        <f t="shared" si="8"/>
        <v>1443.843818529795</v>
      </c>
    </row>
    <row r="17" spans="1:15" x14ac:dyDescent="0.25">
      <c r="A17" t="s">
        <v>34</v>
      </c>
      <c r="B17">
        <v>3057.7317045877971</v>
      </c>
      <c r="C17">
        <f t="shared" si="3"/>
        <v>133194793.05184445</v>
      </c>
      <c r="D17">
        <v>100</v>
      </c>
      <c r="E17">
        <f t="shared" si="4"/>
        <v>1331947.9305184444</v>
      </c>
      <c r="F17">
        <f t="shared" si="5"/>
        <v>252.26294635261027</v>
      </c>
      <c r="G17">
        <f t="shared" si="6"/>
        <v>55317.152469110471</v>
      </c>
      <c r="H17">
        <f t="shared" si="7"/>
        <v>4563.6665390744392</v>
      </c>
      <c r="I17">
        <f t="shared" si="8"/>
        <v>912.73330781488789</v>
      </c>
    </row>
    <row r="18" spans="1:15" x14ac:dyDescent="0.25">
      <c r="A18" t="s">
        <v>35</v>
      </c>
      <c r="B18">
        <v>3090.3952080830518</v>
      </c>
      <c r="C18">
        <f t="shared" si="3"/>
        <v>134617615.26409775</v>
      </c>
      <c r="D18">
        <v>100</v>
      </c>
      <c r="E18">
        <f t="shared" si="4"/>
        <v>1346176.1526409774</v>
      </c>
      <c r="F18">
        <f t="shared" si="5"/>
        <v>254.95768625328529</v>
      </c>
      <c r="G18">
        <f t="shared" si="6"/>
        <v>2807.9346970986549</v>
      </c>
      <c r="H18">
        <f t="shared" si="7"/>
        <v>231.65468664011505</v>
      </c>
      <c r="I18">
        <f t="shared" si="8"/>
        <v>46.330937328023012</v>
      </c>
    </row>
    <row r="19" spans="1:15" x14ac:dyDescent="0.25">
      <c r="B19">
        <f>SUM(B13:B18)</f>
        <v>36699.635705772409</v>
      </c>
      <c r="E19" s="12" t="s">
        <v>15</v>
      </c>
      <c r="F19">
        <f>SUM(F13:F18)</f>
        <v>3027.7209145966076</v>
      </c>
      <c r="G19">
        <f>B8-B19</f>
        <v>153857.07049337108</v>
      </c>
      <c r="H19">
        <f t="shared" si="7"/>
        <v>12693.212377529773</v>
      </c>
      <c r="I19">
        <f t="shared" si="8"/>
        <v>2538.6424755059547</v>
      </c>
    </row>
    <row r="20" spans="1:15" x14ac:dyDescent="0.25">
      <c r="A20">
        <f>B8-B19</f>
        <v>153857.07049337108</v>
      </c>
    </row>
    <row r="21" spans="1:15" x14ac:dyDescent="0.25">
      <c r="A21" s="12" t="s">
        <v>74</v>
      </c>
    </row>
    <row r="28" spans="1:15" x14ac:dyDescent="0.25">
      <c r="O28" s="1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2"/>
  <sheetViews>
    <sheetView tabSelected="1" topLeftCell="A14" zoomScaleNormal="100" workbookViewId="0">
      <selection activeCell="H19" sqref="H19:I26"/>
    </sheetView>
  </sheetViews>
  <sheetFormatPr defaultRowHeight="13" x14ac:dyDescent="0.3"/>
  <cols>
    <col min="1" max="1" width="18.81640625" customWidth="1"/>
    <col min="2" max="2" width="13.453125" customWidth="1"/>
    <col min="3" max="3" width="17" customWidth="1"/>
    <col min="4" max="4" width="18.1796875" customWidth="1"/>
    <col min="5" max="6" width="18.54296875" customWidth="1"/>
    <col min="7" max="9" width="14.453125" customWidth="1"/>
    <col min="10" max="10" width="14.453125" style="31" customWidth="1"/>
    <col min="11" max="11" width="11.1796875" customWidth="1"/>
    <col min="12" max="12" width="10" customWidth="1"/>
    <col min="13" max="13" width="11.26953125" style="34" customWidth="1"/>
  </cols>
  <sheetData>
    <row r="1" spans="1:13" ht="30" customHeight="1" x14ac:dyDescent="0.35">
      <c r="A1" s="62" t="s">
        <v>61</v>
      </c>
      <c r="B1" s="27" t="s">
        <v>53</v>
      </c>
      <c r="C1" s="27" t="s">
        <v>54</v>
      </c>
      <c r="D1" s="27" t="s">
        <v>55</v>
      </c>
      <c r="E1" s="27" t="s">
        <v>56</v>
      </c>
      <c r="F1" s="27" t="s">
        <v>57</v>
      </c>
      <c r="G1" s="27" t="s">
        <v>58</v>
      </c>
      <c r="H1" s="27" t="s">
        <v>59</v>
      </c>
      <c r="I1" s="36" t="s">
        <v>60</v>
      </c>
      <c r="J1" s="42" t="s">
        <v>62</v>
      </c>
      <c r="K1" s="35" t="s">
        <v>63</v>
      </c>
      <c r="L1" s="64" t="s">
        <v>66</v>
      </c>
      <c r="M1"/>
    </row>
    <row r="2" spans="1:13" ht="14.5" x14ac:dyDescent="0.35">
      <c r="A2" s="63" t="s">
        <v>36</v>
      </c>
      <c r="B2" s="25">
        <v>-1287.998</v>
      </c>
      <c r="C2" s="25">
        <v>1288.0009999999997</v>
      </c>
      <c r="D2" s="25">
        <v>-3.9999999999054126E-3</v>
      </c>
      <c r="E2" s="25">
        <v>3.0000000001564331E-3</v>
      </c>
      <c r="F2" s="25">
        <v>267</v>
      </c>
      <c r="G2" s="25">
        <v>0</v>
      </c>
      <c r="H2" s="25">
        <v>0</v>
      </c>
      <c r="I2" s="43">
        <v>0</v>
      </c>
      <c r="J2" s="33">
        <v>0.24700857128482312</v>
      </c>
      <c r="K2" s="33">
        <v>0.33487795771452511</v>
      </c>
      <c r="L2" s="64">
        <v>0.35982140005489782</v>
      </c>
      <c r="M2"/>
    </row>
    <row r="3" spans="1:13" ht="14.5" x14ac:dyDescent="0.35">
      <c r="A3" s="63" t="s">
        <v>32</v>
      </c>
      <c r="B3" s="25">
        <v>-9161.7740000000049</v>
      </c>
      <c r="C3" s="25">
        <v>10307.825999999994</v>
      </c>
      <c r="D3" s="25">
        <v>492.95399999998335</v>
      </c>
      <c r="E3" s="25">
        <v>584.22000000002299</v>
      </c>
      <c r="F3" s="25">
        <v>394</v>
      </c>
      <c r="G3" s="25">
        <v>307</v>
      </c>
      <c r="H3" s="25">
        <v>329</v>
      </c>
      <c r="I3" s="43">
        <v>202</v>
      </c>
      <c r="J3" s="33">
        <v>405.03919494945524</v>
      </c>
      <c r="K3" s="33">
        <v>449.39342964639286</v>
      </c>
      <c r="L3" s="64">
        <v>334.31878233116731</v>
      </c>
      <c r="M3"/>
    </row>
    <row r="4" spans="1:13" ht="14.5" x14ac:dyDescent="0.35">
      <c r="A4" s="63" t="s">
        <v>37</v>
      </c>
      <c r="B4" s="25">
        <v>343.32600000000002</v>
      </c>
      <c r="C4" s="25">
        <v>219.78200000000015</v>
      </c>
      <c r="D4" s="25">
        <v>132.89699999999721</v>
      </c>
      <c r="E4" s="25">
        <v>133.32100000000264</v>
      </c>
      <c r="F4" s="25">
        <v>193</v>
      </c>
      <c r="G4" s="25">
        <v>373</v>
      </c>
      <c r="H4" s="25">
        <v>-21</v>
      </c>
      <c r="I4" s="43">
        <v>224</v>
      </c>
      <c r="J4" s="33">
        <v>135.94439681245376</v>
      </c>
      <c r="K4" s="33">
        <v>117.84993472723772</v>
      </c>
      <c r="L4" s="64">
        <v>71.209961571842996</v>
      </c>
      <c r="M4"/>
    </row>
    <row r="5" spans="1:13" ht="14.5" x14ac:dyDescent="0.35">
      <c r="A5" s="63" t="s">
        <v>33</v>
      </c>
      <c r="B5" s="25">
        <v>18032.517000000007</v>
      </c>
      <c r="C5" s="25">
        <v>8051.1050000000105</v>
      </c>
      <c r="D5" s="25">
        <v>1205.5659999997879</v>
      </c>
      <c r="E5" s="25">
        <v>-15149.670999999798</v>
      </c>
      <c r="F5" s="25">
        <v>3803</v>
      </c>
      <c r="G5" s="25">
        <v>105</v>
      </c>
      <c r="H5" s="25">
        <v>-10929</v>
      </c>
      <c r="I5" s="43">
        <v>223</v>
      </c>
      <c r="J5" s="33">
        <v>1316.0544566424196</v>
      </c>
      <c r="K5" s="33">
        <v>512.93573363067958</v>
      </c>
      <c r="L5" s="64">
        <v>1104.5965297612347</v>
      </c>
      <c r="M5"/>
    </row>
    <row r="6" spans="1:13" ht="14.5" x14ac:dyDescent="0.35">
      <c r="A6" s="63" t="s">
        <v>34</v>
      </c>
      <c r="B6" s="25">
        <v>109.58799999999974</v>
      </c>
      <c r="C6" s="25">
        <v>1734.643</v>
      </c>
      <c r="D6" s="25">
        <v>806.45499999987805</v>
      </c>
      <c r="E6" s="25">
        <v>299.90200000012192</v>
      </c>
      <c r="F6" s="25">
        <v>36</v>
      </c>
      <c r="G6" s="25">
        <v>109</v>
      </c>
      <c r="H6" s="25">
        <v>136</v>
      </c>
      <c r="I6" s="43">
        <v>132</v>
      </c>
      <c r="J6" s="33">
        <v>175.22993741145183</v>
      </c>
      <c r="K6" s="26">
        <v>135.72999999999999</v>
      </c>
      <c r="L6" s="64">
        <v>316.4189861233699</v>
      </c>
      <c r="M6"/>
    </row>
    <row r="7" spans="1:13" ht="14.5" x14ac:dyDescent="0.35">
      <c r="A7" s="65" t="s">
        <v>35</v>
      </c>
      <c r="B7" s="66">
        <v>634.08600000000024</v>
      </c>
      <c r="C7" s="66">
        <v>768.53999999999951</v>
      </c>
      <c r="D7" s="66">
        <v>310.69099999999071</v>
      </c>
      <c r="E7" s="66">
        <v>83.769000000009783</v>
      </c>
      <c r="F7" s="66">
        <v>60</v>
      </c>
      <c r="G7" s="66">
        <v>65</v>
      </c>
      <c r="H7" s="66">
        <v>78</v>
      </c>
      <c r="I7" s="67">
        <v>31</v>
      </c>
      <c r="J7" s="68">
        <v>86.990056623116828</v>
      </c>
      <c r="K7" s="69">
        <v>0</v>
      </c>
      <c r="L7" s="70">
        <v>178.10418904642074</v>
      </c>
      <c r="M7"/>
    </row>
    <row r="8" spans="1:13" ht="13.5" customHeight="1" x14ac:dyDescent="0.35">
      <c r="A8" s="26"/>
      <c r="B8" s="26"/>
      <c r="C8" s="26"/>
      <c r="D8" s="26"/>
      <c r="E8" s="26"/>
      <c r="F8" s="26"/>
      <c r="G8" s="26"/>
      <c r="H8" s="26"/>
      <c r="I8" s="26"/>
      <c r="J8" s="29"/>
      <c r="K8" s="26"/>
      <c r="L8" s="26"/>
      <c r="M8" s="33"/>
    </row>
    <row r="9" spans="1:13" ht="17" customHeight="1" x14ac:dyDescent="0.35">
      <c r="A9" s="71" t="s">
        <v>92</v>
      </c>
      <c r="B9" s="71"/>
      <c r="C9" s="71"/>
      <c r="D9" s="26"/>
      <c r="E9" s="26"/>
      <c r="F9" s="26"/>
      <c r="G9" s="26"/>
      <c r="H9" s="26"/>
      <c r="I9" s="26"/>
      <c r="J9" s="29"/>
      <c r="K9" s="26"/>
      <c r="L9" s="26"/>
      <c r="M9" s="33"/>
    </row>
    <row r="10" spans="1:13" ht="14.5" x14ac:dyDescent="0.35">
      <c r="A10" s="86">
        <v>2017</v>
      </c>
      <c r="B10" s="72"/>
      <c r="C10" s="72"/>
      <c r="D10" s="72"/>
      <c r="E10" s="72"/>
      <c r="F10" s="72"/>
      <c r="G10" s="72"/>
      <c r="H10" s="72"/>
      <c r="I10" s="73"/>
      <c r="J10" s="29"/>
      <c r="K10" s="26"/>
      <c r="L10" s="26"/>
      <c r="M10" s="33"/>
    </row>
    <row r="11" spans="1:13" ht="14.5" x14ac:dyDescent="0.35">
      <c r="B11" s="30" t="s">
        <v>93</v>
      </c>
      <c r="C11" s="24" t="s">
        <v>94</v>
      </c>
      <c r="D11" s="24" t="s">
        <v>95</v>
      </c>
      <c r="E11" s="24" t="s">
        <v>96</v>
      </c>
      <c r="F11" s="24" t="s">
        <v>97</v>
      </c>
      <c r="G11" s="26"/>
      <c r="H11" s="26"/>
      <c r="I11" s="77"/>
      <c r="J11" s="29"/>
      <c r="K11" s="26"/>
      <c r="L11" s="26"/>
      <c r="M11" s="33"/>
    </row>
    <row r="12" spans="1:13" ht="14.5" x14ac:dyDescent="0.35">
      <c r="A12" s="76" t="s">
        <v>36</v>
      </c>
      <c r="B12" s="30">
        <v>0</v>
      </c>
      <c r="C12" s="24">
        <f t="shared" ref="C12:C17" si="0">B12*43560</f>
        <v>0</v>
      </c>
      <c r="D12" s="24">
        <v>0</v>
      </c>
      <c r="E12" s="24">
        <v>0</v>
      </c>
      <c r="F12" s="24">
        <v>0</v>
      </c>
      <c r="G12" s="26"/>
      <c r="H12" s="26"/>
      <c r="I12" s="77"/>
      <c r="J12" s="30"/>
      <c r="K12" s="24"/>
      <c r="L12" s="26"/>
      <c r="M12" s="33"/>
    </row>
    <row r="13" spans="1:13" ht="14.5" x14ac:dyDescent="0.35">
      <c r="A13" s="76" t="s">
        <v>32</v>
      </c>
      <c r="B13" s="28">
        <v>202</v>
      </c>
      <c r="C13" s="24">
        <f t="shared" si="0"/>
        <v>8799120</v>
      </c>
      <c r="D13" s="24">
        <v>130</v>
      </c>
      <c r="E13" s="24">
        <f>C13/D13</f>
        <v>67685.538461538468</v>
      </c>
      <c r="F13" s="24">
        <f>E13*0.000189394</f>
        <v>12.819234871384618</v>
      </c>
      <c r="G13" s="26"/>
      <c r="H13" s="26"/>
      <c r="I13" s="77"/>
      <c r="J13" s="30"/>
      <c r="K13" s="24"/>
      <c r="L13" s="26"/>
      <c r="M13" s="33"/>
    </row>
    <row r="14" spans="1:13" ht="14.5" x14ac:dyDescent="0.35">
      <c r="A14" s="76" t="s">
        <v>37</v>
      </c>
      <c r="B14" s="28">
        <v>224</v>
      </c>
      <c r="C14" s="24">
        <f t="shared" si="0"/>
        <v>9757440</v>
      </c>
      <c r="D14" s="24">
        <v>116.128</v>
      </c>
      <c r="E14" s="24">
        <f>C14/D14</f>
        <v>84023.146872416648</v>
      </c>
      <c r="F14" s="24">
        <f>E14*0.000189394</f>
        <v>15.91347987875448</v>
      </c>
      <c r="G14" s="26"/>
      <c r="H14" s="26"/>
      <c r="I14" s="77"/>
      <c r="J14" s="30"/>
      <c r="K14" s="24"/>
      <c r="L14" s="26"/>
      <c r="M14" s="33"/>
    </row>
    <row r="15" spans="1:13" ht="14.5" x14ac:dyDescent="0.35">
      <c r="A15" s="76" t="s">
        <v>33</v>
      </c>
      <c r="B15" s="28">
        <v>223</v>
      </c>
      <c r="C15" s="24">
        <f t="shared" si="0"/>
        <v>9713880</v>
      </c>
      <c r="D15" s="24">
        <v>105.29</v>
      </c>
      <c r="E15" s="24">
        <f>C15/D15</f>
        <v>92258.334124798173</v>
      </c>
      <c r="F15" s="24">
        <f>E15*0.000189394</f>
        <v>17.473174933232027</v>
      </c>
      <c r="G15" s="26"/>
      <c r="H15" s="26"/>
      <c r="I15" s="77"/>
      <c r="J15" s="30"/>
      <c r="K15" s="24"/>
      <c r="L15" s="26"/>
      <c r="M15" s="33"/>
    </row>
    <row r="16" spans="1:13" ht="14.5" x14ac:dyDescent="0.35">
      <c r="A16" s="76" t="s">
        <v>35</v>
      </c>
      <c r="B16" s="28">
        <v>31</v>
      </c>
      <c r="C16" s="24">
        <f t="shared" si="0"/>
        <v>1350360</v>
      </c>
      <c r="D16" s="24">
        <v>59</v>
      </c>
      <c r="E16" s="24">
        <f>C16/D16</f>
        <v>22887.457627118645</v>
      </c>
      <c r="F16" s="24">
        <f>E16*0.000189394</f>
        <v>4.334747149830509</v>
      </c>
      <c r="G16" s="26"/>
      <c r="H16" s="75" t="s">
        <v>98</v>
      </c>
      <c r="I16" s="77"/>
      <c r="J16" s="30"/>
      <c r="K16" s="24"/>
      <c r="L16" s="26"/>
      <c r="M16" s="33"/>
    </row>
    <row r="17" spans="1:13" ht="14.5" x14ac:dyDescent="0.35">
      <c r="A17" s="87" t="s">
        <v>34</v>
      </c>
      <c r="B17" s="88">
        <v>132</v>
      </c>
      <c r="C17" s="89">
        <f t="shared" si="0"/>
        <v>5749920</v>
      </c>
      <c r="D17" s="89">
        <v>194.9348</v>
      </c>
      <c r="E17" s="89">
        <f>C17/D17</f>
        <v>29496.631694289579</v>
      </c>
      <c r="F17" s="89">
        <f>E17*0.000189394</f>
        <v>5.586485063108281</v>
      </c>
      <c r="G17" s="90"/>
      <c r="H17" s="85">
        <f>AVERAGE(D12:D17)</f>
        <v>100.89213333333333</v>
      </c>
      <c r="I17" s="85"/>
      <c r="J17" s="30"/>
      <c r="K17" s="24"/>
      <c r="L17" s="26"/>
      <c r="M17" s="33"/>
    </row>
    <row r="18" spans="1:13" ht="14.5" x14ac:dyDescent="0.35">
      <c r="A18" s="74">
        <v>2018</v>
      </c>
      <c r="B18" s="29"/>
      <c r="C18" s="26"/>
      <c r="D18" s="26"/>
      <c r="E18" s="26"/>
      <c r="F18" s="26"/>
      <c r="G18" s="26"/>
      <c r="H18" s="26"/>
      <c r="I18" s="77"/>
      <c r="J18" s="30"/>
      <c r="K18" s="24"/>
      <c r="L18" s="26"/>
      <c r="M18" s="33"/>
    </row>
    <row r="19" spans="1:13" ht="14.5" x14ac:dyDescent="0.35">
      <c r="B19" s="30" t="s">
        <v>93</v>
      </c>
      <c r="C19" s="24" t="s">
        <v>94</v>
      </c>
      <c r="D19" s="24" t="s">
        <v>95</v>
      </c>
      <c r="E19" s="24" t="s">
        <v>96</v>
      </c>
      <c r="F19" s="24" t="s">
        <v>97</v>
      </c>
      <c r="G19" s="26"/>
      <c r="H19" s="80"/>
      <c r="I19" s="75" t="s">
        <v>85</v>
      </c>
      <c r="J19" s="29"/>
      <c r="K19" s="26"/>
      <c r="L19" s="26"/>
      <c r="M19" s="33"/>
    </row>
    <row r="20" spans="1:13" ht="14.5" x14ac:dyDescent="0.35">
      <c r="A20" s="76" t="s">
        <v>36</v>
      </c>
      <c r="B20" s="33">
        <v>0.24700857128482312</v>
      </c>
      <c r="C20" s="26">
        <f t="shared" ref="C20:C25" si="1">B20*43560</f>
        <v>10759.693365166895</v>
      </c>
      <c r="D20" s="26">
        <f>H17</f>
        <v>100.89213333333333</v>
      </c>
      <c r="E20" s="26">
        <f>C20/H17</f>
        <v>106.64551347743229</v>
      </c>
      <c r="F20" s="33">
        <f t="shared" ref="F20:F25" si="2">E20*0.000189394</f>
        <v>2.0198020379544813E-2</v>
      </c>
      <c r="G20" s="26"/>
      <c r="H20" s="81" t="s">
        <v>86</v>
      </c>
      <c r="I20" s="77">
        <v>2.0198020379544813E-2</v>
      </c>
      <c r="J20" s="29"/>
      <c r="K20" s="26"/>
      <c r="L20" s="26"/>
      <c r="M20" s="33"/>
    </row>
    <row r="21" spans="1:13" ht="14.5" x14ac:dyDescent="0.35">
      <c r="A21" s="76" t="s">
        <v>32</v>
      </c>
      <c r="B21" s="33">
        <v>405.03919494945524</v>
      </c>
      <c r="C21" s="26">
        <f t="shared" si="1"/>
        <v>17643507.33199827</v>
      </c>
      <c r="D21" s="26">
        <v>130</v>
      </c>
      <c r="E21" s="26">
        <f>C21/D21</f>
        <v>135719.28716921745</v>
      </c>
      <c r="F21" s="33">
        <f t="shared" si="2"/>
        <v>25.704418674126771</v>
      </c>
      <c r="G21" s="26"/>
      <c r="H21" s="81" t="s">
        <v>32</v>
      </c>
      <c r="I21" s="77">
        <v>25.704418674126771</v>
      </c>
      <c r="J21" s="29"/>
      <c r="K21" s="26"/>
      <c r="L21" s="26"/>
      <c r="M21" s="33"/>
    </row>
    <row r="22" spans="1:13" ht="14.5" x14ac:dyDescent="0.35">
      <c r="A22" s="76" t="s">
        <v>37</v>
      </c>
      <c r="B22" s="33">
        <v>135.94439681245376</v>
      </c>
      <c r="C22" s="26">
        <f t="shared" si="1"/>
        <v>5921737.9251504857</v>
      </c>
      <c r="D22" s="26">
        <v>116.128</v>
      </c>
      <c r="E22" s="26">
        <f>C22/D22</f>
        <v>50993.196517209333</v>
      </c>
      <c r="F22" s="33">
        <f t="shared" si="2"/>
        <v>9.6578054611803452</v>
      </c>
      <c r="G22" s="26"/>
      <c r="H22" s="82" t="s">
        <v>37</v>
      </c>
      <c r="I22" s="77">
        <v>9.6578054611803452</v>
      </c>
      <c r="J22" s="29"/>
      <c r="K22" s="26"/>
      <c r="L22" s="26"/>
      <c r="M22" s="33"/>
    </row>
    <row r="23" spans="1:13" ht="14.5" x14ac:dyDescent="0.35">
      <c r="A23" s="76" t="s">
        <v>33</v>
      </c>
      <c r="B23" s="33">
        <v>1316.0544566424196</v>
      </c>
      <c r="C23" s="26">
        <f t="shared" si="1"/>
        <v>57327332.131343797</v>
      </c>
      <c r="D23" s="26">
        <v>105.29</v>
      </c>
      <c r="E23" s="26">
        <f>C23/D23</f>
        <v>544470.81518989266</v>
      </c>
      <c r="F23" s="33">
        <f t="shared" si="2"/>
        <v>103.11950557207453</v>
      </c>
      <c r="G23" s="26"/>
      <c r="H23" s="81" t="s">
        <v>33</v>
      </c>
      <c r="I23" s="78">
        <v>103.11950557207453</v>
      </c>
      <c r="J23" s="29"/>
      <c r="K23" s="26"/>
      <c r="L23" s="26"/>
      <c r="M23" s="33"/>
    </row>
    <row r="24" spans="1:13" ht="14.5" x14ac:dyDescent="0.35">
      <c r="A24" s="76" t="s">
        <v>34</v>
      </c>
      <c r="B24" s="33">
        <v>175.22993741145183</v>
      </c>
      <c r="C24" s="26">
        <f>B24*43560</f>
        <v>7633016.0736428415</v>
      </c>
      <c r="D24" s="26">
        <v>194.9348</v>
      </c>
      <c r="E24" s="26">
        <f>C24/D24</f>
        <v>39156.764588174308</v>
      </c>
      <c r="F24" s="33">
        <f t="shared" si="2"/>
        <v>7.4160562724126855</v>
      </c>
      <c r="G24" s="26"/>
      <c r="H24" s="81" t="s">
        <v>34</v>
      </c>
      <c r="I24" s="78">
        <v>7.4160562724126855</v>
      </c>
      <c r="J24" s="29"/>
      <c r="K24" s="26"/>
      <c r="L24" s="26"/>
      <c r="M24" s="33"/>
    </row>
    <row r="25" spans="1:13" ht="14.5" x14ac:dyDescent="0.35">
      <c r="A25" s="76" t="s">
        <v>35</v>
      </c>
      <c r="B25" s="79">
        <v>86.990056623116828</v>
      </c>
      <c r="C25" s="80">
        <f t="shared" si="1"/>
        <v>3789286.8665029691</v>
      </c>
      <c r="D25" s="80">
        <v>59</v>
      </c>
      <c r="E25" s="26">
        <f>C25/D25</f>
        <v>64225.20112716897</v>
      </c>
      <c r="F25" s="33">
        <f t="shared" si="2"/>
        <v>12.16386774227904</v>
      </c>
      <c r="G25" s="80"/>
      <c r="H25" s="81" t="s">
        <v>35</v>
      </c>
      <c r="I25" s="77">
        <v>12.16386774227904</v>
      </c>
    </row>
    <row r="26" spans="1:13" ht="14.5" x14ac:dyDescent="0.35">
      <c r="A26" s="83" t="s">
        <v>15</v>
      </c>
      <c r="B26" s="91"/>
      <c r="C26" s="84"/>
      <c r="D26" s="84"/>
      <c r="E26" s="84"/>
      <c r="F26" s="101">
        <f>SUM(F20:F25)</f>
        <v>158.08185174245293</v>
      </c>
      <c r="G26" s="84"/>
      <c r="H26" s="84"/>
      <c r="I26" s="85"/>
    </row>
    <row r="27" spans="1:13" ht="14.5" x14ac:dyDescent="0.35">
      <c r="A27" s="74">
        <v>2019</v>
      </c>
      <c r="B27" s="80"/>
      <c r="C27" s="80"/>
      <c r="D27" s="80"/>
      <c r="E27" s="80"/>
      <c r="F27" s="102"/>
      <c r="G27" s="80"/>
      <c r="H27" s="80"/>
      <c r="I27" s="77"/>
    </row>
    <row r="28" spans="1:13" ht="14.5" x14ac:dyDescent="0.3">
      <c r="B28" s="30" t="s">
        <v>93</v>
      </c>
      <c r="C28" s="24" t="s">
        <v>94</v>
      </c>
      <c r="D28" s="24" t="s">
        <v>95</v>
      </c>
      <c r="E28" s="24" t="s">
        <v>96</v>
      </c>
      <c r="F28" s="24" t="s">
        <v>97</v>
      </c>
      <c r="G28" s="80"/>
      <c r="H28" s="80"/>
      <c r="I28" s="75" t="s">
        <v>85</v>
      </c>
    </row>
    <row r="29" spans="1:13" ht="14.5" x14ac:dyDescent="0.35">
      <c r="A29" s="76" t="s">
        <v>36</v>
      </c>
      <c r="B29" s="79">
        <v>0.33487795771452511</v>
      </c>
      <c r="C29" s="80">
        <f t="shared" ref="C29:C34" si="3">B29*43560</f>
        <v>14587.283838044714</v>
      </c>
      <c r="D29" s="80">
        <f>H17</f>
        <v>100.89213333333333</v>
      </c>
      <c r="E29" s="80">
        <f t="shared" ref="E29:E34" si="4">C29/D29</f>
        <v>144.58296555044973</v>
      </c>
      <c r="F29" s="103">
        <f t="shared" ref="F29:F34" si="5">E29*0.000189394</f>
        <v>2.7383146177461876E-2</v>
      </c>
      <c r="G29" s="80"/>
      <c r="H29" s="81" t="s">
        <v>86</v>
      </c>
      <c r="I29" s="77">
        <v>2.7383146177461876E-2</v>
      </c>
    </row>
    <row r="30" spans="1:13" ht="14.5" x14ac:dyDescent="0.35">
      <c r="A30" s="76" t="s">
        <v>32</v>
      </c>
      <c r="B30" s="79">
        <v>449.39342964639286</v>
      </c>
      <c r="C30" s="80">
        <f t="shared" si="3"/>
        <v>19575577.795396872</v>
      </c>
      <c r="D30" s="80">
        <v>130</v>
      </c>
      <c r="E30" s="80">
        <f t="shared" si="4"/>
        <v>150581.367656899</v>
      </c>
      <c r="F30" s="103">
        <f t="shared" si="5"/>
        <v>28.519207546010733</v>
      </c>
      <c r="G30" s="80"/>
      <c r="H30" s="81" t="s">
        <v>32</v>
      </c>
      <c r="I30" s="77">
        <v>28.519207546010733</v>
      </c>
    </row>
    <row r="31" spans="1:13" ht="14.5" x14ac:dyDescent="0.35">
      <c r="A31" s="76" t="s">
        <v>37</v>
      </c>
      <c r="B31" s="79">
        <v>117.84993472723772</v>
      </c>
      <c r="C31" s="80">
        <f t="shared" si="3"/>
        <v>5133543.1567184748</v>
      </c>
      <c r="D31" s="80">
        <v>116.128</v>
      </c>
      <c r="E31" s="80">
        <f t="shared" si="4"/>
        <v>44205.903457550936</v>
      </c>
      <c r="F31" s="103">
        <f t="shared" si="5"/>
        <v>8.3723328794394032</v>
      </c>
      <c r="G31" s="80"/>
      <c r="H31" s="82" t="s">
        <v>37</v>
      </c>
      <c r="I31" s="77">
        <v>8.3723328794394032</v>
      </c>
    </row>
    <row r="32" spans="1:13" ht="14.5" x14ac:dyDescent="0.35">
      <c r="A32" s="76" t="s">
        <v>33</v>
      </c>
      <c r="B32" s="79">
        <v>512.93573363067958</v>
      </c>
      <c r="C32" s="80">
        <f t="shared" si="3"/>
        <v>22343480.556952402</v>
      </c>
      <c r="D32" s="80">
        <v>105.29</v>
      </c>
      <c r="E32" s="80">
        <f t="shared" si="4"/>
        <v>212208.95200828571</v>
      </c>
      <c r="F32" s="103">
        <f t="shared" si="5"/>
        <v>40.191102256657267</v>
      </c>
      <c r="G32" s="80"/>
      <c r="H32" s="81" t="s">
        <v>33</v>
      </c>
      <c r="I32" s="77">
        <v>40.191102256657267</v>
      </c>
    </row>
    <row r="33" spans="1:9" ht="14.5" x14ac:dyDescent="0.35">
      <c r="A33" s="76" t="s">
        <v>34</v>
      </c>
      <c r="B33" s="79">
        <v>135.72999999999999</v>
      </c>
      <c r="C33" s="80">
        <f t="shared" si="3"/>
        <v>5912398.7999999998</v>
      </c>
      <c r="D33" s="80">
        <v>194.9348</v>
      </c>
      <c r="E33" s="80">
        <f t="shared" si="4"/>
        <v>30330.134998984275</v>
      </c>
      <c r="F33" s="103">
        <f t="shared" si="5"/>
        <v>5.7443455879976284</v>
      </c>
      <c r="G33" s="80"/>
      <c r="H33" s="81" t="s">
        <v>34</v>
      </c>
      <c r="I33" s="77">
        <v>5.7443455879976284</v>
      </c>
    </row>
    <row r="34" spans="1:9" ht="14.5" x14ac:dyDescent="0.35">
      <c r="A34" s="76" t="s">
        <v>35</v>
      </c>
      <c r="B34" s="79">
        <v>0</v>
      </c>
      <c r="C34" s="80">
        <f t="shared" si="3"/>
        <v>0</v>
      </c>
      <c r="D34" s="80">
        <v>59</v>
      </c>
      <c r="E34" s="80">
        <f t="shared" si="4"/>
        <v>0</v>
      </c>
      <c r="F34" s="103">
        <f t="shared" si="5"/>
        <v>0</v>
      </c>
      <c r="G34" s="80"/>
      <c r="H34" s="81" t="s">
        <v>35</v>
      </c>
      <c r="I34" s="77">
        <v>0</v>
      </c>
    </row>
    <row r="35" spans="1:9" ht="14.5" x14ac:dyDescent="0.35">
      <c r="A35" s="83" t="s">
        <v>15</v>
      </c>
      <c r="B35" s="84"/>
      <c r="C35" s="84"/>
      <c r="D35" s="84"/>
      <c r="E35" s="84"/>
      <c r="F35" s="104">
        <f>SUM(F29:F34)</f>
        <v>82.854371416282504</v>
      </c>
      <c r="G35" s="84"/>
      <c r="H35" s="84"/>
      <c r="I35" s="85"/>
    </row>
    <row r="36" spans="1:9" ht="14.5" x14ac:dyDescent="0.35">
      <c r="A36" s="74">
        <v>2020</v>
      </c>
      <c r="B36" s="80"/>
      <c r="C36" s="80"/>
      <c r="D36" s="80"/>
      <c r="E36" s="80"/>
      <c r="F36" s="102"/>
      <c r="G36" s="80"/>
      <c r="H36" s="80"/>
      <c r="I36" s="77"/>
    </row>
    <row r="37" spans="1:9" ht="14.5" x14ac:dyDescent="0.3">
      <c r="B37" s="30" t="s">
        <v>93</v>
      </c>
      <c r="C37" s="24" t="s">
        <v>94</v>
      </c>
      <c r="D37" s="24" t="s">
        <v>99</v>
      </c>
      <c r="E37" s="24" t="s">
        <v>96</v>
      </c>
      <c r="F37" s="24" t="s">
        <v>97</v>
      </c>
      <c r="G37" s="80"/>
      <c r="H37" s="80"/>
      <c r="I37" s="75" t="s">
        <v>85</v>
      </c>
    </row>
    <row r="38" spans="1:9" ht="14.5" x14ac:dyDescent="0.35">
      <c r="A38" s="76" t="s">
        <v>36</v>
      </c>
      <c r="B38" s="80">
        <v>0.35982140005489782</v>
      </c>
      <c r="C38" s="80">
        <f t="shared" ref="C38:C46" si="6">B38*43560</f>
        <v>15673.820186391349</v>
      </c>
      <c r="D38" s="80">
        <v>100.89213333333333</v>
      </c>
      <c r="E38" s="80">
        <f t="shared" ref="E38:E46" si="7">C38/D38</f>
        <v>155.35225263408066</v>
      </c>
      <c r="F38" s="103">
        <f t="shared" ref="F38:F46" si="8">E38*0.000189394</f>
        <v>2.9422784535379075E-2</v>
      </c>
      <c r="G38" s="80"/>
      <c r="H38" s="81" t="s">
        <v>86</v>
      </c>
      <c r="I38" s="77">
        <v>2.9422784535379075E-2</v>
      </c>
    </row>
    <row r="39" spans="1:9" ht="14.5" x14ac:dyDescent="0.35">
      <c r="A39" s="76" t="s">
        <v>76</v>
      </c>
      <c r="B39" s="80">
        <v>107.3</v>
      </c>
      <c r="C39" s="80">
        <f t="shared" si="6"/>
        <v>4673988</v>
      </c>
      <c r="D39" s="80">
        <v>50</v>
      </c>
      <c r="E39" s="80">
        <f t="shared" si="7"/>
        <v>93479.76</v>
      </c>
      <c r="F39" s="103">
        <f t="shared" si="8"/>
        <v>17.704505665439999</v>
      </c>
      <c r="G39" s="80" t="s">
        <v>78</v>
      </c>
      <c r="H39" s="81" t="s">
        <v>32</v>
      </c>
      <c r="I39" s="77">
        <v>30.190609660992003</v>
      </c>
    </row>
    <row r="40" spans="1:9" ht="14.5" x14ac:dyDescent="0.35">
      <c r="A40" s="76" t="s">
        <v>77</v>
      </c>
      <c r="B40" s="80">
        <v>227.02</v>
      </c>
      <c r="C40" s="80">
        <f t="shared" si="6"/>
        <v>9888991.2000000011</v>
      </c>
      <c r="D40" s="80">
        <v>150</v>
      </c>
      <c r="E40" s="80">
        <f t="shared" si="7"/>
        <v>65926.608000000007</v>
      </c>
      <c r="F40" s="103">
        <f t="shared" si="8"/>
        <v>12.486103995552002</v>
      </c>
      <c r="G40" s="79">
        <f>F39+F40</f>
        <v>30.190609660992003</v>
      </c>
      <c r="H40" s="82" t="s">
        <v>37</v>
      </c>
      <c r="I40" s="77">
        <v>7.4489568496306369</v>
      </c>
    </row>
    <row r="41" spans="1:9" ht="14.5" x14ac:dyDescent="0.35">
      <c r="A41" s="76" t="s">
        <v>82</v>
      </c>
      <c r="B41" s="80">
        <v>1.2099996693141435</v>
      </c>
      <c r="C41" s="80">
        <f t="shared" si="6"/>
        <v>52707.58559532409</v>
      </c>
      <c r="D41" s="80">
        <v>35</v>
      </c>
      <c r="E41" s="80">
        <f t="shared" si="7"/>
        <v>1505.9310170092597</v>
      </c>
      <c r="F41" s="103">
        <f t="shared" si="8"/>
        <v>0.28521429903545176</v>
      </c>
      <c r="G41" s="81" t="s">
        <v>87</v>
      </c>
      <c r="H41" s="81" t="s">
        <v>33</v>
      </c>
      <c r="I41" s="77">
        <v>86.55071029219323</v>
      </c>
    </row>
    <row r="42" spans="1:9" ht="14.5" x14ac:dyDescent="0.35">
      <c r="A42" s="76" t="s">
        <v>83</v>
      </c>
      <c r="B42" s="80">
        <v>9.8000038947486701</v>
      </c>
      <c r="C42" s="80">
        <f t="shared" si="6"/>
        <v>426888.16965525207</v>
      </c>
      <c r="D42" s="80">
        <v>43</v>
      </c>
      <c r="E42" s="80">
        <f t="shared" si="7"/>
        <v>9927.6318524477228</v>
      </c>
      <c r="F42" s="103">
        <f t="shared" si="8"/>
        <v>1.8802339070624841</v>
      </c>
      <c r="G42" s="79">
        <f>SUM(F41:F43)</f>
        <v>7.4489568496306369</v>
      </c>
      <c r="H42" s="81" t="s">
        <v>34</v>
      </c>
      <c r="I42" s="77">
        <v>20.080442083568656</v>
      </c>
    </row>
    <row r="43" spans="1:9" ht="14.5" x14ac:dyDescent="0.35">
      <c r="A43" s="76" t="s">
        <v>84</v>
      </c>
      <c r="B43" s="80">
        <v>60.199958007779969</v>
      </c>
      <c r="C43" s="80">
        <f t="shared" si="6"/>
        <v>2622310.1708188956</v>
      </c>
      <c r="D43" s="80">
        <v>94</v>
      </c>
      <c r="E43" s="80">
        <f t="shared" si="7"/>
        <v>27896.916710839316</v>
      </c>
      <c r="F43" s="103">
        <f t="shared" si="8"/>
        <v>5.2835086435327012</v>
      </c>
      <c r="G43" s="80"/>
      <c r="H43" s="81" t="s">
        <v>35</v>
      </c>
      <c r="I43" s="77">
        <v>24.904407285220852</v>
      </c>
    </row>
    <row r="44" spans="1:9" ht="14.5" x14ac:dyDescent="0.35">
      <c r="A44" s="76" t="s">
        <v>33</v>
      </c>
      <c r="B44" s="80">
        <v>1104.5965297612347</v>
      </c>
      <c r="C44" s="80">
        <f t="shared" si="6"/>
        <v>48116224.836399384</v>
      </c>
      <c r="D44" s="80">
        <v>105.29</v>
      </c>
      <c r="E44" s="80">
        <f t="shared" si="7"/>
        <v>456987.60410674691</v>
      </c>
      <c r="F44" s="103">
        <f t="shared" si="8"/>
        <v>86.55071029219323</v>
      </c>
      <c r="G44" s="80"/>
      <c r="H44" s="80"/>
      <c r="I44" s="77"/>
    </row>
    <row r="45" spans="1:9" ht="14.5" x14ac:dyDescent="0.35">
      <c r="A45" s="76" t="s">
        <v>34</v>
      </c>
      <c r="B45" s="80">
        <v>316.4189861233699</v>
      </c>
      <c r="C45" s="80">
        <f t="shared" si="6"/>
        <v>13783211.035533993</v>
      </c>
      <c r="D45" s="80">
        <v>130</v>
      </c>
      <c r="E45" s="80">
        <f t="shared" si="7"/>
        <v>106024.7002733384</v>
      </c>
      <c r="F45" s="103">
        <f t="shared" si="8"/>
        <v>20.080442083568656</v>
      </c>
      <c r="G45" s="80"/>
      <c r="H45" s="80"/>
      <c r="I45" s="77"/>
    </row>
    <row r="46" spans="1:9" ht="14.5" x14ac:dyDescent="0.35">
      <c r="A46" s="76" t="s">
        <v>35</v>
      </c>
      <c r="B46" s="80">
        <v>178.10418904642074</v>
      </c>
      <c r="C46" s="80">
        <f t="shared" si="6"/>
        <v>7758218.4748620875</v>
      </c>
      <c r="D46" s="80">
        <v>59</v>
      </c>
      <c r="E46" s="80">
        <f t="shared" si="7"/>
        <v>131495.228387493</v>
      </c>
      <c r="F46" s="103">
        <f t="shared" si="8"/>
        <v>24.904407285220852</v>
      </c>
      <c r="G46" s="80"/>
      <c r="H46" s="80"/>
      <c r="I46" s="77"/>
    </row>
    <row r="47" spans="1:9" ht="14.5" x14ac:dyDescent="0.35">
      <c r="A47" s="83" t="s">
        <v>15</v>
      </c>
      <c r="B47" s="84"/>
      <c r="C47" s="84"/>
      <c r="D47" s="84"/>
      <c r="E47" s="84"/>
      <c r="F47" s="104">
        <f>SUM(F38:F46)</f>
        <v>169.20454895614077</v>
      </c>
      <c r="G47" s="84"/>
      <c r="H47" s="84"/>
      <c r="I47" s="85"/>
    </row>
    <row r="49" spans="1:6" ht="14.5" customHeight="1" x14ac:dyDescent="0.3">
      <c r="A49" s="92" t="s">
        <v>91</v>
      </c>
      <c r="B49" s="93"/>
      <c r="C49" s="93"/>
      <c r="D49" s="93"/>
      <c r="E49" s="93"/>
      <c r="F49" s="94"/>
    </row>
    <row r="50" spans="1:6" ht="19" customHeight="1" x14ac:dyDescent="0.3">
      <c r="A50" s="95"/>
      <c r="B50" s="96"/>
      <c r="C50" s="96"/>
      <c r="D50" s="96"/>
      <c r="E50" s="96"/>
      <c r="F50" s="97"/>
    </row>
    <row r="51" spans="1:6" ht="19" customHeight="1" x14ac:dyDescent="0.3">
      <c r="A51" s="95" t="s">
        <v>101</v>
      </c>
      <c r="B51" s="96"/>
      <c r="C51" s="96"/>
      <c r="D51" s="96"/>
      <c r="E51" s="96"/>
      <c r="F51" s="97"/>
    </row>
    <row r="52" spans="1:6" x14ac:dyDescent="0.3">
      <c r="A52" s="98" t="s">
        <v>100</v>
      </c>
      <c r="B52" s="99"/>
      <c r="C52" s="99"/>
      <c r="D52" s="99"/>
      <c r="E52" s="99"/>
      <c r="F52" s="100"/>
    </row>
  </sheetData>
  <mergeCells count="4">
    <mergeCell ref="A51:F51"/>
    <mergeCell ref="A49:F50"/>
    <mergeCell ref="A9:C9"/>
    <mergeCell ref="A52:F5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
  <sheetViews>
    <sheetView workbookViewId="0">
      <selection activeCell="D31" sqref="D31"/>
    </sheetView>
  </sheetViews>
  <sheetFormatPr defaultRowHeight="12.5" x14ac:dyDescent="0.25"/>
  <cols>
    <col min="1" max="1" width="14.81640625" customWidth="1"/>
    <col min="3" max="3" width="28.1796875" customWidth="1"/>
    <col min="4" max="4" width="35" customWidth="1"/>
    <col min="5" max="5" width="23.7265625" customWidth="1"/>
  </cols>
  <sheetData>
    <row r="1" spans="1:5" x14ac:dyDescent="0.25">
      <c r="A1" s="3" t="s">
        <v>11</v>
      </c>
    </row>
    <row r="2" spans="1:5" x14ac:dyDescent="0.25">
      <c r="A2" s="1" t="s">
        <v>0</v>
      </c>
    </row>
    <row r="3" spans="1:5" x14ac:dyDescent="0.25">
      <c r="A3" s="1" t="s">
        <v>44</v>
      </c>
    </row>
    <row r="4" spans="1:5" x14ac:dyDescent="0.25">
      <c r="A4" s="1" t="s">
        <v>52</v>
      </c>
    </row>
    <row r="5" spans="1:5" x14ac:dyDescent="0.25">
      <c r="A5" s="3"/>
    </row>
    <row r="6" spans="1:5" x14ac:dyDescent="0.25">
      <c r="A6" s="16" t="s">
        <v>9</v>
      </c>
    </row>
    <row r="7" spans="1:5" x14ac:dyDescent="0.25">
      <c r="A7" s="1" t="s">
        <v>1</v>
      </c>
    </row>
    <row r="8" spans="1:5" x14ac:dyDescent="0.25">
      <c r="A8" s="1" t="s">
        <v>2</v>
      </c>
    </row>
    <row r="9" spans="1:5" x14ac:dyDescent="0.25">
      <c r="A9" s="3" t="s">
        <v>50</v>
      </c>
    </row>
    <row r="10" spans="1:5" x14ac:dyDescent="0.25">
      <c r="A10" s="3" t="s">
        <v>51</v>
      </c>
      <c r="E10" s="12"/>
    </row>
    <row r="11" spans="1:5" x14ac:dyDescent="0.25">
      <c r="A11" s="1" t="s">
        <v>45</v>
      </c>
    </row>
    <row r="12" spans="1:5" x14ac:dyDescent="0.25">
      <c r="A12" s="1" t="s">
        <v>4</v>
      </c>
    </row>
    <row r="13" spans="1:5" x14ac:dyDescent="0.25">
      <c r="A13" s="1" t="s">
        <v>5</v>
      </c>
    </row>
    <row r="14" spans="1:5" x14ac:dyDescent="0.25">
      <c r="A14" s="3" t="s">
        <v>46</v>
      </c>
    </row>
    <row r="15" spans="1:5" x14ac:dyDescent="0.25">
      <c r="A15" s="3" t="s">
        <v>47</v>
      </c>
      <c r="D15" s="12"/>
    </row>
    <row r="16" spans="1:5" x14ac:dyDescent="0.25">
      <c r="A16" s="3" t="s">
        <v>48</v>
      </c>
      <c r="D16" s="12"/>
    </row>
    <row r="17" spans="1:5" x14ac:dyDescent="0.25">
      <c r="A17" s="3" t="s">
        <v>49</v>
      </c>
    </row>
    <row r="18" spans="1:5" x14ac:dyDescent="0.25">
      <c r="A18" s="1" t="s">
        <v>16</v>
      </c>
    </row>
    <row r="19" spans="1:5" x14ac:dyDescent="0.25">
      <c r="A19" s="1" t="s">
        <v>45</v>
      </c>
    </row>
    <row r="20" spans="1:5" x14ac:dyDescent="0.25">
      <c r="A20" s="39" t="s">
        <v>64</v>
      </c>
    </row>
    <row r="21" spans="1:5" x14ac:dyDescent="0.25">
      <c r="A21" s="38"/>
    </row>
    <row r="22" spans="1:5" x14ac:dyDescent="0.25">
      <c r="A22" s="6" t="s">
        <v>8</v>
      </c>
    </row>
    <row r="23" spans="1:5" x14ac:dyDescent="0.25">
      <c r="A23" s="6" t="s">
        <v>10</v>
      </c>
    </row>
    <row r="25" spans="1:5" ht="13" x14ac:dyDescent="0.3">
      <c r="A25" s="13" t="s">
        <v>19</v>
      </c>
    </row>
    <row r="26" spans="1:5" ht="13" x14ac:dyDescent="0.3">
      <c r="A26" s="14" t="s">
        <v>20</v>
      </c>
      <c r="B26" s="14" t="s">
        <v>21</v>
      </c>
      <c r="C26" s="14" t="s">
        <v>24</v>
      </c>
      <c r="D26" s="14" t="s">
        <v>22</v>
      </c>
      <c r="E26" s="14" t="s">
        <v>25</v>
      </c>
    </row>
    <row r="27" spans="1:5" x14ac:dyDescent="0.25">
      <c r="A27" t="s">
        <v>23</v>
      </c>
      <c r="B27" s="11">
        <v>10000</v>
      </c>
      <c r="C27" t="s">
        <v>26</v>
      </c>
      <c r="D27" t="s">
        <v>43</v>
      </c>
      <c r="E27" t="s">
        <v>14</v>
      </c>
    </row>
    <row r="28" spans="1:5" x14ac:dyDescent="0.25">
      <c r="A28" s="12" t="s">
        <v>40</v>
      </c>
      <c r="B28" s="11">
        <v>14400</v>
      </c>
      <c r="C28" t="s">
        <v>27</v>
      </c>
      <c r="D28" t="s">
        <v>28</v>
      </c>
      <c r="E28" t="s">
        <v>29</v>
      </c>
    </row>
    <row r="29" spans="1:5" ht="25" x14ac:dyDescent="0.25">
      <c r="A29" t="s">
        <v>41</v>
      </c>
      <c r="B29">
        <v>900</v>
      </c>
      <c r="C29" t="s">
        <v>30</v>
      </c>
      <c r="D29" s="15" t="s">
        <v>42</v>
      </c>
      <c r="E29" t="s">
        <v>29</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601883CE92240A80C85803819450A" ma:contentTypeVersion="8" ma:contentTypeDescription="Create a new document." ma:contentTypeScope="" ma:versionID="faf93987a19809c9650e7ee12c973930">
  <xsd:schema xmlns:xsd="http://www.w3.org/2001/XMLSchema" xmlns:xs="http://www.w3.org/2001/XMLSchema" xmlns:p="http://schemas.microsoft.com/office/2006/metadata/properties" xmlns:ns2="545220dd-f413-4c23-a4c2-abbc45e62fa6" xmlns:ns3="0116af86-c38c-4fb4-9b8f-3001cc908444" targetNamespace="http://schemas.microsoft.com/office/2006/metadata/properties" ma:root="true" ma:fieldsID="e715203dbe9bc26ed36617d7e253c9ea" ns2:_="" ns3:_="">
    <xsd:import namespace="545220dd-f413-4c23-a4c2-abbc45e62fa6"/>
    <xsd:import namespace="0116af86-c38c-4fb4-9b8f-3001cc908444"/>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5220dd-f413-4c23-a4c2-abbc45e62fa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16af86-c38c-4fb4-9b8f-3001cc908444"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B249FB-2DDC-4D26-9ABB-3D77CDB488DC}"/>
</file>

<file path=customXml/itemProps2.xml><?xml version="1.0" encoding="utf-8"?>
<ds:datastoreItem xmlns:ds="http://schemas.openxmlformats.org/officeDocument/2006/customXml" ds:itemID="{65675A84-E134-451B-B154-E0732CFBFFCE}">
  <ds:schemaRefs>
    <ds:schemaRef ds:uri="http://schemas.microsoft.com/sharepoint/v3/contenttype/forms"/>
  </ds:schemaRefs>
</ds:datastoreItem>
</file>

<file path=customXml/itemProps3.xml><?xml version="1.0" encoding="utf-8"?>
<ds:datastoreItem xmlns:ds="http://schemas.openxmlformats.org/officeDocument/2006/customXml" ds:itemID="{A31EB3D8-049D-48B5-B6B7-1EC5127A62F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Outcome Achievement</vt:lpstr>
      <vt:lpstr>2020Progress-WIP3</vt:lpstr>
      <vt:lpstr>2017-20 No Expiration Scenarios</vt:lpstr>
      <vt:lpstr>Notes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Nita Sylvester</dc:creator>
  <cp:lastModifiedBy>Barnhart, Katheryn</cp:lastModifiedBy>
  <cp:lastPrinted>2010-02-17T18:18:31Z</cp:lastPrinted>
  <dcterms:created xsi:type="dcterms:W3CDTF">2002-11-04T19:56:11Z</dcterms:created>
  <dcterms:modified xsi:type="dcterms:W3CDTF">2021-12-27T20:27:45Z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0x010100349601883CE92240A80C85803819450A</vt:lpwstr>
  </property>
</Properties>
</file>