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drawings/drawing4.xml" ContentType="application/vnd.openxmlformats-officedocument.drawingml.chartshapes+xml"/>
  <Override PartName="/xl/charts/chart6.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7.xml" ContentType="application/vnd.openxmlformats-officedocument.drawingml.chart+xml"/>
  <Override PartName="/xl/drawings/drawing7.xml" ContentType="application/vnd.openxmlformats-officedocument.drawingml.chartshapes+xml"/>
  <Override PartName="/xl/charts/chart8.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updateLinks="always"/>
  <mc:AlternateContent xmlns:mc="http://schemas.openxmlformats.org/markup-compatibility/2006">
    <mc:Choice Requires="x15">
      <x15ac:absPath xmlns:x15ac="http://schemas.microsoft.com/office/spreadsheetml/2010/11/ac" url="https://usepa-my.sharepoint.com/personal/smith_auston_epa_gov/Documents/Documents/MLRI/2025/"/>
    </mc:Choice>
  </mc:AlternateContent>
  <xr:revisionPtr revIDLastSave="0" documentId="8_{A7D3D112-4473-46F0-A46C-D4B24EC207B5}" xr6:coauthVersionLast="47" xr6:coauthVersionMax="47" xr10:uidLastSave="{00000000-0000-0000-0000-000000000000}"/>
  <bookViews>
    <workbookView xWindow="27465" yWindow="-16320" windowWidth="29040" windowHeight="15720" tabRatio="715" firstSheet="1" activeTab="3" xr2:uid="{00000000-000D-0000-FFFF-FFFF00000000}"/>
  </bookViews>
  <sheets>
    <sheet name="Annual Change" sheetId="38" state="hidden" r:id="rId1"/>
    <sheet name="Indicator Metadata" sheetId="59" r:id="rId2"/>
    <sheet name="ChesapeakeProgress Summary" sheetId="11" r:id="rId3"/>
    <sheet name="Nitrogen" sheetId="53" r:id="rId4"/>
    <sheet name="Phosphorus" sheetId="8" r:id="rId5"/>
    <sheet name="Sediment" sheetId="35" r:id="rId6"/>
    <sheet name="Percent Change" sheetId="36" r:id="rId7"/>
    <sheet name="Overview of States" sheetId="37" r:id="rId8"/>
    <sheet name="State Sector Chart" sheetId="52" r:id="rId9"/>
    <sheet name="Sector Rollup Chart " sheetId="48" r:id="rId10"/>
    <sheet name="IndicatorLoads-Goals" sheetId="49" r:id="rId11"/>
  </sheets>
  <externalReferences>
    <externalReference r:id="rId12"/>
  </externalReferences>
  <definedNames>
    <definedName name="__________2000_swm_coseg" localSheetId="2">#REF!</definedName>
    <definedName name="__________2000_swm_coseg" localSheetId="3">#REF!</definedName>
    <definedName name="__________2000_swm_coseg" localSheetId="4">#REF!</definedName>
    <definedName name="__________2000_swm_coseg" localSheetId="9">#REF!</definedName>
    <definedName name="__________2000_swm_coseg" localSheetId="5">#REF!</definedName>
    <definedName name="__________2000_swm_coseg" localSheetId="8">#REF!</definedName>
    <definedName name="__________2000_swm_coseg">#REF!</definedName>
    <definedName name="__________2000cum_Plus_2001" localSheetId="2">#REF!</definedName>
    <definedName name="__________2000cum_Plus_2001" localSheetId="3">#REF!</definedName>
    <definedName name="__________2000cum_Plus_2001" localSheetId="4">#REF!</definedName>
    <definedName name="__________2000cum_Plus_2001" localSheetId="9">#REF!</definedName>
    <definedName name="__________2000cum_Plus_2001" localSheetId="5">#REF!</definedName>
    <definedName name="__________2000cum_Plus_2001" localSheetId="8">#REF!</definedName>
    <definedName name="__________2000cum_Plus_2001">#REF!</definedName>
    <definedName name="__________2001ProgCum" localSheetId="2">#REF!</definedName>
    <definedName name="__________2001ProgCum" localSheetId="3">#REF!</definedName>
    <definedName name="__________2001ProgCum" localSheetId="4">#REF!</definedName>
    <definedName name="__________2001ProgCum" localSheetId="9">#REF!</definedName>
    <definedName name="__________2001ProgCum" localSheetId="5">#REF!</definedName>
    <definedName name="__________2001ProgCum" localSheetId="8">#REF!</definedName>
    <definedName name="__________2001ProgCum">#REF!</definedName>
    <definedName name="_________2000_swm_coseg" localSheetId="2">#REF!</definedName>
    <definedName name="_________2000_swm_coseg" localSheetId="3">#REF!</definedName>
    <definedName name="_________2000_swm_coseg" localSheetId="4">#REF!</definedName>
    <definedName name="_________2000_swm_coseg" localSheetId="9">#REF!</definedName>
    <definedName name="_________2000_swm_coseg" localSheetId="5">#REF!</definedName>
    <definedName name="_________2000_swm_coseg" localSheetId="8">#REF!</definedName>
    <definedName name="_________2000_swm_coseg">#REF!</definedName>
    <definedName name="_________2000cum_Plus_2001" localSheetId="2">#REF!</definedName>
    <definedName name="_________2000cum_Plus_2001" localSheetId="3">#REF!</definedName>
    <definedName name="_________2000cum_Plus_2001" localSheetId="4">#REF!</definedName>
    <definedName name="_________2000cum_Plus_2001" localSheetId="9">#REF!</definedName>
    <definedName name="_________2000cum_Plus_2001" localSheetId="5">#REF!</definedName>
    <definedName name="_________2000cum_Plus_2001" localSheetId="8">#REF!</definedName>
    <definedName name="_________2000cum_Plus_2001">#REF!</definedName>
    <definedName name="_________2001ProgCum" localSheetId="2">#REF!</definedName>
    <definedName name="_________2001ProgCum" localSheetId="3">#REF!</definedName>
    <definedName name="_________2001ProgCum" localSheetId="4">#REF!</definedName>
    <definedName name="_________2001ProgCum" localSheetId="9">#REF!</definedName>
    <definedName name="_________2001ProgCum" localSheetId="5">#REF!</definedName>
    <definedName name="_________2001ProgCum" localSheetId="8">#REF!</definedName>
    <definedName name="_________2001ProgCum">#REF!</definedName>
    <definedName name="________2000_swm_coseg" localSheetId="2">#REF!</definedName>
    <definedName name="________2000_swm_coseg" localSheetId="3">#REF!</definedName>
    <definedName name="________2000_swm_coseg" localSheetId="4">#REF!</definedName>
    <definedName name="________2000_swm_coseg" localSheetId="9">#REF!</definedName>
    <definedName name="________2000_swm_coseg" localSheetId="5">#REF!</definedName>
    <definedName name="________2000_swm_coseg" localSheetId="8">#REF!</definedName>
    <definedName name="________2000_swm_coseg">#REF!</definedName>
    <definedName name="________2000cum_Plus_2001" localSheetId="2">#REF!</definedName>
    <definedName name="________2000cum_Plus_2001" localSheetId="3">#REF!</definedName>
    <definedName name="________2000cum_Plus_2001" localSheetId="4">#REF!</definedName>
    <definedName name="________2000cum_Plus_2001" localSheetId="9">#REF!</definedName>
    <definedName name="________2000cum_Plus_2001" localSheetId="5">#REF!</definedName>
    <definedName name="________2000cum_Plus_2001" localSheetId="8">#REF!</definedName>
    <definedName name="________2000cum_Plus_2001">#REF!</definedName>
    <definedName name="________2001ProgCum" localSheetId="2">#REF!</definedName>
    <definedName name="________2001ProgCum" localSheetId="3">#REF!</definedName>
    <definedName name="________2001ProgCum" localSheetId="4">#REF!</definedName>
    <definedName name="________2001ProgCum" localSheetId="9">#REF!</definedName>
    <definedName name="________2001ProgCum" localSheetId="5">#REF!</definedName>
    <definedName name="________2001ProgCum" localSheetId="8">#REF!</definedName>
    <definedName name="________2001ProgCum">#REF!</definedName>
    <definedName name="_______2000_swm_coseg" localSheetId="2">#REF!</definedName>
    <definedName name="_______2000_swm_coseg" localSheetId="3">#REF!</definedName>
    <definedName name="_______2000_swm_coseg" localSheetId="4">#REF!</definedName>
    <definedName name="_______2000_swm_coseg" localSheetId="9">#REF!</definedName>
    <definedName name="_______2000_swm_coseg" localSheetId="5">#REF!</definedName>
    <definedName name="_______2000_swm_coseg" localSheetId="8">#REF!</definedName>
    <definedName name="_______2000_swm_coseg">#REF!</definedName>
    <definedName name="_______2000cum_Plus_2001" localSheetId="2">#REF!</definedName>
    <definedName name="_______2000cum_Plus_2001" localSheetId="3">#REF!</definedName>
    <definedName name="_______2000cum_Plus_2001" localSheetId="4">#REF!</definedName>
    <definedName name="_______2000cum_Plus_2001" localSheetId="9">#REF!</definedName>
    <definedName name="_______2000cum_Plus_2001" localSheetId="5">#REF!</definedName>
    <definedName name="_______2000cum_Plus_2001" localSheetId="8">#REF!</definedName>
    <definedName name="_______2000cum_Plus_2001">#REF!</definedName>
    <definedName name="_______2001ProgCum" localSheetId="2">#REF!</definedName>
    <definedName name="_______2001ProgCum" localSheetId="3">#REF!</definedName>
    <definedName name="_______2001ProgCum" localSheetId="4">#REF!</definedName>
    <definedName name="_______2001ProgCum" localSheetId="9">#REF!</definedName>
    <definedName name="_______2001ProgCum" localSheetId="5">#REF!</definedName>
    <definedName name="_______2001ProgCum" localSheetId="8">#REF!</definedName>
    <definedName name="_______2001ProgCum">#REF!</definedName>
    <definedName name="______2000_swm_coseg" localSheetId="2">#REF!</definedName>
    <definedName name="______2000_swm_coseg" localSheetId="3">#REF!</definedName>
    <definedName name="______2000_swm_coseg" localSheetId="4">#REF!</definedName>
    <definedName name="______2000_swm_coseg" localSheetId="9">#REF!</definedName>
    <definedName name="______2000_swm_coseg" localSheetId="5">#REF!</definedName>
    <definedName name="______2000_swm_coseg" localSheetId="8">#REF!</definedName>
    <definedName name="______2000_swm_coseg">#REF!</definedName>
    <definedName name="______2000cum_Plus_2001" localSheetId="2">#REF!</definedName>
    <definedName name="______2000cum_Plus_2001" localSheetId="3">#REF!</definedName>
    <definedName name="______2000cum_Plus_2001" localSheetId="4">#REF!</definedName>
    <definedName name="______2000cum_Plus_2001" localSheetId="9">#REF!</definedName>
    <definedName name="______2000cum_Plus_2001" localSheetId="5">#REF!</definedName>
    <definedName name="______2000cum_Plus_2001" localSheetId="8">#REF!</definedName>
    <definedName name="______2000cum_Plus_2001">#REF!</definedName>
    <definedName name="______2001ProgCum" localSheetId="2">#REF!</definedName>
    <definedName name="______2001ProgCum" localSheetId="3">#REF!</definedName>
    <definedName name="______2001ProgCum" localSheetId="4">#REF!</definedName>
    <definedName name="______2001ProgCum" localSheetId="9">#REF!</definedName>
    <definedName name="______2001ProgCum" localSheetId="5">#REF!</definedName>
    <definedName name="______2001ProgCum" localSheetId="8">#REF!</definedName>
    <definedName name="______2001ProgCum">#REF!</definedName>
    <definedName name="_____2000_swm_coseg" localSheetId="2">#REF!</definedName>
    <definedName name="_____2000_swm_coseg" localSheetId="3">#REF!</definedName>
    <definedName name="_____2000_swm_coseg" localSheetId="4">#REF!</definedName>
    <definedName name="_____2000_swm_coseg" localSheetId="9">#REF!</definedName>
    <definedName name="_____2000_swm_coseg" localSheetId="5">#REF!</definedName>
    <definedName name="_____2000_swm_coseg" localSheetId="8">#REF!</definedName>
    <definedName name="_____2000_swm_coseg">#REF!</definedName>
    <definedName name="_____2000cum_Plus_2001" localSheetId="2">#REF!</definedName>
    <definedName name="_____2000cum_Plus_2001" localSheetId="3">#REF!</definedName>
    <definedName name="_____2000cum_Plus_2001" localSheetId="4">#REF!</definedName>
    <definedName name="_____2000cum_Plus_2001" localSheetId="9">#REF!</definedName>
    <definedName name="_____2000cum_Plus_2001" localSheetId="5">#REF!</definedName>
    <definedName name="_____2000cum_Plus_2001" localSheetId="8">#REF!</definedName>
    <definedName name="_____2000cum_Plus_2001">#REF!</definedName>
    <definedName name="_____2001ProgCum" localSheetId="2">#REF!</definedName>
    <definedName name="_____2001ProgCum" localSheetId="3">#REF!</definedName>
    <definedName name="_____2001ProgCum" localSheetId="4">#REF!</definedName>
    <definedName name="_____2001ProgCum" localSheetId="9">#REF!</definedName>
    <definedName name="_____2001ProgCum" localSheetId="5">#REF!</definedName>
    <definedName name="_____2001ProgCum" localSheetId="8">#REF!</definedName>
    <definedName name="_____2001ProgCum">#REF!</definedName>
    <definedName name="____2000_swm_coseg" localSheetId="2">#REF!</definedName>
    <definedName name="____2000_swm_coseg" localSheetId="3">#REF!</definedName>
    <definedName name="____2000_swm_coseg" localSheetId="4">#REF!</definedName>
    <definedName name="____2000_swm_coseg" localSheetId="9">#REF!</definedName>
    <definedName name="____2000_swm_coseg" localSheetId="5">#REF!</definedName>
    <definedName name="____2000_swm_coseg" localSheetId="8">#REF!</definedName>
    <definedName name="____2000_swm_coseg">#REF!</definedName>
    <definedName name="____2000cum_Plus_2001" localSheetId="2">#REF!</definedName>
    <definedName name="____2000cum_Plus_2001" localSheetId="3">#REF!</definedName>
    <definedName name="____2000cum_Plus_2001" localSheetId="4">#REF!</definedName>
    <definedName name="____2000cum_Plus_2001" localSheetId="9">#REF!</definedName>
    <definedName name="____2000cum_Plus_2001" localSheetId="5">#REF!</definedName>
    <definedName name="____2000cum_Plus_2001" localSheetId="8">#REF!</definedName>
    <definedName name="____2000cum_Plus_2001">#REF!</definedName>
    <definedName name="____2001ProgCum" localSheetId="2">#REF!</definedName>
    <definedName name="____2001ProgCum" localSheetId="3">#REF!</definedName>
    <definedName name="____2001ProgCum" localSheetId="4">#REF!</definedName>
    <definedName name="____2001ProgCum" localSheetId="9">#REF!</definedName>
    <definedName name="____2001ProgCum" localSheetId="5">#REF!</definedName>
    <definedName name="____2001ProgCum" localSheetId="8">#REF!</definedName>
    <definedName name="____2001ProgCum">#REF!</definedName>
    <definedName name="___1_2000_swm_coseg" localSheetId="2">#REF!</definedName>
    <definedName name="___1_2000_swm_coseg" localSheetId="3">#REF!</definedName>
    <definedName name="___1_2000_swm_coseg" localSheetId="4">#REF!</definedName>
    <definedName name="___1_2000_swm_coseg" localSheetId="9">#REF!</definedName>
    <definedName name="___1_2000_swm_coseg" localSheetId="5">#REF!</definedName>
    <definedName name="___1_2000_swm_coseg" localSheetId="8">#REF!</definedName>
    <definedName name="___1_2000_swm_coseg">#REF!</definedName>
    <definedName name="___2_2000cum_Plus_2001" localSheetId="2">#REF!</definedName>
    <definedName name="___2_2000cum_Plus_2001" localSheetId="3">#REF!</definedName>
    <definedName name="___2_2000cum_Plus_2001" localSheetId="4">#REF!</definedName>
    <definedName name="___2_2000cum_Plus_2001" localSheetId="9">#REF!</definedName>
    <definedName name="___2_2000cum_Plus_2001" localSheetId="5">#REF!</definedName>
    <definedName name="___2_2000cum_Plus_2001" localSheetId="8">#REF!</definedName>
    <definedName name="___2_2000cum_Plus_2001">#REF!</definedName>
    <definedName name="___2000_swm_coseg" localSheetId="2">#REF!</definedName>
    <definedName name="___2000_swm_coseg" localSheetId="3">#REF!</definedName>
    <definedName name="___2000_swm_coseg" localSheetId="4">#REF!</definedName>
    <definedName name="___2000_swm_coseg" localSheetId="9">#REF!</definedName>
    <definedName name="___2000_swm_coseg" localSheetId="5">#REF!</definedName>
    <definedName name="___2000_swm_coseg" localSheetId="8">#REF!</definedName>
    <definedName name="___2000_swm_coseg">#REF!</definedName>
    <definedName name="___2000cum_Plus_2001" localSheetId="2">#REF!</definedName>
    <definedName name="___2000cum_Plus_2001" localSheetId="3">#REF!</definedName>
    <definedName name="___2000cum_Plus_2001" localSheetId="4">#REF!</definedName>
    <definedName name="___2000cum_Plus_2001" localSheetId="9">#REF!</definedName>
    <definedName name="___2000cum_Plus_2001" localSheetId="5">#REF!</definedName>
    <definedName name="___2000cum_Plus_2001" localSheetId="8">#REF!</definedName>
    <definedName name="___2000cum_Plus_2001">#REF!</definedName>
    <definedName name="___2001ProgCum" localSheetId="2">#REF!</definedName>
    <definedName name="___2001ProgCum" localSheetId="3">#REF!</definedName>
    <definedName name="___2001ProgCum" localSheetId="4">#REF!</definedName>
    <definedName name="___2001ProgCum" localSheetId="9">#REF!</definedName>
    <definedName name="___2001ProgCum" localSheetId="5">#REF!</definedName>
    <definedName name="___2001ProgCum" localSheetId="8">#REF!</definedName>
    <definedName name="___2001ProgCum">#REF!</definedName>
    <definedName name="___3_2001ProgCum" localSheetId="2">#REF!</definedName>
    <definedName name="___3_2001ProgCum" localSheetId="3">#REF!</definedName>
    <definedName name="___3_2001ProgCum" localSheetId="4">#REF!</definedName>
    <definedName name="___3_2001ProgCum" localSheetId="9">#REF!</definedName>
    <definedName name="___3_2001ProgCum" localSheetId="5">#REF!</definedName>
    <definedName name="___3_2001ProgCum" localSheetId="8">#REF!</definedName>
    <definedName name="___3_2001ProgCum">#REF!</definedName>
    <definedName name="__1_2000_swm_coseg" localSheetId="2">#REF!</definedName>
    <definedName name="__1_2000_swm_coseg" localSheetId="3">#REF!</definedName>
    <definedName name="__1_2000_swm_coseg" localSheetId="4">#REF!</definedName>
    <definedName name="__1_2000_swm_coseg" localSheetId="9">#REF!</definedName>
    <definedName name="__1_2000_swm_coseg" localSheetId="5">#REF!</definedName>
    <definedName name="__1_2000_swm_coseg" localSheetId="8">#REF!</definedName>
    <definedName name="__1_2000_swm_coseg">#REF!</definedName>
    <definedName name="__2_2000cum_Plus_2001" localSheetId="2">#REF!</definedName>
    <definedName name="__2_2000cum_Plus_2001" localSheetId="3">#REF!</definedName>
    <definedName name="__2_2000cum_Plus_2001" localSheetId="4">#REF!</definedName>
    <definedName name="__2_2000cum_Plus_2001" localSheetId="9">#REF!</definedName>
    <definedName name="__2_2000cum_Plus_2001" localSheetId="5">#REF!</definedName>
    <definedName name="__2_2000cum_Plus_2001" localSheetId="8">#REF!</definedName>
    <definedName name="__2_2000cum_Plus_2001">#REF!</definedName>
    <definedName name="__2000_swm_coseg" localSheetId="2">#REF!</definedName>
    <definedName name="__2000_swm_coseg" localSheetId="3">#REF!</definedName>
    <definedName name="__2000_swm_coseg" localSheetId="4">#REF!</definedName>
    <definedName name="__2000_swm_coseg" localSheetId="9">#REF!</definedName>
    <definedName name="__2000_swm_coseg" localSheetId="5">#REF!</definedName>
    <definedName name="__2000_swm_coseg" localSheetId="8">#REF!</definedName>
    <definedName name="__2000_swm_coseg">#REF!</definedName>
    <definedName name="__2000cum_Plus_2001" localSheetId="2">#REF!</definedName>
    <definedName name="__2000cum_Plus_2001" localSheetId="3">#REF!</definedName>
    <definedName name="__2000cum_Plus_2001" localSheetId="4">#REF!</definedName>
    <definedName name="__2000cum_Plus_2001" localSheetId="9">#REF!</definedName>
    <definedName name="__2000cum_Plus_2001" localSheetId="5">#REF!</definedName>
    <definedName name="__2000cum_Plus_2001" localSheetId="8">#REF!</definedName>
    <definedName name="__2000cum_Plus_2001">#REF!</definedName>
    <definedName name="__2001ProgCum" localSheetId="2">#REF!</definedName>
    <definedName name="__2001ProgCum" localSheetId="3">#REF!</definedName>
    <definedName name="__2001ProgCum" localSheetId="4">#REF!</definedName>
    <definedName name="__2001ProgCum" localSheetId="9">#REF!</definedName>
    <definedName name="__2001ProgCum" localSheetId="5">#REF!</definedName>
    <definedName name="__2001ProgCum" localSheetId="8">#REF!</definedName>
    <definedName name="__2001ProgCum">#REF!</definedName>
    <definedName name="__3_2001ProgCum" localSheetId="2">#REF!</definedName>
    <definedName name="__3_2001ProgCum" localSheetId="3">#REF!</definedName>
    <definedName name="__3_2001ProgCum" localSheetId="4">#REF!</definedName>
    <definedName name="__3_2001ProgCum" localSheetId="9">#REF!</definedName>
    <definedName name="__3_2001ProgCum" localSheetId="5">#REF!</definedName>
    <definedName name="__3_2001ProgCum" localSheetId="8">#REF!</definedName>
    <definedName name="__3_2001ProgCum">#REF!</definedName>
    <definedName name="_000_coseg_ag_no_CT_" localSheetId="2">#REF!</definedName>
    <definedName name="_000_coseg_ag_no_CT_" localSheetId="3">#REF!</definedName>
    <definedName name="_000_coseg_ag_no_CT_" localSheetId="4">#REF!</definedName>
    <definedName name="_000_coseg_ag_no_CT_" localSheetId="9">#REF!</definedName>
    <definedName name="_000_coseg_ag_no_CT_" localSheetId="5">#REF!</definedName>
    <definedName name="_000_coseg_ag_no_CT_" localSheetId="8">#REF!</definedName>
    <definedName name="_000_coseg_ag_no_CT_">#REF!</definedName>
    <definedName name="_1_2000_swm_coseg" localSheetId="2">#REF!</definedName>
    <definedName name="_1_2000_swm_coseg" localSheetId="3">#REF!</definedName>
    <definedName name="_1_2000_swm_coseg" localSheetId="4">#REF!</definedName>
    <definedName name="_1_2000_swm_coseg" localSheetId="9">#REF!</definedName>
    <definedName name="_1_2000_swm_coseg" localSheetId="5">#REF!</definedName>
    <definedName name="_1_2000_swm_coseg" localSheetId="8">#REF!</definedName>
    <definedName name="_1_2000_swm_coseg">#REF!</definedName>
    <definedName name="_2_2000_swm_coseg" localSheetId="2">#REF!</definedName>
    <definedName name="_2_2000_swm_coseg" localSheetId="3">#REF!</definedName>
    <definedName name="_2_2000_swm_coseg" localSheetId="4">#REF!</definedName>
    <definedName name="_2_2000_swm_coseg" localSheetId="9">#REF!</definedName>
    <definedName name="_2_2000_swm_coseg" localSheetId="5">#REF!</definedName>
    <definedName name="_2_2000_swm_coseg" localSheetId="8">#REF!</definedName>
    <definedName name="_2_2000_swm_coseg">#REF!</definedName>
    <definedName name="_2_2000cum_Plus_2001" localSheetId="2">#REF!</definedName>
    <definedName name="_2_2000cum_Plus_2001" localSheetId="3">#REF!</definedName>
    <definedName name="_2_2000cum_Plus_2001" localSheetId="4">#REF!</definedName>
    <definedName name="_2_2000cum_Plus_2001" localSheetId="9">#REF!</definedName>
    <definedName name="_2_2000cum_Plus_2001" localSheetId="5">#REF!</definedName>
    <definedName name="_2_2000cum_Plus_2001" localSheetId="8">#REF!</definedName>
    <definedName name="_2_2000cum_Plus_2001">#REF!</definedName>
    <definedName name="_2000_swm_coseg" localSheetId="2">#REF!</definedName>
    <definedName name="_2000_swm_coseg" localSheetId="3">#REF!</definedName>
    <definedName name="_2000_swm_coseg" localSheetId="4">#REF!</definedName>
    <definedName name="_2000_swm_coseg" localSheetId="9">#REF!</definedName>
    <definedName name="_2000_swm_coseg" localSheetId="5">#REF!</definedName>
    <definedName name="_2000_swm_coseg" localSheetId="8">#REF!</definedName>
    <definedName name="_2000_swm_coseg">#REF!</definedName>
    <definedName name="_2000cum_Plus_2001" localSheetId="2">#REF!</definedName>
    <definedName name="_2000cum_Plus_2001" localSheetId="3">#REF!</definedName>
    <definedName name="_2000cum_Plus_2001" localSheetId="4">#REF!</definedName>
    <definedName name="_2000cum_Plus_2001" localSheetId="9">#REF!</definedName>
    <definedName name="_2000cum_Plus_2001" localSheetId="5">#REF!</definedName>
    <definedName name="_2000cum_Plus_2001" localSheetId="8">#REF!</definedName>
    <definedName name="_2000cum_Plus_2001">#REF!</definedName>
    <definedName name="_2001ProgCum" localSheetId="2">#REF!</definedName>
    <definedName name="_2001ProgCum" localSheetId="3">#REF!</definedName>
    <definedName name="_2001ProgCum" localSheetId="4">#REF!</definedName>
    <definedName name="_2001ProgCum" localSheetId="9">#REF!</definedName>
    <definedName name="_2001ProgCum" localSheetId="5">#REF!</definedName>
    <definedName name="_2001ProgCum" localSheetId="8">#REF!</definedName>
    <definedName name="_2001ProgCum">#REF!</definedName>
    <definedName name="_3_2001ProgCum" localSheetId="2">#REF!</definedName>
    <definedName name="_3_2001ProgCum" localSheetId="3">#REF!</definedName>
    <definedName name="_3_2001ProgCum" localSheetId="4">#REF!</definedName>
    <definedName name="_3_2001ProgCum" localSheetId="9">#REF!</definedName>
    <definedName name="_3_2001ProgCum" localSheetId="5">#REF!</definedName>
    <definedName name="_3_2001ProgCum" localSheetId="8">#REF!</definedName>
    <definedName name="_3_2001ProgCum">#REF!</definedName>
    <definedName name="_4_2000cum_Plus_2001" localSheetId="2">#REF!</definedName>
    <definedName name="_4_2000cum_Plus_2001" localSheetId="3">#REF!</definedName>
    <definedName name="_4_2000cum_Plus_2001" localSheetId="4">#REF!</definedName>
    <definedName name="_4_2000cum_Plus_2001" localSheetId="9">#REF!</definedName>
    <definedName name="_4_2000cum_Plus_2001" localSheetId="5">#REF!</definedName>
    <definedName name="_4_2000cum_Plus_2001" localSheetId="8">#REF!</definedName>
    <definedName name="_4_2000cum_Plus_2001">#REF!</definedName>
    <definedName name="_592_coseg" localSheetId="2">#REF!</definedName>
    <definedName name="_592_coseg" localSheetId="3">#REF!</definedName>
    <definedName name="_592_coseg" localSheetId="4">#REF!</definedName>
    <definedName name="_592_coseg" localSheetId="9">#REF!</definedName>
    <definedName name="_592_coseg" localSheetId="5">#REF!</definedName>
    <definedName name="_592_coseg" localSheetId="8">#REF!</definedName>
    <definedName name="_592_coseg">#REF!</definedName>
    <definedName name="_6_2001ProgCum" localSheetId="2">#REF!</definedName>
    <definedName name="_6_2001ProgCum" localSheetId="3">#REF!</definedName>
    <definedName name="_6_2001ProgCum" localSheetId="4">#REF!</definedName>
    <definedName name="_6_2001ProgCum" localSheetId="9">#REF!</definedName>
    <definedName name="_6_2001ProgCum" localSheetId="5">#REF!</definedName>
    <definedName name="_6_2001ProgCum" localSheetId="8">#REF!</definedName>
    <definedName name="_6_2001ProgCum">#REF!</definedName>
    <definedName name="_993_coseg" localSheetId="2">#REF!</definedName>
    <definedName name="_993_coseg" localSheetId="3">#REF!</definedName>
    <definedName name="_993_coseg" localSheetId="4">#REF!</definedName>
    <definedName name="_993_coseg" localSheetId="9">#REF!</definedName>
    <definedName name="_993_coseg" localSheetId="5">#REF!</definedName>
    <definedName name="_993_coseg" localSheetId="8">#REF!</definedName>
    <definedName name="_993_coseg">#REF!</definedName>
    <definedName name="_994_coseg" localSheetId="2">#REF!</definedName>
    <definedName name="_994_coseg" localSheetId="3">#REF!</definedName>
    <definedName name="_994_coseg" localSheetId="4">#REF!</definedName>
    <definedName name="_994_coseg" localSheetId="9">#REF!</definedName>
    <definedName name="_994_coseg" localSheetId="5">#REF!</definedName>
    <definedName name="_994_coseg" localSheetId="8">#REF!</definedName>
    <definedName name="_994_coseg">#REF!</definedName>
    <definedName name="_995_coseg" localSheetId="2">#REF!</definedName>
    <definedName name="_995_coseg" localSheetId="3">#REF!</definedName>
    <definedName name="_995_coseg" localSheetId="4">#REF!</definedName>
    <definedName name="_995_coseg" localSheetId="9">#REF!</definedName>
    <definedName name="_995_coseg" localSheetId="5">#REF!</definedName>
    <definedName name="_995_coseg" localSheetId="8">#REF!</definedName>
    <definedName name="_995_coseg">#REF!</definedName>
    <definedName name="_996_coseg" localSheetId="2">#REF!</definedName>
    <definedName name="_996_coseg" localSheetId="3">#REF!</definedName>
    <definedName name="_996_coseg" localSheetId="4">#REF!</definedName>
    <definedName name="_996_coseg" localSheetId="9">#REF!</definedName>
    <definedName name="_996_coseg" localSheetId="5">#REF!</definedName>
    <definedName name="_996_coseg" localSheetId="8">#REF!</definedName>
    <definedName name="_996_coseg">#REF!</definedName>
    <definedName name="_997_coseg" localSheetId="2">#REF!</definedName>
    <definedName name="_997_coseg" localSheetId="3">#REF!</definedName>
    <definedName name="_997_coseg" localSheetId="4">#REF!</definedName>
    <definedName name="_997_coseg" localSheetId="9">#REF!</definedName>
    <definedName name="_997_coseg" localSheetId="5">#REF!</definedName>
    <definedName name="_997_coseg" localSheetId="8">#REF!</definedName>
    <definedName name="_997_coseg">#REF!</definedName>
    <definedName name="_998_coseg" localSheetId="2">#REF!</definedName>
    <definedName name="_998_coseg" localSheetId="3">#REF!</definedName>
    <definedName name="_998_coseg" localSheetId="4">#REF!</definedName>
    <definedName name="_998_coseg" localSheetId="9">#REF!</definedName>
    <definedName name="_998_coseg" localSheetId="5">#REF!</definedName>
    <definedName name="_998_coseg" localSheetId="8">#REF!</definedName>
    <definedName name="_998_coseg">#REF!</definedName>
    <definedName name="_999_coseg_ag_1998_CT_" localSheetId="2">#REF!</definedName>
    <definedName name="_999_coseg_ag_1998_CT_" localSheetId="3">#REF!</definedName>
    <definedName name="_999_coseg_ag_1998_CT_" localSheetId="4">#REF!</definedName>
    <definedName name="_999_coseg_ag_1998_CT_" localSheetId="9">#REF!</definedName>
    <definedName name="_999_coseg_ag_1998_CT_" localSheetId="5">#REF!</definedName>
    <definedName name="_999_coseg_ag_1998_CT_" localSheetId="8">#REF!</definedName>
    <definedName name="_999_coseg_ag_1998_CT_">#REF!</definedName>
    <definedName name="a" localSheetId="1">IF(Loan_Amount*Interest_Rate*Loan_Years*Loan_Start&gt;0,1,0)</definedName>
    <definedName name="a" localSheetId="3">IF(Loan_Amount*Interest_Rate*Loan_Years*Loan_Start&gt;0,1,0)</definedName>
    <definedName name="a" localSheetId="9">IF('Sector Rollup Chart '!Loan_Amount*'Sector Rollup Chart '!Interest_Rate*'Sector Rollup Chart '!Loan_Years*'Sector Rollup Chart '!Loan_Start&gt;0,1,0)</definedName>
    <definedName name="a" localSheetId="5">IF(Loan_Amount*Interest_Rate*Loan_Years*Loan_Start&gt;0,1,0)</definedName>
    <definedName name="a" localSheetId="8">IF('State Sector Chart'!Loan_Amount*'State Sector Chart'!Interest_Rate*'State Sector Chart'!Loan_Years*'State Sector Chart'!Loan_Start&gt;0,1,0)</definedName>
    <definedName name="a">IF(Loan_Amount*Interest_Rate*Loan_Years*Loan_Start&gt;0,1,0)</definedName>
    <definedName name="acres_per_hectare">2.471</definedName>
    <definedName name="AREAofCOSEGTSB03" localSheetId="2">#REF!</definedName>
    <definedName name="AREAofCOSEGTSB03" localSheetId="3">#REF!</definedName>
    <definedName name="AREAofCOSEGTSB03" localSheetId="4">#REF!</definedName>
    <definedName name="AREAofCOSEGTSB03" localSheetId="9">#REF!</definedName>
    <definedName name="AREAofCOSEGTSB03" localSheetId="5">#REF!</definedName>
    <definedName name="AREAofCOSEGTSB03" localSheetId="8">#REF!</definedName>
    <definedName name="AREAofCOSEGTSB03">#REF!</definedName>
    <definedName name="asdf" localSheetId="0">Scheduled_Payment+Extra_Payment</definedName>
    <definedName name="asdf" localSheetId="1">Scheduled_Payment+Extra_Payment</definedName>
    <definedName name="asdf" localSheetId="3">Scheduled_Payment+Extra_Payment</definedName>
    <definedName name="asdf" localSheetId="9">Scheduled_Payment+Extra_Payment</definedName>
    <definedName name="asdf" localSheetId="5">Scheduled_Payment+Extra_Payment</definedName>
    <definedName name="asdf" localSheetId="8">Scheduled_Payment+Extra_Payment</definedName>
    <definedName name="asdf">Scheduled_Payment+Extra_Payment</definedName>
    <definedName name="assembled_costs" localSheetId="9">#REF!</definedName>
    <definedName name="assembled_costs" localSheetId="8">#REF!</definedName>
    <definedName name="assembled_costs">#REF!</definedName>
    <definedName name="assembled_costs_w_hdr" localSheetId="1">OFFSET(assembled_costs,-1,0,ROWS(assembled_costs)+1)</definedName>
    <definedName name="assembled_costs_w_hdr" localSheetId="3">OFFSET(assembled_costs,-1,0,ROWS(assembled_costs)+1)</definedName>
    <definedName name="assembled_costs_w_hdr" localSheetId="9">OFFSET('Sector Rollup Chart '!assembled_costs,-1,0,ROWS('Sector Rollup Chart '!assembled_costs)+1)</definedName>
    <definedName name="assembled_costs_w_hdr" localSheetId="5">OFFSET(assembled_costs,-1,0,ROWS(assembled_costs)+1)</definedName>
    <definedName name="assembled_costs_w_hdr" localSheetId="8">OFFSET(#REF!,-1,0,ROWS(#REF!)+1)</definedName>
    <definedName name="assembled_costs_w_hdr">OFFSET(assembled_costs,-1,0,ROWS(assembled_costs)+1)</definedName>
    <definedName name="assembled_practices" localSheetId="1">OFFSET(assembled_costs,0,2,ROWS(assembled_costs),1)</definedName>
    <definedName name="assembled_practices" localSheetId="3">OFFSET(assembled_costs,0,2,ROWS(assembled_costs),1)</definedName>
    <definedName name="assembled_practices" localSheetId="9">OFFSET('Sector Rollup Chart '!assembled_costs,0,2,ROWS('Sector Rollup Chart '!assembled_costs),1)</definedName>
    <definedName name="assembled_practices" localSheetId="5">OFFSET(assembled_costs,0,2,ROWS(assembled_costs),1)</definedName>
    <definedName name="assembled_practices" localSheetId="8">OFFSET(#REF!,0,2,ROWS(#REF!),1)</definedName>
    <definedName name="assembled_practices">OFFSET(assembled_costs,0,2,ROWS(assembled_costs),1)</definedName>
    <definedName name="assembled_sectors" localSheetId="1">OFFSET(assembled_costs,0,1,ROWS(assembled_costs),1)</definedName>
    <definedName name="assembled_sectors" localSheetId="3">OFFSET(assembled_costs,0,1,ROWS(assembled_costs),1)</definedName>
    <definedName name="assembled_sectors" localSheetId="9">OFFSET('Sector Rollup Chart '!assembled_costs,0,1,ROWS('Sector Rollup Chart '!assembled_costs),1)</definedName>
    <definedName name="assembled_sectors" localSheetId="5">OFFSET(assembled_costs,0,1,ROWS(assembled_costs),1)</definedName>
    <definedName name="assembled_sectors" localSheetId="8">OFFSET(#REF!,0,1,ROWS(#REF!),1)</definedName>
    <definedName name="assembled_sectors">OFFSET(assembled_costs,0,1,ROWS(assembled_costs),1)</definedName>
    <definedName name="assembled_states" localSheetId="1">OFFSET(assembled_costs,0,0,ROWS(assembled_costs),1)</definedName>
    <definedName name="assembled_states" localSheetId="3">OFFSET(assembled_costs,0,0,ROWS(assembled_costs),1)</definedName>
    <definedName name="assembled_states" localSheetId="9">OFFSET('Sector Rollup Chart '!assembled_costs,0,0,ROWS('Sector Rollup Chart '!assembled_costs),1)</definedName>
    <definedName name="assembled_states" localSheetId="5">OFFSET(assembled_costs,0,0,ROWS(assembled_costs),1)</definedName>
    <definedName name="assembled_states" localSheetId="8">OFFSET(#REF!,0,0,ROWS(#REF!),1)</definedName>
    <definedName name="assembled_states">OFFSET(assembled_costs,0,0,ROWS(assembled_costs),1)</definedName>
    <definedName name="Beg_Bal" localSheetId="9">#REF!</definedName>
    <definedName name="Beg_Bal" localSheetId="8">#REF!</definedName>
    <definedName name="Beg_Bal">#REF!</definedName>
    <definedName name="BMP_details" localSheetId="2">#REF!</definedName>
    <definedName name="BMP_details" localSheetId="3">#REF!</definedName>
    <definedName name="BMP_details" localSheetId="4">#REF!</definedName>
    <definedName name="BMP_details" localSheetId="9">#REF!</definedName>
    <definedName name="BMP_details" localSheetId="5">#REF!</definedName>
    <definedName name="BMP_details" localSheetId="8">#REF!</definedName>
    <definedName name="BMP_details">#REF!</definedName>
    <definedName name="CBP" localSheetId="2">#REF!</definedName>
    <definedName name="CBP" localSheetId="3">#REF!</definedName>
    <definedName name="CBP" localSheetId="4">#REF!</definedName>
    <definedName name="CBP" localSheetId="9">#REF!</definedName>
    <definedName name="CBP" localSheetId="5">#REF!</definedName>
    <definedName name="CBP" localSheetId="8">#REF!</definedName>
    <definedName name="CBP">#REF!</definedName>
    <definedName name="County_Sum" localSheetId="3">#REF!</definedName>
    <definedName name="County_Sum" localSheetId="9">#REF!</definedName>
    <definedName name="County_Sum" localSheetId="8">#REF!</definedName>
    <definedName name="County_Sum">#REF!</definedName>
    <definedName name="Data" localSheetId="9">#REF!</definedName>
    <definedName name="Data" localSheetId="8">#REF!</definedName>
    <definedName name="Data">#REF!</definedName>
    <definedName name="_xlnm.Database" localSheetId="2">#REF!</definedName>
    <definedName name="_xlnm.Database" localSheetId="3">#REF!</definedName>
    <definedName name="_xlnm.Database" localSheetId="4">#REF!</definedName>
    <definedName name="_xlnm.Database" localSheetId="9">#REF!</definedName>
    <definedName name="_xlnm.Database" localSheetId="5">#REF!</definedName>
    <definedName name="_xlnm.Database" localSheetId="8">#REF!</definedName>
    <definedName name="_xlnm.Database">#REF!</definedName>
    <definedName name="Database_x" localSheetId="2">#REF!</definedName>
    <definedName name="Database_x" localSheetId="3">#REF!</definedName>
    <definedName name="Database_x" localSheetId="4">#REF!</definedName>
    <definedName name="Database_x" localSheetId="9">#REF!</definedName>
    <definedName name="Database_x" localSheetId="5">#REF!</definedName>
    <definedName name="Database_x" localSheetId="8">#REF!</definedName>
    <definedName name="Database_x">#REF!</definedName>
    <definedName name="End_Bal" localSheetId="9">#REF!</definedName>
    <definedName name="End_Bal" localSheetId="8">#REF!</definedName>
    <definedName name="End_Bal">#REF!</definedName>
    <definedName name="Extra_Pay" localSheetId="9">#REF!</definedName>
    <definedName name="Extra_Pay" localSheetId="8">#REF!</definedName>
    <definedName name="Extra_Pay">#REF!</definedName>
    <definedName name="_xlnm.Extract" localSheetId="2">#REF!</definedName>
    <definedName name="_xlnm.Extract" localSheetId="3">#REF!</definedName>
    <definedName name="_xlnm.Extract" localSheetId="4">#REF!</definedName>
    <definedName name="_xlnm.Extract" localSheetId="9">#REF!</definedName>
    <definedName name="_xlnm.Extract" localSheetId="5">#REF!</definedName>
    <definedName name="_xlnm.Extract" localSheetId="8">#REF!</definedName>
    <definedName name="_xlnm.Extract">#REF!</definedName>
    <definedName name="Full_Print" localSheetId="9">#REF!</definedName>
    <definedName name="Full_Print" localSheetId="8">#REF!</definedName>
    <definedName name="Full_Print">#REF!</definedName>
    <definedName name="Header_Row" localSheetId="8">ROW(#REF!)</definedName>
    <definedName name="Header_Row">ROW(#REF!)</definedName>
    <definedName name="Int" localSheetId="9">#REF!</definedName>
    <definedName name="Int" localSheetId="8">#REF!</definedName>
    <definedName name="Int">#REF!</definedName>
    <definedName name="Interest_Rate" localSheetId="9">#REF!</definedName>
    <definedName name="Interest_Rate" localSheetId="8">#REF!</definedName>
    <definedName name="Interest_Rate">#REF!</definedName>
    <definedName name="Last_Row" localSheetId="1">IF('Indicator Metadata'!Values_Entered,Header_Row+'Indicator Metadata'!Number_of_Payments,Header_Row)</definedName>
    <definedName name="Last_Row" localSheetId="3">IF(Nitrogen!Values_Entered,Header_Row+Nitrogen!Number_of_Payments,Header_Row)</definedName>
    <definedName name="Last_Row" localSheetId="9">IF('Sector Rollup Chart '!Values_Entered,#REF!+'Sector Rollup Chart '!Number_of_Payments,#REF!)</definedName>
    <definedName name="Last_Row" localSheetId="5">IF(Sediment!Values_Entered,Header_Row+Sediment!Number_of_Payments,Header_Row)</definedName>
    <definedName name="Last_Row" localSheetId="8">IF('State Sector Chart'!Values_Entered,'State Sector Chart'!Header_Row+'State Sector Chart'!Number_of_Payments,'State Sector Chart'!Header_Row)</definedName>
    <definedName name="Last_Row">IF(Values_Entered,Header_Row+Number_of_Payments,Header_Row)</definedName>
    <definedName name="loadings" localSheetId="2">#REF!</definedName>
    <definedName name="loadings" localSheetId="3">#REF!</definedName>
    <definedName name="loadings" localSheetId="4">#REF!</definedName>
    <definedName name="loadings" localSheetId="9">#REF!</definedName>
    <definedName name="loadings" localSheetId="5">#REF!</definedName>
    <definedName name="loadings" localSheetId="8">#REF!</definedName>
    <definedName name="loadings">#REF!</definedName>
    <definedName name="Loan_Amount" localSheetId="9">#REF!</definedName>
    <definedName name="Loan_Amount" localSheetId="8">#REF!</definedName>
    <definedName name="Loan_Amount">#REF!</definedName>
    <definedName name="Loan_Start" localSheetId="9">#REF!</definedName>
    <definedName name="Loan_Start" localSheetId="8">#REF!</definedName>
    <definedName name="Loan_Start">#REF!</definedName>
    <definedName name="Loan_Years" localSheetId="9">#REF!</definedName>
    <definedName name="Loan_Years" localSheetId="8">#REF!</definedName>
    <definedName name="Loan_Years">#REF!</definedName>
    <definedName name="MDATA4_OUT" localSheetId="2">#REF!</definedName>
    <definedName name="MDATA4_OUT" localSheetId="3">#REF!</definedName>
    <definedName name="MDATA4_OUT" localSheetId="4">#REF!</definedName>
    <definedName name="MDATA4_OUT" localSheetId="9">#REF!</definedName>
    <definedName name="MDATA4_OUT" localSheetId="5">#REF!</definedName>
    <definedName name="MDATA4_OUT" localSheetId="8">#REF!</definedName>
    <definedName name="MDATA4_OUT">#REF!</definedName>
    <definedName name="Num_Pmt_Per_Year" localSheetId="9">#REF!</definedName>
    <definedName name="Num_Pmt_Per_Year" localSheetId="8">#REF!</definedName>
    <definedName name="Num_Pmt_Per_Year">#REF!</definedName>
    <definedName name="Number_of_Payments" localSheetId="1">MATCH(0.01,End_Bal,-1)+1</definedName>
    <definedName name="Number_of_Payments" localSheetId="3">MATCH(0.01,End_Bal,-1)+1</definedName>
    <definedName name="Number_of_Payments" localSheetId="9">MATCH(0.01,'Sector Rollup Chart '!End_Bal,-1)+1</definedName>
    <definedName name="Number_of_Payments" localSheetId="5">MATCH(0.01,End_Bal,-1)+1</definedName>
    <definedName name="Number_of_Payments" localSheetId="8">MATCH(0.01,'State Sector Chart'!End_Bal,-1)+1</definedName>
    <definedName name="Number_of_Payments">MATCH(0.01,End_Bal,-1)+1</definedName>
    <definedName name="Pay_Date" localSheetId="9">#REF!</definedName>
    <definedName name="Pay_Date" localSheetId="8">#REF!</definedName>
    <definedName name="Pay_Date">#REF!</definedName>
    <definedName name="Pay_Num" localSheetId="9">#REF!</definedName>
    <definedName name="Pay_Num" localSheetId="8">#REF!</definedName>
    <definedName name="Pay_Num">#REF!</definedName>
    <definedName name="Payment_Date" localSheetId="0">DATE(YEAR([1]!Loan_Start),MONTH([1]!Loan_Start)+Payment_Number,DAY([1]!Loan_Start))</definedName>
    <definedName name="Payment_Date" localSheetId="1">DATE(YEAR(Loan_Start),MONTH(Loan_Start)+Payment_Number,DAY(Loan_Start))</definedName>
    <definedName name="Payment_Date" localSheetId="3">DATE(YEAR([1]!Loan_Start),MONTH([1]!Loan_Start)+Payment_Number,DAY([1]!Loan_Start))</definedName>
    <definedName name="Payment_Date" localSheetId="9">DATE(YEAR('Sector Rollup Chart '!Loan_Start),MONTH('Sector Rollup Chart '!Loan_Start)+Payment_Number,DAY('Sector Rollup Chart '!Loan_Start))</definedName>
    <definedName name="Payment_Date" localSheetId="5">DATE(YEAR(Loan_Start),MONTH(Loan_Start)+Payment_Number,DAY(Loan_Start))</definedName>
    <definedName name="Payment_Date" localSheetId="8">DATE(YEAR('State Sector Chart'!Loan_Start),MONTH('State Sector Chart'!Loan_Start)+Payment_Number,DAY('State Sector Chart'!Loan_Start))</definedName>
    <definedName name="Payment_Date">DATE(YEAR(Loan_Start),MONTH(Loan_Start)+Payment_Number,DAY(Loan_Start))</definedName>
    <definedName name="point_source" localSheetId="2">#REF!</definedName>
    <definedName name="point_source" localSheetId="3">#REF!</definedName>
    <definedName name="point_source" localSheetId="4">#REF!</definedName>
    <definedName name="point_source" localSheetId="9">#REF!</definedName>
    <definedName name="point_source" localSheetId="5">#REF!</definedName>
    <definedName name="point_source" localSheetId="8">#REF!</definedName>
    <definedName name="point_source">#REF!</definedName>
    <definedName name="practices" localSheetId="9">OFFSET('Sector Rollup Chart '!assembled_costs,0,2,ROWS('Sector Rollup Chart '!assembled_costs),1)</definedName>
    <definedName name="practices" localSheetId="5">OFFSET([1]!assembled_costs,0,2,ROWS([1]!assembled_costs),1)</definedName>
    <definedName name="practices" localSheetId="8">OFFSET(#REF!,0,2,ROWS(#REF!),1)</definedName>
    <definedName name="practices">OFFSET([1]!assembled_costs,0,2,ROWS([1]!assembled_costs),1)</definedName>
    <definedName name="Princ" localSheetId="9">#REF!</definedName>
    <definedName name="Princ" localSheetId="8">#REF!</definedName>
    <definedName name="Princ">#REF!</definedName>
    <definedName name="_xlnm.Print_Area" localSheetId="8">'State Sector Chart'!$A:$G</definedName>
    <definedName name="Print_Area_Reset" localSheetId="1">OFFSET(Full_Print,0,0,'Indicator Metadata'!Last_Row)</definedName>
    <definedName name="Print_Area_Reset" localSheetId="3">OFFSET(Full_Print,0,0,Nitrogen!Last_Row)</definedName>
    <definedName name="Print_Area_Reset" localSheetId="9">OFFSET('Sector Rollup Chart '!Full_Print,0,0,'Sector Rollup Chart '!Last_Row)</definedName>
    <definedName name="Print_Area_Reset" localSheetId="5">OFFSET(Full_Print,0,0,Sediment!Last_Row)</definedName>
    <definedName name="Print_Area_Reset" localSheetId="8">OFFSET('State Sector Chart'!Full_Print,0,0,'State Sector Chart'!Last_Row)</definedName>
    <definedName name="Print_Area_Reset">OFFSET(Full_Print,0,0,Last_Row)</definedName>
    <definedName name="qry_DEtsb" localSheetId="2">#REF!</definedName>
    <definedName name="qry_DEtsb" localSheetId="3">#REF!</definedName>
    <definedName name="qry_DEtsb" localSheetId="4">#REF!</definedName>
    <definedName name="qry_DEtsb" localSheetId="9">#REF!</definedName>
    <definedName name="qry_DEtsb" localSheetId="5">#REF!</definedName>
    <definedName name="qry_DEtsb" localSheetId="8">#REF!</definedName>
    <definedName name="qry_DEtsb">#REF!</definedName>
    <definedName name="Query2" localSheetId="2">#REF!</definedName>
    <definedName name="Query2" localSheetId="3">#REF!</definedName>
    <definedName name="Query2" localSheetId="4">#REF!</definedName>
    <definedName name="Query2" localSheetId="9">#REF!</definedName>
    <definedName name="Query2" localSheetId="5">#REF!</definedName>
    <definedName name="Query2" localSheetId="8">#REF!</definedName>
    <definedName name="Query2">#REF!</definedName>
    <definedName name="rr" localSheetId="2">#REF!</definedName>
    <definedName name="rr" localSheetId="3">#REF!</definedName>
    <definedName name="rr" localSheetId="4">#REF!</definedName>
    <definedName name="rr" localSheetId="9">#REF!</definedName>
    <definedName name="rr" localSheetId="5">#REF!</definedName>
    <definedName name="rr" localSheetId="8">#REF!</definedName>
    <definedName name="rr">#REF!</definedName>
    <definedName name="Sched_Pay" localSheetId="9">#REF!</definedName>
    <definedName name="Sched_Pay" localSheetId="8">#REF!</definedName>
    <definedName name="Sched_Pay">#REF!</definedName>
    <definedName name="Scheduled_Extra_Payments" localSheetId="9">#REF!</definedName>
    <definedName name="Scheduled_Extra_Payments" localSheetId="8">#REF!</definedName>
    <definedName name="Scheduled_Extra_Payments">#REF!</definedName>
    <definedName name="Scheduled_Interest_Rate" localSheetId="9">#REF!</definedName>
    <definedName name="Scheduled_Interest_Rate" localSheetId="8">#REF!</definedName>
    <definedName name="Scheduled_Interest_Rate">#REF!</definedName>
    <definedName name="Scheduled_Monthly_Payment" localSheetId="9">#REF!</definedName>
    <definedName name="Scheduled_Monthly_Payment" localSheetId="8">#REF!</definedName>
    <definedName name="Scheduled_Monthly_Payment">#REF!</definedName>
    <definedName name="sectors" localSheetId="9">OFFSET('Sector Rollup Chart '!assembled_costs,0,1,ROWS('Sector Rollup Chart '!assembled_costs),1)</definedName>
    <definedName name="sectors" localSheetId="5">OFFSET([1]!assembled_costs,0,1,ROWS([1]!assembled_costs),1)</definedName>
    <definedName name="sectors" localSheetId="8">OFFSET(#REF!,0,1,ROWS(#REF!),1)</definedName>
    <definedName name="sectors">OFFSET([1]!assembled_costs,0,1,ROWS([1]!assembled_costs),1)</definedName>
    <definedName name="sqryCalc_CoSeg99_Population" localSheetId="2">#REF!</definedName>
    <definedName name="sqryCalc_CoSeg99_Population" localSheetId="3">#REF!</definedName>
    <definedName name="sqryCalc_CoSeg99_Population" localSheetId="4">#REF!</definedName>
    <definedName name="sqryCalc_CoSeg99_Population" localSheetId="9">#REF!</definedName>
    <definedName name="sqryCalc_CoSeg99_Population" localSheetId="5">#REF!</definedName>
    <definedName name="sqryCalc_CoSeg99_Population" localSheetId="8">#REF!</definedName>
    <definedName name="sqryCalc_CoSeg99_Population">#REF!</definedName>
    <definedName name="states" localSheetId="9">OFFSET('Sector Rollup Chart '!assembled_costs,0,0,ROWS('Sector Rollup Chart '!assembled_costs),1)</definedName>
    <definedName name="states" localSheetId="5">OFFSET([1]!assembled_costs,0,0,ROWS([1]!assembled_costs),1)</definedName>
    <definedName name="states" localSheetId="8">OFFSET(#REF!,0,0,ROWS(#REF!),1)</definedName>
    <definedName name="states">OFFSET([1]!assembled_costs,0,0,ROWS([1]!assembled_costs),1)</definedName>
    <definedName name="TAB_P5LRSEG_ATTR" localSheetId="2">#REF!</definedName>
    <definedName name="TAB_P5LRSEG_ATTR" localSheetId="3">#REF!</definedName>
    <definedName name="TAB_P5LRSEG_ATTR" localSheetId="4">#REF!</definedName>
    <definedName name="TAB_P5LRSEG_ATTR" localSheetId="9">#REF!</definedName>
    <definedName name="TAB_P5LRSEG_ATTR" localSheetId="5">#REF!</definedName>
    <definedName name="TAB_P5LRSEG_ATTR" localSheetId="8">#REF!</definedName>
    <definedName name="TAB_P5LRSEG_ATTR">#REF!</definedName>
    <definedName name="Total_Interest" localSheetId="9">#REF!</definedName>
    <definedName name="Total_Interest" localSheetId="8">#REF!</definedName>
    <definedName name="Total_Interest">#REF!</definedName>
    <definedName name="Total_Pay" localSheetId="9">#REF!</definedName>
    <definedName name="Total_Pay" localSheetId="8">#REF!</definedName>
    <definedName name="Total_Pay">#REF!</definedName>
    <definedName name="Total_Payment" localSheetId="0">Scheduled_Payment+Extra_Payment</definedName>
    <definedName name="Total_Payment" localSheetId="1">Scheduled_Payment+Extra_Payment</definedName>
    <definedName name="Total_Payment" localSheetId="3">Scheduled_Payment+Extra_Payment</definedName>
    <definedName name="Total_Payment" localSheetId="9">Scheduled_Payment+Extra_Payment</definedName>
    <definedName name="Total_Payment" localSheetId="5">Scheduled_Payment+Extra_Payment</definedName>
    <definedName name="Total_Payment" localSheetId="8">Scheduled_Payment+Extra_Payment</definedName>
    <definedName name="Total_Payment">Scheduled_Payment+Extra_Payment</definedName>
    <definedName name="TSB03basins" localSheetId="2">#REF!</definedName>
    <definedName name="TSB03basins" localSheetId="3">#REF!</definedName>
    <definedName name="TSB03basins" localSheetId="4">#REF!</definedName>
    <definedName name="TSB03basins" localSheetId="9">#REF!</definedName>
    <definedName name="TSB03basins" localSheetId="5">#REF!</definedName>
    <definedName name="TSB03basins" localSheetId="8">#REF!</definedName>
    <definedName name="TSB03basins">#REF!</definedName>
    <definedName name="tt" localSheetId="2">#REF!</definedName>
    <definedName name="tt" localSheetId="3">#REF!</definedName>
    <definedName name="tt" localSheetId="4">#REF!</definedName>
    <definedName name="tt" localSheetId="9">#REF!</definedName>
    <definedName name="tt" localSheetId="5">#REF!</definedName>
    <definedName name="tt" localSheetId="8">#REF!</definedName>
    <definedName name="tt">#REF!</definedName>
    <definedName name="urban_inflation" localSheetId="9">#REF!</definedName>
    <definedName name="urban_inflation" localSheetId="8">#REF!</definedName>
    <definedName name="urban_inflation">#REF!</definedName>
    <definedName name="uuyyy" localSheetId="2">#REF!</definedName>
    <definedName name="uuyyy" localSheetId="3">#REF!</definedName>
    <definedName name="uuyyy" localSheetId="4">#REF!</definedName>
    <definedName name="uuyyy" localSheetId="9">#REF!</definedName>
    <definedName name="uuyyy" localSheetId="5">#REF!</definedName>
    <definedName name="uuyyy" localSheetId="8">#REF!</definedName>
    <definedName name="uuyyy">#REF!</definedName>
    <definedName name="Values_Entered" localSheetId="1">IF(Loan_Amount*Interest_Rate*Loan_Years*Loan_Start&gt;0,1,0)</definedName>
    <definedName name="Values_Entered" localSheetId="3">IF(Loan_Amount*Interest_Rate*Loan_Years*Loan_Start&gt;0,1,0)</definedName>
    <definedName name="Values_Entered" localSheetId="9">IF('Sector Rollup Chart '!Loan_Amount*'Sector Rollup Chart '!Interest_Rate*'Sector Rollup Chart '!Loan_Years*'Sector Rollup Chart '!Loan_Start&gt;0,1,0)</definedName>
    <definedName name="Values_Entered" localSheetId="5">IF(Loan_Amount*Interest_Rate*Loan_Years*Loan_Start&gt;0,1,0)</definedName>
    <definedName name="Values_Entered" localSheetId="8">IF('State Sector Chart'!Loan_Amount*'State Sector Chart'!Interest_Rate*'State Sector Chart'!Loan_Years*'State Sector Chart'!Loan_Start&gt;0,1,0)</definedName>
    <definedName name="Values_Entered">IF(Loan_Amount*Interest_Rate*Loan_Years*Loan_Start&gt;0,1,0)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M28" i="36" l="1"/>
  <c r="M29" i="36"/>
  <c r="M27" i="36"/>
  <c r="M26" i="36"/>
  <c r="M25" i="36"/>
  <c r="C8" i="11" l="1"/>
  <c r="E8" i="11"/>
  <c r="G8" i="11" s="1"/>
  <c r="B8" i="11"/>
  <c r="K29" i="36"/>
  <c r="H16" i="36"/>
  <c r="F16" i="36"/>
  <c r="H9" i="36"/>
  <c r="H10" i="36"/>
  <c r="H4" i="36"/>
  <c r="L6" i="36"/>
  <c r="K10" i="11"/>
  <c r="I10" i="11"/>
  <c r="I9" i="11"/>
  <c r="D8" i="11"/>
  <c r="F8" i="11"/>
  <c r="I8" i="11" l="1"/>
  <c r="K8" i="11"/>
  <c r="M8" i="11" l="1"/>
  <c r="J16" i="48" l="1"/>
  <c r="U16" i="48"/>
  <c r="I16" i="48"/>
  <c r="T16" i="48"/>
  <c r="H16" i="48"/>
  <c r="V14" i="48"/>
  <c r="J14" i="48"/>
  <c r="U14" i="48"/>
  <c r="Q14" i="48"/>
  <c r="I14" i="48"/>
  <c r="T14" i="48"/>
  <c r="P14" i="48"/>
  <c r="L14" i="48"/>
  <c r="H14" i="48"/>
  <c r="D14" i="48"/>
  <c r="H238" i="52"/>
  <c r="E252" i="52"/>
  <c r="E250" i="52"/>
  <c r="E251" i="52"/>
  <c r="E249" i="52"/>
  <c r="E239" i="52"/>
  <c r="E240" i="52"/>
  <c r="E241" i="52"/>
  <c r="E242" i="52"/>
  <c r="E238" i="52"/>
  <c r="E228" i="52"/>
  <c r="E229" i="52"/>
  <c r="E230" i="52"/>
  <c r="E231" i="52"/>
  <c r="E227" i="52"/>
  <c r="BG70" i="49"/>
  <c r="E219" i="52"/>
  <c r="E217" i="52"/>
  <c r="E218" i="52"/>
  <c r="E216" i="52"/>
  <c r="E206" i="52"/>
  <c r="E207" i="52"/>
  <c r="E208" i="52"/>
  <c r="E209" i="52"/>
  <c r="E205" i="52"/>
  <c r="E195" i="52"/>
  <c r="E196" i="52"/>
  <c r="E197" i="52"/>
  <c r="E198" i="52"/>
  <c r="E194" i="52"/>
  <c r="E186" i="52"/>
  <c r="E184" i="52"/>
  <c r="E185" i="52"/>
  <c r="E183" i="52"/>
  <c r="E173" i="52"/>
  <c r="E174" i="52"/>
  <c r="E175" i="52"/>
  <c r="E176" i="52"/>
  <c r="E172" i="52"/>
  <c r="E162" i="52"/>
  <c r="E163" i="52"/>
  <c r="E164" i="52"/>
  <c r="E165" i="52"/>
  <c r="E161" i="52"/>
  <c r="E153" i="52"/>
  <c r="E151" i="52"/>
  <c r="E152" i="52"/>
  <c r="E150" i="52"/>
  <c r="E26" i="36"/>
  <c r="E17" i="36"/>
  <c r="D18" i="53"/>
  <c r="E143" i="52"/>
  <c r="E141" i="52"/>
  <c r="H141" i="52" s="1"/>
  <c r="E142" i="52"/>
  <c r="H142" i="52" s="1"/>
  <c r="E140" i="52"/>
  <c r="E130" i="52"/>
  <c r="E131" i="52"/>
  <c r="E132" i="52"/>
  <c r="E133" i="52"/>
  <c r="E129" i="52"/>
  <c r="E122" i="52"/>
  <c r="E120" i="52"/>
  <c r="E121" i="52"/>
  <c r="E119" i="52"/>
  <c r="E112" i="52"/>
  <c r="E110" i="52"/>
  <c r="E111" i="52"/>
  <c r="E109" i="52"/>
  <c r="E113" i="52" s="1"/>
  <c r="E99" i="52"/>
  <c r="E100" i="52"/>
  <c r="E101" i="52"/>
  <c r="E102" i="52"/>
  <c r="E98" i="52"/>
  <c r="E90" i="52"/>
  <c r="E88" i="52"/>
  <c r="E89" i="52"/>
  <c r="E87" i="52"/>
  <c r="E77" i="52"/>
  <c r="E78" i="52"/>
  <c r="E79" i="52"/>
  <c r="E80" i="52"/>
  <c r="E76" i="52"/>
  <c r="E66" i="52"/>
  <c r="E67" i="52"/>
  <c r="E68" i="52"/>
  <c r="E69" i="52"/>
  <c r="E65" i="52"/>
  <c r="H65" i="52" s="1"/>
  <c r="E58" i="52"/>
  <c r="E57" i="52"/>
  <c r="H57" i="52" s="1"/>
  <c r="N16" i="48" s="1"/>
  <c r="E56" i="52"/>
  <c r="E49" i="52"/>
  <c r="E48" i="52"/>
  <c r="E47" i="52"/>
  <c r="E38" i="52"/>
  <c r="H38" i="52" s="1"/>
  <c r="L16" i="48" s="1"/>
  <c r="E39" i="52"/>
  <c r="H39" i="52" s="1"/>
  <c r="P16" i="48" s="1"/>
  <c r="E40" i="52"/>
  <c r="E37" i="52"/>
  <c r="E29" i="52"/>
  <c r="H29" i="52" s="1"/>
  <c r="N14" i="48" s="1"/>
  <c r="E28" i="52"/>
  <c r="E27" i="52"/>
  <c r="H27" i="52" s="1"/>
  <c r="F14" i="48" s="1"/>
  <c r="E17" i="52"/>
  <c r="E18" i="52"/>
  <c r="H18" i="52" s="1"/>
  <c r="M14" i="48" s="1"/>
  <c r="E19" i="52"/>
  <c r="E20" i="52"/>
  <c r="E16" i="52"/>
  <c r="E6" i="52"/>
  <c r="E7" i="52"/>
  <c r="E8" i="52"/>
  <c r="E9" i="52"/>
  <c r="E5" i="52"/>
  <c r="D253" i="52"/>
  <c r="D243" i="52"/>
  <c r="D232" i="52"/>
  <c r="D220" i="52"/>
  <c r="D210" i="52"/>
  <c r="D199" i="52"/>
  <c r="D187" i="52"/>
  <c r="D177" i="52"/>
  <c r="D166" i="52"/>
  <c r="D154" i="52"/>
  <c r="D144" i="52"/>
  <c r="D134" i="52"/>
  <c r="D123" i="52"/>
  <c r="D113" i="52"/>
  <c r="D103" i="52"/>
  <c r="D91" i="52"/>
  <c r="D81" i="52"/>
  <c r="D70" i="52"/>
  <c r="D59" i="52"/>
  <c r="D50" i="52"/>
  <c r="D41" i="52"/>
  <c r="D31" i="52"/>
  <c r="D21" i="52"/>
  <c r="D10" i="52"/>
  <c r="U12" i="49"/>
  <c r="U11" i="49"/>
  <c r="S12" i="49"/>
  <c r="AM70" i="49"/>
  <c r="S70" i="49"/>
  <c r="E7" i="11"/>
  <c r="H9" i="53"/>
  <c r="H10" i="53"/>
  <c r="H11" i="53"/>
  <c r="H12" i="53"/>
  <c r="H16" i="53"/>
  <c r="H17" i="53"/>
  <c r="C18" i="53"/>
  <c r="E18" i="53"/>
  <c r="F18" i="53"/>
  <c r="G18" i="53"/>
  <c r="H18" i="53"/>
  <c r="C19" i="53"/>
  <c r="D19" i="53"/>
  <c r="E19" i="53"/>
  <c r="F19" i="53"/>
  <c r="G19" i="53"/>
  <c r="H19" i="53"/>
  <c r="C29" i="53"/>
  <c r="D29" i="53"/>
  <c r="E29" i="53"/>
  <c r="F29" i="53"/>
  <c r="C30" i="53"/>
  <c r="D30" i="53"/>
  <c r="E30" i="53"/>
  <c r="F30" i="53"/>
  <c r="E154" i="52" l="1"/>
  <c r="E123" i="52"/>
  <c r="E10" i="52"/>
  <c r="E70" i="52"/>
  <c r="S11" i="49"/>
  <c r="J8" i="36" l="1"/>
  <c r="J6" i="36"/>
  <c r="C8" i="36"/>
  <c r="D8" i="36"/>
  <c r="C6" i="36"/>
  <c r="D6" i="36"/>
  <c r="B8" i="36"/>
  <c r="B6" i="36"/>
  <c r="C22" i="35"/>
  <c r="D22" i="35"/>
  <c r="E22" i="35"/>
  <c r="F22" i="35"/>
  <c r="G15" i="35"/>
  <c r="H8" i="35"/>
  <c r="H9" i="35"/>
  <c r="F14" i="8"/>
  <c r="F22" i="8"/>
  <c r="B20" i="36" l="1"/>
  <c r="H12" i="8" l="1"/>
  <c r="C15" i="35" l="1"/>
  <c r="D15" i="35"/>
  <c r="E15" i="35"/>
  <c r="F15" i="35"/>
  <c r="H8" i="8" l="1"/>
  <c r="H10" i="8"/>
  <c r="H251" i="52" l="1"/>
  <c r="H250" i="52"/>
  <c r="H249" i="52"/>
  <c r="H240" i="52"/>
  <c r="H227" i="52"/>
  <c r="H229" i="52"/>
  <c r="H218" i="52"/>
  <c r="H216" i="52"/>
  <c r="H205" i="52"/>
  <c r="H207" i="52"/>
  <c r="H206" i="52"/>
  <c r="H194" i="52"/>
  <c r="H161" i="52"/>
  <c r="E21" i="52"/>
  <c r="H21" i="52" s="1"/>
  <c r="B11" i="37"/>
  <c r="C11" i="37"/>
  <c r="D11" i="37"/>
  <c r="F11" i="37"/>
  <c r="B12" i="37"/>
  <c r="C12" i="37"/>
  <c r="D12" i="37"/>
  <c r="F12" i="37"/>
  <c r="B13" i="37"/>
  <c r="C13" i="37"/>
  <c r="D13" i="37"/>
  <c r="F13" i="37"/>
  <c r="E13" i="37" l="1"/>
  <c r="E11" i="37"/>
  <c r="E12" i="37"/>
  <c r="AO7" i="49"/>
  <c r="AO6" i="49"/>
  <c r="AO5" i="49"/>
  <c r="AO4" i="49"/>
  <c r="AO3" i="49"/>
  <c r="U5" i="49"/>
  <c r="U40" i="49" s="1"/>
  <c r="U9" i="49"/>
  <c r="U8" i="49"/>
  <c r="U7" i="49"/>
  <c r="U6" i="49"/>
  <c r="U4" i="49"/>
  <c r="U34" i="49" s="1"/>
  <c r="U3" i="49"/>
  <c r="U28" i="49" s="1"/>
  <c r="AO28" i="49" l="1"/>
  <c r="AO10" i="49"/>
  <c r="U10" i="49"/>
  <c r="U23" i="49" l="1"/>
  <c r="G14" i="8"/>
  <c r="V26" i="48"/>
  <c r="N26" i="48"/>
  <c r="J26" i="48"/>
  <c r="F26" i="48"/>
  <c r="BI23" i="49"/>
  <c r="U22" i="48"/>
  <c r="H16" i="52"/>
  <c r="E14" i="48" s="1"/>
  <c r="H48" i="52"/>
  <c r="M16" i="48" s="1"/>
  <c r="V16" i="48"/>
  <c r="T18" i="48"/>
  <c r="P18" i="48"/>
  <c r="H67" i="52"/>
  <c r="L18" i="48" s="1"/>
  <c r="H18" i="48"/>
  <c r="D18" i="48"/>
  <c r="H76" i="52"/>
  <c r="E18" i="48" s="1"/>
  <c r="U18" i="48"/>
  <c r="Q18" i="48"/>
  <c r="M18" i="48"/>
  <c r="I18" i="48"/>
  <c r="V18" i="48"/>
  <c r="H89" i="52"/>
  <c r="N18" i="48" s="1"/>
  <c r="J18" i="48"/>
  <c r="H87" i="52"/>
  <c r="F18" i="48" s="1"/>
  <c r="H98" i="52"/>
  <c r="D20" i="48" s="1"/>
  <c r="H20" i="48"/>
  <c r="T20" i="48"/>
  <c r="P20" i="48"/>
  <c r="H100" i="52"/>
  <c r="L20" i="48" s="1"/>
  <c r="H109" i="52"/>
  <c r="E20" i="48" s="1"/>
  <c r="U20" i="48"/>
  <c r="H111" i="52"/>
  <c r="M20" i="48" s="1"/>
  <c r="H110" i="52"/>
  <c r="I20" i="48" s="1"/>
  <c r="V20" i="48"/>
  <c r="H121" i="52"/>
  <c r="N20" i="48" s="1"/>
  <c r="H120" i="52"/>
  <c r="J20" i="48" s="1"/>
  <c r="F20" i="48"/>
  <c r="T22" i="48"/>
  <c r="P22" i="48"/>
  <c r="H131" i="52"/>
  <c r="L22" i="48" s="1"/>
  <c r="H22" i="48"/>
  <c r="D22" i="48"/>
  <c r="M22" i="48"/>
  <c r="I22" i="48"/>
  <c r="H140" i="52"/>
  <c r="E22" i="48" s="1"/>
  <c r="H153" i="52"/>
  <c r="V22" i="48" s="1"/>
  <c r="H152" i="52"/>
  <c r="N22" i="48" s="1"/>
  <c r="H151" i="52"/>
  <c r="J22" i="48" s="1"/>
  <c r="H150" i="52"/>
  <c r="F22" i="48" s="1"/>
  <c r="T24" i="48"/>
  <c r="P24" i="48"/>
  <c r="H163" i="52"/>
  <c r="L24" i="48" s="1"/>
  <c r="H24" i="48"/>
  <c r="D24" i="48"/>
  <c r="H176" i="52"/>
  <c r="U24" i="48" s="1"/>
  <c r="Q24" i="48"/>
  <c r="H174" i="52"/>
  <c r="M24" i="48" s="1"/>
  <c r="I24" i="48"/>
  <c r="H172" i="52"/>
  <c r="E24" i="48" s="1"/>
  <c r="V24" i="48"/>
  <c r="H185" i="52"/>
  <c r="N24" i="48" s="1"/>
  <c r="J24" i="48"/>
  <c r="H183" i="52"/>
  <c r="F24" i="48" s="1"/>
  <c r="T26" i="48"/>
  <c r="P26" i="48"/>
  <c r="L26" i="48"/>
  <c r="H26" i="48"/>
  <c r="D26" i="48"/>
  <c r="E26" i="48"/>
  <c r="U26" i="48"/>
  <c r="Q26" i="48"/>
  <c r="M26" i="48"/>
  <c r="I26" i="48"/>
  <c r="F232" i="52"/>
  <c r="F243" i="52"/>
  <c r="F253" i="52"/>
  <c r="C10" i="52"/>
  <c r="C21" i="52"/>
  <c r="E31" i="52"/>
  <c r="C31" i="52"/>
  <c r="E41" i="52"/>
  <c r="C41" i="52"/>
  <c r="E50" i="52"/>
  <c r="C50" i="52"/>
  <c r="E59" i="52"/>
  <c r="C59" i="52"/>
  <c r="C70" i="52"/>
  <c r="E81" i="52"/>
  <c r="C81" i="52"/>
  <c r="E91" i="52"/>
  <c r="C91" i="52"/>
  <c r="E103" i="52"/>
  <c r="C103" i="52"/>
  <c r="C113" i="52"/>
  <c r="C123" i="52"/>
  <c r="E134" i="52"/>
  <c r="C134" i="52"/>
  <c r="E144" i="52"/>
  <c r="C144" i="52"/>
  <c r="C154" i="52"/>
  <c r="E166" i="52"/>
  <c r="C166" i="52"/>
  <c r="E177" i="52"/>
  <c r="C177" i="52"/>
  <c r="E187" i="52"/>
  <c r="C187" i="52"/>
  <c r="E199" i="52"/>
  <c r="C199" i="52"/>
  <c r="E210" i="52"/>
  <c r="C210" i="52"/>
  <c r="E220" i="52"/>
  <c r="C220" i="52"/>
  <c r="C232" i="52"/>
  <c r="E232" i="52"/>
  <c r="E243" i="52"/>
  <c r="C243" i="52"/>
  <c r="E253" i="52"/>
  <c r="C253" i="52"/>
  <c r="G253" i="52"/>
  <c r="G220" i="52"/>
  <c r="G210" i="52"/>
  <c r="G199" i="52"/>
  <c r="G187" i="52"/>
  <c r="G177" i="52"/>
  <c r="G166" i="52"/>
  <c r="G154" i="52"/>
  <c r="G144" i="52"/>
  <c r="G134" i="52"/>
  <c r="G123" i="52"/>
  <c r="G113" i="52"/>
  <c r="G103" i="52"/>
  <c r="H103" i="52" s="1"/>
  <c r="G91" i="52"/>
  <c r="G81" i="52"/>
  <c r="G70" i="52"/>
  <c r="G59" i="52"/>
  <c r="G50" i="52"/>
  <c r="G41" i="52"/>
  <c r="G31" i="52"/>
  <c r="G21" i="52"/>
  <c r="G10" i="52"/>
  <c r="J12" i="36"/>
  <c r="H123" i="52" l="1"/>
  <c r="H166" i="52"/>
  <c r="H177" i="52"/>
  <c r="H113" i="52"/>
  <c r="H70" i="52"/>
  <c r="H144" i="52"/>
  <c r="H154" i="52"/>
  <c r="H134" i="52"/>
  <c r="G232" i="52"/>
  <c r="H232" i="52" s="1"/>
  <c r="L8" i="11"/>
  <c r="AO46" i="49"/>
  <c r="BI70" i="49"/>
  <c r="BI64" i="49"/>
  <c r="BI58" i="49"/>
  <c r="BI52" i="49"/>
  <c r="BI46" i="49"/>
  <c r="BI40" i="49"/>
  <c r="BI34" i="49"/>
  <c r="BI28" i="49"/>
  <c r="AO23" i="49"/>
  <c r="AO70" i="49"/>
  <c r="AO64" i="49"/>
  <c r="AO58" i="49"/>
  <c r="AO52" i="49"/>
  <c r="AO40" i="49"/>
  <c r="AO34" i="49"/>
  <c r="U70" i="49"/>
  <c r="U64" i="49"/>
  <c r="U58" i="49"/>
  <c r="U52" i="49"/>
  <c r="U46" i="49"/>
  <c r="J8" i="11" l="1"/>
  <c r="H7" i="8" l="1"/>
  <c r="E10" i="11" l="1"/>
  <c r="D22" i="8"/>
  <c r="G243" i="52"/>
  <c r="H243" i="52" s="1"/>
  <c r="D14" i="8"/>
  <c r="E22" i="8" l="1"/>
  <c r="J4" i="36" l="1"/>
  <c r="D4" i="36"/>
  <c r="K4" i="36" l="1"/>
  <c r="L4" i="36" s="1"/>
  <c r="D10" i="11" l="1"/>
  <c r="J9" i="36" l="1"/>
  <c r="D46" i="37"/>
  <c r="D47" i="37"/>
  <c r="D48" i="37"/>
  <c r="D39" i="37"/>
  <c r="D40" i="37"/>
  <c r="D41" i="37"/>
  <c r="D32" i="37"/>
  <c r="D33" i="37"/>
  <c r="D34" i="37"/>
  <c r="D25" i="37"/>
  <c r="D26" i="37"/>
  <c r="D27" i="37"/>
  <c r="D20" i="37"/>
  <c r="D19" i="37"/>
  <c r="D18" i="37"/>
  <c r="D6" i="37"/>
  <c r="D5" i="37"/>
  <c r="D4" i="37"/>
  <c r="D25" i="36" l="1"/>
  <c r="J26" i="36"/>
  <c r="J27" i="36"/>
  <c r="J28" i="36"/>
  <c r="J25" i="36"/>
  <c r="J21" i="36"/>
  <c r="J17" i="36"/>
  <c r="J18" i="36"/>
  <c r="J19" i="36"/>
  <c r="J20" i="36"/>
  <c r="J16" i="36"/>
  <c r="J5" i="36"/>
  <c r="J7" i="36"/>
  <c r="J10" i="36"/>
  <c r="J11" i="36" s="1"/>
  <c r="F48" i="37"/>
  <c r="F47" i="37"/>
  <c r="F46" i="37"/>
  <c r="C46" i="37"/>
  <c r="C47" i="37"/>
  <c r="C48" i="37"/>
  <c r="B48" i="37"/>
  <c r="B47" i="37"/>
  <c r="B46" i="37"/>
  <c r="F41" i="37"/>
  <c r="F40" i="37"/>
  <c r="F39" i="37"/>
  <c r="C39" i="37"/>
  <c r="C40" i="37"/>
  <c r="C41" i="37"/>
  <c r="B41" i="37"/>
  <c r="B40" i="37"/>
  <c r="B39" i="37"/>
  <c r="F34" i="37"/>
  <c r="F33" i="37"/>
  <c r="F32" i="37"/>
  <c r="C32" i="37"/>
  <c r="C33" i="37"/>
  <c r="C34" i="37"/>
  <c r="B34" i="37"/>
  <c r="B33" i="37"/>
  <c r="B32" i="37"/>
  <c r="F27" i="37"/>
  <c r="F26" i="37"/>
  <c r="F25" i="37"/>
  <c r="C27" i="37"/>
  <c r="B27" i="37"/>
  <c r="C26" i="37"/>
  <c r="B26" i="37"/>
  <c r="C25" i="37"/>
  <c r="B25" i="37"/>
  <c r="B18" i="37"/>
  <c r="F20" i="37"/>
  <c r="F19" i="37"/>
  <c r="F18" i="37"/>
  <c r="C20" i="37"/>
  <c r="C19" i="37"/>
  <c r="C18" i="37"/>
  <c r="B20" i="37"/>
  <c r="B19" i="37"/>
  <c r="F6" i="37"/>
  <c r="F5" i="37"/>
  <c r="F4" i="37"/>
  <c r="C6" i="37"/>
  <c r="B6" i="37"/>
  <c r="C5" i="37"/>
  <c r="B5" i="37"/>
  <c r="C4" i="37"/>
  <c r="B4" i="37"/>
  <c r="E4" i="37" s="1"/>
  <c r="C26" i="36"/>
  <c r="C27" i="36"/>
  <c r="C28" i="36"/>
  <c r="C25" i="36"/>
  <c r="B26" i="36"/>
  <c r="B27" i="36"/>
  <c r="B28" i="36"/>
  <c r="B25" i="36"/>
  <c r="D16" i="36"/>
  <c r="C17" i="36"/>
  <c r="C18" i="36"/>
  <c r="C19" i="36"/>
  <c r="C20" i="36"/>
  <c r="C16" i="36"/>
  <c r="B17" i="36"/>
  <c r="B18" i="36"/>
  <c r="B19" i="36"/>
  <c r="B16" i="36"/>
  <c r="C5" i="36"/>
  <c r="C7" i="36"/>
  <c r="C9" i="36"/>
  <c r="C10" i="36"/>
  <c r="C4" i="36"/>
  <c r="B5" i="36"/>
  <c r="B7" i="36"/>
  <c r="B9" i="36"/>
  <c r="B10" i="36"/>
  <c r="B4" i="36"/>
  <c r="E4" i="36" l="1"/>
  <c r="F4" i="36"/>
  <c r="K16" i="36"/>
  <c r="L16" i="36" s="1"/>
  <c r="C21" i="36"/>
  <c r="F21" i="36" s="1"/>
  <c r="G21" i="36" s="1"/>
  <c r="K25" i="36"/>
  <c r="C12" i="36"/>
  <c r="F12" i="36" s="1"/>
  <c r="G12" i="36" s="1"/>
  <c r="E25" i="37"/>
  <c r="B11" i="36"/>
  <c r="C11" i="36"/>
  <c r="E9" i="11"/>
  <c r="H14" i="8"/>
  <c r="E26" i="37"/>
  <c r="F25" i="36"/>
  <c r="E6" i="37"/>
  <c r="E40" i="37"/>
  <c r="E5" i="37"/>
  <c r="E18" i="37"/>
  <c r="E16" i="36"/>
  <c r="F17" i="36"/>
  <c r="G17" i="36" s="1"/>
  <c r="F8" i="36"/>
  <c r="G8" i="36" s="1"/>
  <c r="F7" i="36"/>
  <c r="G7" i="36" s="1"/>
  <c r="F6" i="36"/>
  <c r="F20" i="36"/>
  <c r="G20" i="36" s="1"/>
  <c r="F26" i="36"/>
  <c r="G26" i="36" s="1"/>
  <c r="J29" i="36"/>
  <c r="E25" i="36"/>
  <c r="F28" i="36"/>
  <c r="G28" i="36" s="1"/>
  <c r="L25" i="36"/>
  <c r="F27" i="36"/>
  <c r="G27" i="36" s="1"/>
  <c r="G16" i="36"/>
  <c r="F19" i="36"/>
  <c r="G19" i="36" s="1"/>
  <c r="F18" i="36"/>
  <c r="G18" i="36" s="1"/>
  <c r="F5" i="36"/>
  <c r="G5" i="36" s="1"/>
  <c r="F10" i="36"/>
  <c r="G10" i="36" s="1"/>
  <c r="F9" i="36"/>
  <c r="G9" i="36" s="1"/>
  <c r="D28" i="36"/>
  <c r="D27" i="36"/>
  <c r="E27" i="36" s="1"/>
  <c r="D26" i="36"/>
  <c r="D29" i="36" s="1"/>
  <c r="D20" i="36"/>
  <c r="D19" i="36"/>
  <c r="D18" i="36"/>
  <c r="E18" i="36" s="1"/>
  <c r="D17" i="36"/>
  <c r="D10" i="36"/>
  <c r="E10" i="36" s="1"/>
  <c r="D9" i="36"/>
  <c r="E8" i="36"/>
  <c r="D7" i="36"/>
  <c r="E7" i="36" s="1"/>
  <c r="E6" i="36"/>
  <c r="D5" i="36"/>
  <c r="E5" i="36" s="1"/>
  <c r="H25" i="36" l="1"/>
  <c r="G25" i="36"/>
  <c r="G4" i="36"/>
  <c r="H6" i="36"/>
  <c r="G6" i="36"/>
  <c r="D21" i="36"/>
  <c r="D11" i="36"/>
  <c r="F11" i="36"/>
  <c r="G11" i="36" s="1"/>
  <c r="K26" i="36"/>
  <c r="K27" i="36"/>
  <c r="E28" i="36"/>
  <c r="K28" i="36"/>
  <c r="L28" i="36" s="1"/>
  <c r="K20" i="36"/>
  <c r="E20" i="36"/>
  <c r="K17" i="36"/>
  <c r="E19" i="36"/>
  <c r="K19" i="36"/>
  <c r="K18" i="36"/>
  <c r="K10" i="36"/>
  <c r="K9" i="36"/>
  <c r="E9" i="36"/>
  <c r="E11" i="36" s="1"/>
  <c r="K5" i="36"/>
  <c r="K7" i="36"/>
  <c r="K6" i="36"/>
  <c r="K8" i="36"/>
  <c r="D12" i="36"/>
  <c r="D57" i="38"/>
  <c r="D56" i="38"/>
  <c r="D55" i="38"/>
  <c r="E21" i="36" l="1"/>
  <c r="K22" i="36" s="1"/>
  <c r="K21" i="36"/>
  <c r="K11" i="36"/>
  <c r="K12" i="36"/>
  <c r="E51" i="38"/>
  <c r="E52" i="38"/>
  <c r="E50" i="38"/>
  <c r="E48" i="38"/>
  <c r="E47" i="38"/>
  <c r="E46" i="38"/>
  <c r="E41" i="38"/>
  <c r="E40" i="38"/>
  <c r="E39" i="38"/>
  <c r="E34" i="38"/>
  <c r="E33" i="38"/>
  <c r="E32" i="38"/>
  <c r="E27" i="38"/>
  <c r="E26" i="38"/>
  <c r="E25" i="38"/>
  <c r="E20" i="38"/>
  <c r="E19" i="38"/>
  <c r="E18" i="38"/>
  <c r="E5" i="38"/>
  <c r="E4" i="38"/>
  <c r="E3" i="38"/>
  <c r="E11" i="38" l="1"/>
  <c r="E12" i="38"/>
  <c r="E10" i="38"/>
  <c r="F48" i="38"/>
  <c r="H47" i="38"/>
  <c r="F47" i="38"/>
  <c r="H46" i="38"/>
  <c r="F46" i="38"/>
  <c r="D42" i="38"/>
  <c r="F41" i="38"/>
  <c r="H40" i="38"/>
  <c r="F40" i="38"/>
  <c r="F39" i="38"/>
  <c r="H34" i="38"/>
  <c r="F34" i="38"/>
  <c r="H33" i="38"/>
  <c r="F33" i="38"/>
  <c r="H32" i="38"/>
  <c r="F32" i="38"/>
  <c r="H27" i="38"/>
  <c r="F27" i="38"/>
  <c r="L26" i="38"/>
  <c r="F26" i="38"/>
  <c r="H25" i="38"/>
  <c r="F25" i="38"/>
  <c r="F20" i="38"/>
  <c r="H19" i="38"/>
  <c r="F19" i="38"/>
  <c r="H18" i="38"/>
  <c r="F18" i="38"/>
  <c r="H12" i="38"/>
  <c r="F12" i="38"/>
  <c r="H11" i="38"/>
  <c r="F11" i="38"/>
  <c r="H10" i="38"/>
  <c r="F10" i="38"/>
  <c r="F5" i="38"/>
  <c r="F4" i="38"/>
  <c r="F3" i="38"/>
  <c r="L27" i="36" l="1"/>
  <c r="H26" i="36"/>
  <c r="H27" i="36"/>
  <c r="H28" i="36"/>
  <c r="L20" i="36"/>
  <c r="L19" i="36"/>
  <c r="L18" i="36"/>
  <c r="L17" i="36"/>
  <c r="H20" i="36"/>
  <c r="H19" i="36"/>
  <c r="H18" i="36"/>
  <c r="H17" i="36"/>
  <c r="H5" i="36"/>
  <c r="H7" i="36"/>
  <c r="H8" i="36"/>
  <c r="L5" i="36"/>
  <c r="L7" i="36"/>
  <c r="L8" i="36"/>
  <c r="L9" i="36"/>
  <c r="L10" i="36"/>
  <c r="L11" i="36" l="1"/>
  <c r="H11" i="36"/>
  <c r="H12" i="36"/>
  <c r="I4" i="36" s="1"/>
  <c r="L26" i="36"/>
  <c r="I5" i="36" l="1"/>
  <c r="I6" i="36"/>
  <c r="B12" i="36" l="1"/>
  <c r="B29" i="36"/>
  <c r="C29" i="36"/>
  <c r="F29" i="36" s="1"/>
  <c r="G29" i="36" s="1"/>
  <c r="E29" i="36" l="1"/>
  <c r="K30" i="36" s="1"/>
  <c r="E12" i="36"/>
  <c r="K13" i="36" s="1"/>
  <c r="L29" i="36"/>
  <c r="H29" i="36"/>
  <c r="I25" i="36" s="1"/>
  <c r="L21" i="36"/>
  <c r="M16" i="36" s="1"/>
  <c r="H21" i="36"/>
  <c r="I16" i="36" s="1"/>
  <c r="L12" i="36"/>
  <c r="M4" i="36" l="1"/>
  <c r="M6" i="36"/>
  <c r="I28" i="36"/>
  <c r="I19" i="36"/>
  <c r="I27" i="36"/>
  <c r="I18" i="36"/>
  <c r="M20" i="36"/>
  <c r="M12" i="36"/>
  <c r="M5" i="36"/>
  <c r="M10" i="36"/>
  <c r="M9" i="36"/>
  <c r="M8" i="36"/>
  <c r="I9" i="36"/>
  <c r="I10" i="36"/>
  <c r="I8" i="36"/>
  <c r="I7" i="36"/>
  <c r="I12" i="36" s="1"/>
  <c r="M7" i="36"/>
  <c r="M21" i="36"/>
  <c r="M18" i="36"/>
  <c r="M17" i="36"/>
  <c r="M19" i="36"/>
  <c r="I20" i="36"/>
  <c r="I17" i="36"/>
  <c r="I21" i="36"/>
  <c r="I26" i="36"/>
  <c r="I29" i="36"/>
  <c r="B10" i="11"/>
  <c r="G10" i="11" s="1"/>
  <c r="C22" i="8"/>
  <c r="C14" i="8"/>
  <c r="B9" i="11" s="1"/>
  <c r="G9" i="11" s="1"/>
  <c r="M11" i="36" l="1"/>
  <c r="I11" i="36"/>
  <c r="E14" i="8" l="1"/>
  <c r="D9" i="11" s="1"/>
  <c r="H10" i="11" l="1"/>
  <c r="H9" i="11"/>
  <c r="F10" i="11" l="1"/>
  <c r="F9" i="11"/>
  <c r="C10" i="11" l="1"/>
  <c r="J10" i="11" s="1"/>
  <c r="C9" i="11"/>
  <c r="H8" i="11" l="1"/>
  <c r="J9" i="11"/>
  <c r="L10" i="11"/>
  <c r="K9" i="11"/>
  <c r="M9" i="11" l="1"/>
  <c r="L9" i="11"/>
</calcChain>
</file>

<file path=xl/sharedStrings.xml><?xml version="1.0" encoding="utf-8"?>
<sst xmlns="http://schemas.openxmlformats.org/spreadsheetml/2006/main" count="1655" uniqueCount="210">
  <si>
    <t>DC</t>
  </si>
  <si>
    <t>2009 Progress</t>
  </si>
  <si>
    <t>2020 Progress</t>
  </si>
  <si>
    <t>2021 Progress</t>
  </si>
  <si>
    <t>Change from 2020-2021</t>
  </si>
  <si>
    <t>2021 Target</t>
  </si>
  <si>
    <t>% of 2025 Reduction Goal Achieved in 2021</t>
  </si>
  <si>
    <t>2025 Planning Target</t>
  </si>
  <si>
    <t>million lbs/yr</t>
  </si>
  <si>
    <t>% Change</t>
  </si>
  <si>
    <t>% Achieved</t>
  </si>
  <si>
    <t>Nitrogen</t>
  </si>
  <si>
    <t>Phosphorus</t>
  </si>
  <si>
    <t>Sediment</t>
  </si>
  <si>
    <t>PA</t>
  </si>
  <si>
    <t>MD</t>
  </si>
  <si>
    <t>NY</t>
  </si>
  <si>
    <t>DE</t>
  </si>
  <si>
    <t>WV</t>
  </si>
  <si>
    <t>VA</t>
  </si>
  <si>
    <t>2019 - 2020</t>
  </si>
  <si>
    <t>District of Columbia</t>
  </si>
  <si>
    <t>West Virginia</t>
  </si>
  <si>
    <t>Virginia</t>
  </si>
  <si>
    <t>Maryland</t>
  </si>
  <si>
    <t xml:space="preserve">New York </t>
  </si>
  <si>
    <t>Delaware</t>
  </si>
  <si>
    <t xml:space="preserve">Pennsylvania </t>
  </si>
  <si>
    <t>INSTRUCTIONS:</t>
  </si>
  <si>
    <t xml:space="preserve">This worksheet and supporting Analysis &amp; Methods document serve as a repository of essential metadata information for specific Indicator data, aligning with the Chesapeake Bay Program (CBP) Metadata Specification document. It includes required fields and definitions that comply with data standards for CBP products. Data stewards have the flexibility to implement these requirements using their preferred tools, as long as they meet the minimum metadata requirements. Additionally, stewards are encouraged to exceed these basic elements to address their specific data documentation needs comprehensively. </t>
  </si>
  <si>
    <t>If there is more than ONE key data source for a single Indicator, data stewards should duplicate the metadata tab and fill in the required information for each data source.</t>
  </si>
  <si>
    <t>Indicator Title:</t>
  </si>
  <si>
    <t>Modeled Load Reduction Indicator</t>
  </si>
  <si>
    <t>LEVEL 1</t>
  </si>
  <si>
    <t>Includes basic identification information to support discovery and access to data resources.</t>
  </si>
  <si>
    <t>Originator:</t>
  </si>
  <si>
    <t>Chesapeake Bay Program Contact Name:</t>
  </si>
  <si>
    <t>Auston Smith; smith.auston@epa.gov; 410-267-5724</t>
  </si>
  <si>
    <t>Data Resource Date:</t>
  </si>
  <si>
    <t>Title:</t>
  </si>
  <si>
    <t>Summary:</t>
  </si>
  <si>
    <t xml:space="preserve">Progress for this indicator is estimated by using up-to-date wastewater discharge data and tracked Best Management Practice (BMP) implementation data reported to the EPA’s Chesapeake Bay Program Office (CBPO) office by Bay watershed jurisdictions.  The CBPO assesses the current or “progress” condition of nutrient and sediment loads to the Chesapeake Bay using Phase 6 of the Watershed Model (i.e., Chesapeake Assessment Scenario Tool (CAST)).  </t>
  </si>
  <si>
    <t>Description:</t>
  </si>
  <si>
    <t xml:space="preserve">Annual jurisdictional submissions of both monitored and estimated wastewater effluent concentrations and flows as well as BMP data for nitrogen, phosphorus, and sediment from point and nonpoint sources are tracked and reported by jurisdictions using the Chesapeake Bay Program Office’s Point Source Data Application and via the data submission portal on CAST. This document and the accompanying data spreadsheet reports 2025 progress using the CAST-2023 version of the Phase 6 model (also referred to as CAST-23). </t>
  </si>
  <si>
    <t>Time Period:</t>
  </si>
  <si>
    <t>Maintenance and Update Frequency:</t>
  </si>
  <si>
    <t>Annual</t>
  </si>
  <si>
    <t>Next Update Period:</t>
  </si>
  <si>
    <t>Theme Keyword(s):</t>
  </si>
  <si>
    <t>Place Keyword(s):</t>
  </si>
  <si>
    <t>D.C., Delaware, Maryland, New York, Pennsylvania, Virginia, West Virginia, State-Basins and the Entire Watershed</t>
  </si>
  <si>
    <t>Terms of Use:</t>
  </si>
  <si>
    <t>N/A</t>
  </si>
  <si>
    <t>Data Resource Type:</t>
  </si>
  <si>
    <t>Downloadable Dataset</t>
  </si>
  <si>
    <t>URL:</t>
  </si>
  <si>
    <t>Metadata Date:</t>
  </si>
  <si>
    <t>Metadata Contact:</t>
  </si>
  <si>
    <t>Auston Smith; EPA Chesapeake Bay Program Office</t>
  </si>
  <si>
    <t>Additional Source Metadata:</t>
  </si>
  <si>
    <t>LEVEL 2</t>
  </si>
  <si>
    <t>Tabular data without spatial coordinates.</t>
  </si>
  <si>
    <t>Attribute Accuracy:</t>
  </si>
  <si>
    <t>Data Extrapolation:</t>
  </si>
  <si>
    <t>Limitations:</t>
  </si>
  <si>
    <t>LEVEL 3</t>
  </si>
  <si>
    <t>Geospatial data layers and tabular data with spatial coordinates.</t>
  </si>
  <si>
    <t>Data Type:</t>
  </si>
  <si>
    <t>Spatial Reference Information (Coordinate System Information):</t>
  </si>
  <si>
    <t>Spatial Extent (Bounding Box):</t>
  </si>
  <si>
    <t>Horizontal Positional Accuracy:</t>
  </si>
  <si>
    <t>Vertical Positional Accuracy:</t>
  </si>
  <si>
    <t>https://cast.chesapeakebay.net/</t>
  </si>
  <si>
    <t>Missing Data:</t>
  </si>
  <si>
    <t>Loads to Bay simulated using simulated using CBP Phase 6 Watershed Model (1985 Progress; 2009 Progress; 2024 Progress; 2025 Progress). These scenarios assume "Allocation Air" (AA).</t>
  </si>
  <si>
    <t>2025 Interim Targets w/ Changing Environmental Conditions and N:P and basin-to-basin exchange ratios were established for development of Phase III Watershed Implementation Plans and finalized by the PSC</t>
  </si>
  <si>
    <t>Atmospheric deposition simulated using the Chesapeake Bay Airshed Model (a combination of a regression model of wet deposition and a continental-scale air quality model of North America called the CMAQ for estimates of dry deposition).</t>
  </si>
  <si>
    <t xml:space="preserve">Atmospheric deposition to the watershed that is EPA's responsibility to reduce under the Clean Air Act  is calculated by subtracting loads from the scenarios 1985 Progress; 2009 Progress; 2024 Progress; and 2025 Progress scenarios from their counterpart scenarios 1985 ProgressRA ("Real" Air); 2009 ProgressRA; 2024 ProgressRA; and 2025 Progress RA.  </t>
  </si>
  <si>
    <t>Changing Environmental Conditions (CEC) are a load reduction amendment to the Interim Targets</t>
  </si>
  <si>
    <t xml:space="preserve">By Jurisdiction
</t>
  </si>
  <si>
    <t>2025 Interim Targets w/ CEC</t>
  </si>
  <si>
    <t>% Completion of 2025 Interim Targets w/ CEC</t>
  </si>
  <si>
    <t xml:space="preserve">Maryland </t>
  </si>
  <si>
    <t xml:space="preserve">Virginia </t>
  </si>
  <si>
    <t xml:space="preserve">West Virginia </t>
  </si>
  <si>
    <t xml:space="preserve">Delaware </t>
  </si>
  <si>
    <t xml:space="preserve">District of Columbia </t>
  </si>
  <si>
    <t>EPA: Atmospheric Deposition to Watershed (to be reduced under Clean Air Act)</t>
  </si>
  <si>
    <t>EPA: Atmospheric Deposition to Tidal Water (to be reduced to 15.6 million lbs/yr under Clean Air Act)</t>
  </si>
  <si>
    <t>Total Simulated N Load to the Bay</t>
  </si>
  <si>
    <t>Total Jurisdiction Load from Watershed</t>
  </si>
  <si>
    <t>By Source Sector</t>
  </si>
  <si>
    <t>Agriculture</t>
  </si>
  <si>
    <t>Developed</t>
  </si>
  <si>
    <t>Wastewater</t>
  </si>
  <si>
    <t>Septic</t>
  </si>
  <si>
    <t>Natural**</t>
  </si>
  <si>
    <t>Atmospheric Deposition to Watershed (to be reduced under Clean Air Act)</t>
  </si>
  <si>
    <t>Atmospheric Deposition to Tidal Water</t>
  </si>
  <si>
    <t xml:space="preserve">Total Basinwide </t>
  </si>
  <si>
    <t>No Atmospheric Deposition</t>
  </si>
  <si>
    <t>2025 Interim Targets w/ Changing Environmental Conditions and N:P and basin-to-basin exchange ratios were established for development of Phase III Watershed Implementation Plans and finalized by the PSC.</t>
  </si>
  <si>
    <t>Total Simulated P Load to the Bay</t>
  </si>
  <si>
    <t>Loads to Bay simulated using simulated using CBP Phase 6 Watershed Model (1985 Progress; 2009 Progress; 2023 Progress; 2024 Progress). These scenarios assume "Allocation Air" (AA).</t>
  </si>
  <si>
    <t>2025 Interim Targets w/ Climate and N:P and basin-to-basin exchange ratios were established for development of Phase III Watershed Implementation Plans and finalized by the PSC.</t>
  </si>
  <si>
    <t>2024 targets are calculated as follows: 2024=2009Load-0.95*(2009Load-2025load)</t>
  </si>
  <si>
    <t>Total Simulated S Load to the Bay</t>
  </si>
  <si>
    <t>Units:</t>
  </si>
  <si>
    <t>Million  Pounds per Year</t>
  </si>
  <si>
    <t>Million Pounds per Year</t>
  </si>
  <si>
    <t>Million Pounds</t>
  </si>
  <si>
    <t>Percent</t>
  </si>
  <si>
    <t>2009-2024 Change in Load</t>
  </si>
  <si>
    <t>2009-2025 Change in Load (Since the TMDL)</t>
  </si>
  <si>
    <t>Percent Change since 2009</t>
  </si>
  <si>
    <t>Reductions Only</t>
  </si>
  <si>
    <t>Percent of Total Reduction</t>
  </si>
  <si>
    <t>2024-2025 Change in Load</t>
  </si>
  <si>
    <t>Natural</t>
  </si>
  <si>
    <t>Total Atmospheric Deposition</t>
  </si>
  <si>
    <t>Average Annual Load Change (2009-2024):</t>
  </si>
  <si>
    <t>Total jurisdiction load from watershed simulated using CBP Phase 6 Watershed Model (1985 Progress; 2009 Progress; 2024 Progress; 2025 Progress). These scenarios assume "Allocation Air" (AA).</t>
  </si>
  <si>
    <t>2025 Interim Targets and N:P and basin-to-basin exchange ratios were established for development of Phase III Watershed Implementation Plans and finalized by the PSC.</t>
  </si>
  <si>
    <t xml:space="preserve">Atmospheric deposition to the watershed that is EPA's responsibility to reduce under the Clean Air Act. It is calculated by subtracting loads from the scenarios 1985 Progress; 2009 Progress; and 2025 Progress scenarios from their counterpart scenarios 1985 ProgressRA ("Real" Air); 2009 ProgressRA; and 2024 Progress RA.  </t>
  </si>
  <si>
    <t>1985 to 2025 change</t>
  </si>
  <si>
    <t>1985 to 2025% Change</t>
  </si>
  <si>
    <t>2009 to 2025 Change</t>
  </si>
  <si>
    <t>2009 to 2025 % Change</t>
  </si>
  <si>
    <t>2009 to 2025 Targets Change</t>
  </si>
  <si>
    <t>2009 to 2025 Targets % Change</t>
  </si>
  <si>
    <t>% of 2025 reduction goal achieved in 2025</t>
  </si>
  <si>
    <t>1985_AA</t>
  </si>
  <si>
    <t>2009_AA</t>
  </si>
  <si>
    <t>2010_AA</t>
  </si>
  <si>
    <t>2011_AA</t>
  </si>
  <si>
    <t>2012_AA</t>
  </si>
  <si>
    <t>2013_AA</t>
  </si>
  <si>
    <t>2014_AA</t>
  </si>
  <si>
    <t>2015_AA</t>
  </si>
  <si>
    <t>2016_AA</t>
  </si>
  <si>
    <t>2017_AA</t>
  </si>
  <si>
    <t>2018_AA</t>
  </si>
  <si>
    <t>2019_AA</t>
  </si>
  <si>
    <t>2020_AA</t>
  </si>
  <si>
    <t>2021_AA</t>
  </si>
  <si>
    <t>2022_AA</t>
  </si>
  <si>
    <t>2023_AA</t>
  </si>
  <si>
    <t>2024_AA</t>
  </si>
  <si>
    <t>2025_AA</t>
  </si>
  <si>
    <t>WIP 3 Official w/ CEC</t>
  </si>
  <si>
    <t>2025 Nitrogen Interim Target w/ CEC</t>
  </si>
  <si>
    <t>2025 Phosphorus Interim Target w/ CEC</t>
  </si>
  <si>
    <t>2025 Sediment Interim Target w/ CEC</t>
  </si>
  <si>
    <t>Jurisdiction</t>
  </si>
  <si>
    <t>del_TOTN (lbs/year)</t>
  </si>
  <si>
    <t>del_TOTP (lbs/year)</t>
  </si>
  <si>
    <t>del_TOTS (lbs/year)</t>
  </si>
  <si>
    <t>Delaware (CBWS Portion Only)</t>
  </si>
  <si>
    <t>District of Columbia (CBWS Portion Only)</t>
  </si>
  <si>
    <t>Maryland (CBWS Portion Only)</t>
  </si>
  <si>
    <t>New York (CBWS Portion Only)</t>
  </si>
  <si>
    <t>Pennsylvania (CBWS Portion Only)</t>
  </si>
  <si>
    <t>Virginia (CBWS Portion Only)</t>
  </si>
  <si>
    <t>West Virginia (CBWS Portion Only)</t>
  </si>
  <si>
    <t>All Jurisdictions</t>
  </si>
  <si>
    <t>Sector</t>
  </si>
  <si>
    <t>Jurisdiction and Sectors</t>
  </si>
  <si>
    <t>Grand Total</t>
  </si>
  <si>
    <t>New York</t>
  </si>
  <si>
    <t>2024 Progress</t>
  </si>
  <si>
    <t>2025 Progress</t>
  </si>
  <si>
    <t>% Reduction Achieved in 2025</t>
  </si>
  <si>
    <t>2025 Interim Target w/ CEC</t>
  </si>
  <si>
    <t>Pennsylvania</t>
  </si>
  <si>
    <t>2025 WIP 3</t>
  </si>
  <si>
    <t>2025 Interim Targets</t>
  </si>
  <si>
    <t>Percent Progress Toward WIP w/ CEC or</t>
  </si>
  <si>
    <t>Progress</t>
  </si>
  <si>
    <t>w/ CEC</t>
  </si>
  <si>
    <t>Source</t>
  </si>
  <si>
    <t>(million lbs/year)</t>
  </si>
  <si>
    <t>AllSources</t>
  </si>
  <si>
    <t>AllJurisdictions</t>
  </si>
  <si>
    <t>Progress towards 2025 Interim Source-Sector Targets</t>
  </si>
  <si>
    <t>Legend:</t>
  </si>
  <si>
    <t>100% progress achieved</t>
  </si>
  <si>
    <t>65-99% progress achieved</t>
  </si>
  <si>
    <t>40-64% progress achieved</t>
  </si>
  <si>
    <t>&lt;40% progress achieved</t>
  </si>
  <si>
    <t>Data Not Available</t>
  </si>
  <si>
    <t>N</t>
  </si>
  <si>
    <t>P</t>
  </si>
  <si>
    <t>S</t>
  </si>
  <si>
    <t>* Overall progress for jurisdictions as a whole is based on progress towards 2025 Interim Targets w/ CEC compared to the 2009 baseline, while 2025 WIP with CEC Commitments progress (presented here) is based on meeting the reductions outlined in the Phase III WIPs. Load estimates were generated using verified Best Management Practices (BMPs) submissions and wastewater discharge data on CAST-23.</t>
  </si>
  <si>
    <t>A value of 0% indicates that increased loads outpace current implementation efforts; in some of these cases these implementation efforts were offset by growth impacts.</t>
  </si>
  <si>
    <t>* Septic sector progress is achieved through the implementation of septic systems, rapid infiltration basins (RIBs), and urban spray irrigation.</t>
  </si>
  <si>
    <t>* The natural sector includes, in part, forests, streambanks and wetlands which are preferable land use types with the lowest loading rates among sources.</t>
  </si>
  <si>
    <t>1985-2025</t>
  </si>
  <si>
    <t>https://cast.chesapeakebay.net/
https://archive.chesapeakeprogress.com/clean-water/watershed-implementation-plans</t>
  </si>
  <si>
    <t>BMPs, modeling, water quality</t>
  </si>
  <si>
    <t>Annual jurisdictional submissions of both monitored and estimated wastewater effluent concentrations and flows as well as BMP data for nitrogen, phosphorus, and sediment from point and nonpoint sources are tracked and reported by jurisdictions using the Chesapeake Bay Program Office’s Point Source Data Application and via the Data Submission Portal to the Phase 6 of the Watershed Model (CAST). CAST uses many types of data from sources too numerous to describe here. Please see https://cast.chesapeakebay.net/Documentation/ModelDocumentation and https://www.chesapeakebay.net/who/group/modeling_team for the most recent Watershed Model documentation and peer reviews of the Chesapeake Bay Program models (2020). This document reports 2025 progress using the CAST-2023 version of the Phase 6 model (also referred to as CAST-23). CAST-23 was updated with new datasets including, but not limited to, BMP implementation, land use changes, changes in crop production, and other changing environmental conditions within the watershed. The Partnership finalized CAST-23 in December 2023, and it is being utilized as the model of record for the first time to report progress for 2025 data. Introducing new datasets to the model does not change the model structure and allows us to stay as up to date as possible with current watershed conditions.</t>
  </si>
  <si>
    <t>Unknown. The CBP Phase 6 Watershed Model (CAST), employed to integrate wastewater technology controls and a large array of BMPs to reduce pollution loads from other sources, is best utilized when making comparisons among scenarios.  For the indicators “Modeled [Nitrogen, Phosphorus, and Sediment] Loads to the Chesapeake Bay (1985-2025), these comparisons are among 1985, the 2009 Bay TMDL starting point, the yearly model assessments of loads, the target loads for the annual assessments, and the Phase 3 WIP planning targets. By presenting trends and the status at the large scale of the 64,000 square-mile watershed over nearly a 40-year period, yearly changes in data tracking mechanisms by particular jurisdictions and localities and changes in methods of data analysis for particular wastewater plants and BMPs are somewhat masked.</t>
  </si>
  <si>
    <t>For the purposes of the indicator, loads for the year for progress assessments represent conditions in the watershed for that particular year. In some cases, data for the conditions are forecasted according to methods directed by the Partnership using historic data. Other data, such as BMP implementation information reported by jurisdictions, is for the particular progress year. Short-term forecasts are used until new data becomes available, at which time, information is interpolated to the previous data points and the new data is used for updating the short-term forecasts. Changes in watershed conditions like animal and people populations; acres in agriculture, urban and forest settings; septic system growth; nutrient inputs to the land; etc. are extrapolated in time for what-if scenarios like the 2-year Milestones or Phase III WIPs.</t>
  </si>
  <si>
    <t xml:space="preserve">Root data is at point locations for significant wastewater facilities. Data can be aggregated to Hydrologic Units (HUC 12), counties/cities (FIPS), “land-river segments” (the intersection of county boundaries and Phase 6 Watershed Model river segments), jurisdictional portions of major basins (state-basin), major basins, jurisdictions, and the Chesapeake Bay watershed as a whole. The loading goals (Planning Interim Targets with CEC) for all sources combined are at the spatial scales of state-basin. BMP and loads reports from CAST are at various scales but are often presented publicly at the aggregated spatial scale of state-basins (a jurisdiction’s portion of a major tributary), jurisdiction-wide, county, major basin, and the Chesapeake Bay watershed as a whole.  </t>
  </si>
  <si>
    <t>Shapefiles are available for download as GIS layers and KMZ files. Boundaries could be shifted by up to 10 meters with the simplification to remove polygon vertices. For most accurate layers, shapefiles should be used. BMP and loading data are usually reported as tables and charts at spatial scales best suited for the audience. Examples of the data showing trends over time are available at Trends Over Time on CAST. Targeting maps are available under Spatial Data on CAST.</t>
  </si>
  <si>
    <t xml:space="preserve">Wastewater: Depending on the jurisdiction, effluent flows and concentrations may not be tracked and reported for some small non-significant facilities. Agriculture, Developed, Natural, and Septic: The degree to which BMP implementation reported annually by stakeholders representing on-the-ground units or coverage can be highly variable. Due to the need to keep personally identifiable information (PII) confidential, some agricultural cost-shared practices may not be reported at all and there is difficulty ensuring data are not duplicated where multiple entities are involved in technical assistance and cost-share. In the developed sector, most data are from regulated, MS4 entities. Practices implemented on non-regulated developed land tend to not be tracked and reported.  </t>
  </si>
  <si>
    <r>
      <t xml:space="preserve">For examples of how to complete the required fields, see page six of the CBP Metadata Specification Document: </t>
    </r>
    <r>
      <rPr>
        <u/>
        <sz val="12"/>
        <color rgb="FF000000"/>
        <rFont val="Calibri"/>
        <family val="2"/>
        <scheme val="minor"/>
      </rPr>
      <t>https://www.chesapeakebay.net/what/publications/chesapeake-bay-program-metadata-specification.</t>
    </r>
  </si>
  <si>
    <r>
      <t xml:space="preserve">The following </t>
    </r>
    <r>
      <rPr>
        <b/>
        <sz val="12"/>
        <color rgb="FF000000"/>
        <rFont val="Calibri"/>
        <family val="2"/>
        <scheme val="minor"/>
      </rPr>
      <t>bolded</t>
    </r>
    <r>
      <rPr>
        <sz val="12"/>
        <color rgb="FF000000"/>
        <rFont val="Calibri"/>
        <family val="2"/>
        <scheme val="minor"/>
      </rPr>
      <t xml:space="preserve"> fields are mandatory. Non-bolded fields are required if available and/or applicable to the data source.</t>
    </r>
  </si>
  <si>
    <t>Modeled Nitrogen, Phosphorous, and Sediment Load Reductions in the Chesapeake Bay</t>
  </si>
  <si>
    <t>EPA Chesapeake Bay Program Office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</si>
</sst>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43" formatCode="_(* #,##0.00_);_(* \(#,##0.00\);_(* &quot;-&quot;??_);_(@_)"/>
    <numFmt numFmtId="164" formatCode="0.000"/>
    <numFmt numFmtId="165" formatCode="0.0%"/>
    <numFmt numFmtId="166" formatCode="0.0000%"/>
    <numFmt numFmtId="167" formatCode="#,##0.000"/>
    <numFmt numFmtId="168" formatCode="_(* #,##0_);_(* \(#,##0\);_(* &quot;-&quot;??_);_(@_)"/>
    <numFmt numFmtId="169" formatCode="0.0"/>
    <numFmt numFmtId="170" formatCode="_(* #,##0.000_);_(* \(#,##0.000\);_(* &quot;-&quot;??_);_(@_)"/>
    <numFmt numFmtId="171" formatCode="#,##0.0"/>
    <numFmt numFmtId="172" formatCode="0.000000"/>
    <numFmt numFmtId="173" formatCode="0.000000000000%"/>
  </numFmts>
  <fonts count="6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theme="1"/>
      <name val="Arial"/>
      <family val="2"/>
    </font>
    <font>
      <sz val="8"/>
      <color theme="1"/>
      <name val="Arial"/>
      <family val="2"/>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sz val="8"/>
      <name val="Arial"/>
      <family val="2"/>
    </font>
    <font>
      <sz val="8"/>
      <color rgb="FFFF0000"/>
      <name val="Arial"/>
      <family val="2"/>
    </font>
    <font>
      <sz val="11"/>
      <color indexed="8"/>
      <name val="Calibri"/>
      <family val="2"/>
    </font>
    <font>
      <b/>
      <sz val="18"/>
      <name val="Arial"/>
      <family val="2"/>
    </font>
    <font>
      <b/>
      <sz val="12"/>
      <name val="Arial"/>
      <family val="2"/>
    </font>
    <font>
      <sz val="8"/>
      <color theme="1"/>
      <name val="Arial"/>
      <family val="2"/>
    </font>
    <font>
      <sz val="10"/>
      <color rgb="FFFF0000"/>
      <name val="Arial"/>
      <family val="2"/>
    </font>
    <font>
      <sz val="11"/>
      <name val="Calibri"/>
      <family val="2"/>
    </font>
    <font>
      <sz val="11"/>
      <name val="Calibri"/>
      <family val="2"/>
    </font>
    <font>
      <sz val="10"/>
      <name val="Arial"/>
      <family val="2"/>
    </font>
    <font>
      <sz val="11"/>
      <name val="Calibri"/>
      <family val="2"/>
    </font>
    <font>
      <b/>
      <sz val="10"/>
      <color rgb="FF0070C0"/>
      <name val="Arial"/>
      <family val="2"/>
    </font>
    <font>
      <sz val="10"/>
      <name val="Arial"/>
      <family val="2"/>
    </font>
    <font>
      <b/>
      <sz val="11"/>
      <color theme="1"/>
      <name val="Calibri"/>
      <family val="2"/>
      <scheme val="minor"/>
    </font>
    <font>
      <sz val="11"/>
      <color theme="1"/>
      <name val="Avenir Next LT Pro"/>
      <family val="2"/>
    </font>
    <font>
      <b/>
      <sz val="18"/>
      <color rgb="FFFF0000"/>
      <name val="Avenir Next LT Pro"/>
      <family val="2"/>
    </font>
    <font>
      <sz val="14"/>
      <name val="Arial"/>
      <family val="2"/>
    </font>
    <font>
      <sz val="10"/>
      <color rgb="FF7030A0"/>
      <name val="Arial"/>
      <family val="2"/>
    </font>
    <font>
      <sz val="8"/>
      <name val="Arial"/>
      <family val="2"/>
    </font>
    <font>
      <sz val="10"/>
      <name val="Arial"/>
    </font>
    <font>
      <sz val="12"/>
      <color theme="1"/>
      <name val="Calibri"/>
    </font>
    <font>
      <sz val="12"/>
      <color theme="1"/>
      <name val="Calibri"/>
      <family val="2"/>
    </font>
    <font>
      <sz val="12"/>
      <color theme="1"/>
      <name val="Calibri"/>
      <family val="2"/>
      <scheme val="minor"/>
    </font>
    <font>
      <b/>
      <sz val="12"/>
      <color theme="1"/>
      <name val="Calibri"/>
      <family val="2"/>
      <scheme val="minor"/>
    </font>
    <font>
      <sz val="12"/>
      <color rgb="FF000000"/>
      <name val="Calibri"/>
      <family val="2"/>
      <scheme val="minor"/>
    </font>
    <font>
      <u/>
      <sz val="12"/>
      <color rgb="FF000000"/>
      <name val="Calibri"/>
      <family val="2"/>
      <scheme val="minor"/>
    </font>
    <font>
      <b/>
      <sz val="12"/>
      <color rgb="FF000000"/>
      <name val="Calibri"/>
      <family val="2"/>
      <scheme val="minor"/>
    </font>
    <font>
      <i/>
      <sz val="12"/>
      <color theme="1"/>
      <name val="Calibri"/>
      <family val="2"/>
      <scheme val="minor"/>
    </font>
    <font>
      <sz val="12"/>
      <name val="Calibri"/>
      <family val="2"/>
      <scheme val="minor"/>
    </font>
    <font>
      <b/>
      <sz val="12"/>
      <name val="Calibri"/>
      <family val="2"/>
      <scheme val="minor"/>
    </font>
    <font>
      <sz val="12"/>
      <color rgb="FFFF0000"/>
      <name val="Calibri"/>
      <family val="2"/>
      <scheme val="minor"/>
    </font>
    <font>
      <b/>
      <i/>
      <sz val="12"/>
      <name val="Calibri"/>
      <family val="2"/>
      <scheme val="minor"/>
    </font>
    <font>
      <i/>
      <sz val="12"/>
      <name val="Calibri"/>
      <family val="2"/>
      <scheme val="minor"/>
    </font>
    <font>
      <b/>
      <sz val="12"/>
      <color rgb="FFFF0000"/>
      <name val="Calibri"/>
      <family val="2"/>
      <scheme val="minor"/>
    </font>
    <font>
      <sz val="12"/>
      <color theme="3"/>
      <name val="Calibri"/>
      <family val="2"/>
      <scheme val="minor"/>
    </font>
    <font>
      <b/>
      <sz val="12"/>
      <color theme="3"/>
      <name val="Calibri"/>
      <family val="2"/>
      <scheme val="minor"/>
    </font>
    <font>
      <b/>
      <sz val="12"/>
      <color rgb="FF0070C0"/>
      <name val="Calibri"/>
      <family val="2"/>
      <scheme val="minor"/>
    </font>
    <font>
      <b/>
      <sz val="12"/>
      <color rgb="FF7030A0"/>
      <name val="Calibri"/>
      <family val="2"/>
      <scheme val="minor"/>
    </font>
    <font>
      <sz val="12"/>
      <color rgb="FF0070C0"/>
      <name val="Calibri"/>
      <family val="2"/>
      <scheme val="minor"/>
    </font>
    <font>
      <sz val="12"/>
      <color rgb="FF7030A0"/>
      <name val="Calibri"/>
      <family val="2"/>
      <scheme val="minor"/>
    </font>
    <font>
      <sz val="12"/>
      <color rgb="FF00B050"/>
      <name val="Calibri"/>
      <family val="2"/>
      <scheme val="minor"/>
    </font>
    <font>
      <b/>
      <sz val="12"/>
      <color rgb="FF1B7939"/>
      <name val="Calibri"/>
      <family val="2"/>
      <scheme val="minor"/>
    </font>
    <font>
      <b/>
      <sz val="12"/>
      <color theme="0"/>
      <name val="Calibri"/>
      <family val="2"/>
      <scheme val="minor"/>
    </font>
  </fonts>
  <fills count="17">
    <fill>
      <patternFill patternType="none"/>
    </fill>
    <fill>
      <patternFill patternType="gray125"/>
    </fill>
    <fill>
      <patternFill patternType="solid">
        <fgColor theme="9" tint="0.39997558519241921"/>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rgb="FF1B7939"/>
        <bgColor indexed="64"/>
      </patternFill>
    </fill>
    <fill>
      <patternFill patternType="solid">
        <fgColor rgb="FF5CAE63"/>
        <bgColor indexed="64"/>
      </patternFill>
    </fill>
    <fill>
      <patternFill patternType="solid">
        <fgColor rgb="FFD9F1D5"/>
        <bgColor indexed="64"/>
      </patternFill>
    </fill>
    <fill>
      <patternFill patternType="solid">
        <fgColor theme="7" tint="0.79998168889431442"/>
        <bgColor indexed="64"/>
      </patternFill>
    </fill>
    <fill>
      <patternFill patternType="solid">
        <fgColor rgb="FFF9FCF9"/>
        <bgColor indexed="64"/>
      </patternFill>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3" tint="0.89999084444715716"/>
        <bgColor indexed="64"/>
      </patternFill>
    </fill>
    <fill>
      <patternFill patternType="solid">
        <fgColor rgb="FF92D050"/>
        <bgColor indexed="64"/>
      </patternFill>
    </fill>
  </fills>
  <borders count="42">
    <border>
      <left/>
      <right/>
      <top/>
      <bottom/>
      <diagonal/>
    </border>
    <border>
      <left/>
      <right/>
      <top style="double">
        <color auto="1"/>
      </top>
      <bottom/>
      <diagonal/>
    </border>
    <border>
      <left style="medium">
        <color indexed="64"/>
      </left>
      <right style="medium">
        <color indexed="64"/>
      </right>
      <top/>
      <bottom/>
      <diagonal/>
    </border>
    <border>
      <left/>
      <right/>
      <top/>
      <bottom style="double">
        <color auto="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diagonal/>
    </border>
    <border>
      <left style="medium">
        <color rgb="FF000000"/>
      </left>
      <right/>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right style="thin">
        <color rgb="FF000000"/>
      </right>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93">
    <xf numFmtId="0" fontId="0" fillId="0" borderId="0"/>
    <xf numFmtId="0" fontId="17" fillId="0" borderId="0"/>
    <xf numFmtId="0" fontId="17" fillId="0" borderId="0"/>
    <xf numFmtId="0" fontId="14" fillId="0" borderId="0"/>
    <xf numFmtId="0" fontId="15" fillId="0" borderId="0"/>
    <xf numFmtId="0" fontId="15" fillId="0" borderId="0"/>
    <xf numFmtId="43" fontId="20" fillId="0" borderId="0" applyFont="0" applyFill="0" applyBorder="0" applyAlignment="0" applyProtection="0"/>
    <xf numFmtId="3" fontId="15" fillId="0" borderId="0"/>
    <xf numFmtId="5" fontId="15" fillId="0" borderId="0"/>
    <xf numFmtId="14" fontId="15" fillId="0" borderId="0"/>
    <xf numFmtId="2" fontId="15" fillId="0" borderId="0"/>
    <xf numFmtId="0" fontId="21" fillId="0" borderId="0"/>
    <xf numFmtId="0" fontId="22" fillId="0" borderId="0"/>
    <xf numFmtId="0" fontId="23" fillId="0" borderId="0"/>
    <xf numFmtId="0" fontId="23" fillId="0" borderId="0"/>
    <xf numFmtId="0" fontId="14" fillId="0" borderId="0"/>
    <xf numFmtId="0" fontId="14" fillId="0" borderId="0"/>
    <xf numFmtId="0" fontId="15" fillId="0" borderId="0"/>
    <xf numFmtId="0" fontId="20" fillId="0" borderId="0"/>
    <xf numFmtId="0" fontId="20" fillId="0" borderId="0"/>
    <xf numFmtId="0" fontId="23" fillId="0" borderId="0"/>
    <xf numFmtId="0" fontId="23" fillId="0" borderId="0"/>
    <xf numFmtId="0" fontId="15" fillId="0" borderId="1"/>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2" fillId="0" borderId="0"/>
    <xf numFmtId="0" fontId="12" fillId="0" borderId="0"/>
    <xf numFmtId="0" fontId="15" fillId="0" borderId="0"/>
    <xf numFmtId="0" fontId="20"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25" fillId="0" borderId="0"/>
    <xf numFmtId="0" fontId="25" fillId="0" borderId="0"/>
    <xf numFmtId="0" fontId="25" fillId="0" borderId="0"/>
    <xf numFmtId="0" fontId="26" fillId="0" borderId="0"/>
    <xf numFmtId="0" fontId="25" fillId="0" borderId="0"/>
    <xf numFmtId="0" fontId="13" fillId="0" borderId="0"/>
    <xf numFmtId="9" fontId="27" fillId="0" borderId="0" applyFont="0" applyFill="0" applyBorder="0" applyAlignment="0" applyProtection="0"/>
    <xf numFmtId="9" fontId="15" fillId="0" borderId="0" applyFont="0" applyFill="0" applyBorder="0" applyAlignment="0" applyProtection="0"/>
    <xf numFmtId="0" fontId="28" fillId="0" borderId="0"/>
    <xf numFmtId="0" fontId="18" fillId="0" borderId="0"/>
    <xf numFmtId="43" fontId="13" fillId="0" borderId="0" applyFont="0" applyFill="0" applyBorder="0" applyAlignment="0" applyProtection="0"/>
    <xf numFmtId="43" fontId="30" fillId="0" borderId="0" applyFont="0" applyFill="0" applyBorder="0" applyAlignment="0" applyProtection="0"/>
    <xf numFmtId="0" fontId="25" fillId="0" borderId="0"/>
    <xf numFmtId="0" fontId="10" fillId="0" borderId="0"/>
    <xf numFmtId="0" fontId="18" fillId="0" borderId="0"/>
    <xf numFmtId="0" fontId="10" fillId="0" borderId="0"/>
    <xf numFmtId="43" fontId="10"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7" fillId="0" borderId="0"/>
    <xf numFmtId="43" fontId="15"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0" fontId="2" fillId="0" borderId="0"/>
    <xf numFmtId="0" fontId="37" fillId="0" borderId="0"/>
    <xf numFmtId="0" fontId="1" fillId="0" borderId="0"/>
  </cellStyleXfs>
  <cellXfs count="468">
    <xf numFmtId="0" fontId="0" fillId="0" borderId="0" xfId="0"/>
    <xf numFmtId="2" fontId="0" fillId="0" borderId="0" xfId="0" applyNumberFormat="1"/>
    <xf numFmtId="0" fontId="16" fillId="0" borderId="0" xfId="0" applyFont="1"/>
    <xf numFmtId="0" fontId="15" fillId="0" borderId="0" xfId="0" applyFont="1"/>
    <xf numFmtId="0" fontId="0" fillId="0" borderId="0" xfId="0" applyAlignment="1">
      <alignment wrapText="1"/>
    </xf>
    <xf numFmtId="4" fontId="15" fillId="0" borderId="0" xfId="0" applyNumberFormat="1" applyFont="1"/>
    <xf numFmtId="2" fontId="15" fillId="0" borderId="0" xfId="0" applyNumberFormat="1" applyFont="1"/>
    <xf numFmtId="0" fontId="16" fillId="0" borderId="0" xfId="0" applyFont="1" applyAlignment="1">
      <alignment horizontal="right"/>
    </xf>
    <xf numFmtId="0" fontId="15" fillId="0" borderId="0" xfId="0" applyFont="1" applyAlignment="1">
      <alignment wrapText="1"/>
    </xf>
    <xf numFmtId="0" fontId="19" fillId="0" borderId="0" xfId="0" applyFont="1"/>
    <xf numFmtId="9" fontId="0" fillId="0" borderId="0" xfId="61" applyFont="1"/>
    <xf numFmtId="9" fontId="15" fillId="0" borderId="0" xfId="0" applyNumberFormat="1" applyFont="1"/>
    <xf numFmtId="165" fontId="15" fillId="0" borderId="0" xfId="0" applyNumberFormat="1" applyFont="1"/>
    <xf numFmtId="0" fontId="18" fillId="0" borderId="0" xfId="0" applyFont="1"/>
    <xf numFmtId="164" fontId="15" fillId="0" borderId="0" xfId="0" applyNumberFormat="1" applyFont="1"/>
    <xf numFmtId="0" fontId="16" fillId="0" borderId="0" xfId="0" applyFont="1" applyAlignment="1">
      <alignment horizontal="center" wrapText="1"/>
    </xf>
    <xf numFmtId="3" fontId="18" fillId="0" borderId="0" xfId="4" applyNumberFormat="1" applyFont="1"/>
    <xf numFmtId="167" fontId="15" fillId="0" borderId="0" xfId="0" applyNumberFormat="1" applyFont="1"/>
    <xf numFmtId="3" fontId="18" fillId="0" borderId="0" xfId="0" applyNumberFormat="1" applyFont="1"/>
    <xf numFmtId="167" fontId="18" fillId="0" borderId="0" xfId="0" applyNumberFormat="1" applyFont="1"/>
    <xf numFmtId="9" fontId="18" fillId="0" borderId="0" xfId="0" applyNumberFormat="1" applyFont="1"/>
    <xf numFmtId="166" fontId="18" fillId="0" borderId="0" xfId="0" applyNumberFormat="1" applyFont="1"/>
    <xf numFmtId="3" fontId="16" fillId="0" borderId="0" xfId="4" applyNumberFormat="1" applyFont="1"/>
    <xf numFmtId="3" fontId="15" fillId="0" borderId="0" xfId="4" applyNumberFormat="1"/>
    <xf numFmtId="164" fontId="0" fillId="0" borderId="0" xfId="0" applyNumberFormat="1"/>
    <xf numFmtId="168" fontId="15" fillId="0" borderId="0" xfId="66" applyNumberFormat="1" applyFont="1"/>
    <xf numFmtId="43" fontId="0" fillId="0" borderId="0" xfId="66" applyFont="1" applyFill="1" applyAlignment="1">
      <alignment horizontal="right"/>
    </xf>
    <xf numFmtId="0" fontId="9" fillId="0" borderId="0" xfId="72"/>
    <xf numFmtId="0" fontId="31" fillId="0" borderId="0" xfId="72" applyFont="1"/>
    <xf numFmtId="0" fontId="9" fillId="0" borderId="0" xfId="72" applyAlignment="1">
      <alignment wrapText="1"/>
    </xf>
    <xf numFmtId="9" fontId="15" fillId="0" borderId="0" xfId="61" applyFont="1" applyFill="1"/>
    <xf numFmtId="165" fontId="15" fillId="0" borderId="0" xfId="61" applyNumberFormat="1" applyFont="1" applyFill="1"/>
    <xf numFmtId="10" fontId="15" fillId="0" borderId="0" xfId="61" applyNumberFormat="1" applyFont="1" applyFill="1"/>
    <xf numFmtId="164" fontId="15" fillId="0" borderId="0" xfId="66" applyNumberFormat="1" applyFont="1" applyFill="1"/>
    <xf numFmtId="164" fontId="15" fillId="0" borderId="0" xfId="66" applyNumberFormat="1" applyFont="1"/>
    <xf numFmtId="169" fontId="0" fillId="0" borderId="0" xfId="0" applyNumberFormat="1"/>
    <xf numFmtId="43" fontId="15" fillId="0" borderId="0" xfId="66" applyFont="1" applyFill="1"/>
    <xf numFmtId="43" fontId="15" fillId="0" borderId="0" xfId="66" applyFont="1"/>
    <xf numFmtId="170" fontId="15" fillId="0" borderId="0" xfId="66" applyNumberFormat="1" applyFont="1" applyFill="1"/>
    <xf numFmtId="170" fontId="15" fillId="0" borderId="0" xfId="66" applyNumberFormat="1" applyFont="1"/>
    <xf numFmtId="169" fontId="15" fillId="0" borderId="0" xfId="4" applyNumberFormat="1"/>
    <xf numFmtId="169" fontId="15" fillId="0" borderId="0" xfId="0" applyNumberFormat="1" applyFont="1"/>
    <xf numFmtId="171" fontId="15" fillId="0" borderId="0" xfId="4" applyNumberFormat="1"/>
    <xf numFmtId="2" fontId="29" fillId="0" borderId="0" xfId="0" applyNumberFormat="1" applyFont="1"/>
    <xf numFmtId="164" fontId="16" fillId="0" borderId="0" xfId="0" applyNumberFormat="1" applyFont="1"/>
    <xf numFmtId="0" fontId="0" fillId="5" borderId="0" xfId="0" applyFill="1"/>
    <xf numFmtId="169" fontId="0" fillId="5" borderId="0" xfId="0" applyNumberFormat="1" applyFill="1"/>
    <xf numFmtId="0" fontId="0" fillId="0" borderId="0" xfId="0" applyAlignment="1">
      <alignment horizontal="center"/>
    </xf>
    <xf numFmtId="0" fontId="9" fillId="0" borderId="2" xfId="72" applyBorder="1"/>
    <xf numFmtId="0" fontId="24" fillId="0" borderId="0" xfId="0" applyFont="1"/>
    <xf numFmtId="3" fontId="15" fillId="0" borderId="0" xfId="0" applyNumberFormat="1" applyFont="1"/>
    <xf numFmtId="3" fontId="24" fillId="0" borderId="0" xfId="4" applyNumberFormat="1" applyFont="1"/>
    <xf numFmtId="0" fontId="15" fillId="0" borderId="0" xfId="4"/>
    <xf numFmtId="0" fontId="32" fillId="0" borderId="0" xfId="85" applyFont="1"/>
    <xf numFmtId="3" fontId="34" fillId="0" borderId="0" xfId="67" applyNumberFormat="1" applyFont="1"/>
    <xf numFmtId="3" fontId="16" fillId="0" borderId="0" xfId="67" applyNumberFormat="1" applyFont="1"/>
    <xf numFmtId="3" fontId="15" fillId="0" borderId="0" xfId="67" applyNumberFormat="1" applyFont="1"/>
    <xf numFmtId="3" fontId="15" fillId="0" borderId="3" xfId="67" applyNumberFormat="1" applyFont="1" applyBorder="1"/>
    <xf numFmtId="3" fontId="24" fillId="0" borderId="0" xfId="67" applyNumberFormat="1" applyFont="1"/>
    <xf numFmtId="3" fontId="35" fillId="0" borderId="0" xfId="67" applyNumberFormat="1" applyFont="1"/>
    <xf numFmtId="0" fontId="15" fillId="0" borderId="0" xfId="67" applyFont="1"/>
    <xf numFmtId="3" fontId="19" fillId="0" borderId="0" xfId="67" applyNumberFormat="1" applyFont="1"/>
    <xf numFmtId="172" fontId="15" fillId="0" borderId="0" xfId="67" applyNumberFormat="1" applyFont="1"/>
    <xf numFmtId="171" fontId="15" fillId="0" borderId="0" xfId="67" applyNumberFormat="1" applyFont="1"/>
    <xf numFmtId="3" fontId="29" fillId="0" borderId="0" xfId="67" applyNumberFormat="1" applyFont="1"/>
    <xf numFmtId="0" fontId="33" fillId="0" borderId="0" xfId="85" applyFont="1" applyAlignment="1">
      <alignment horizontal="center" vertical="center" wrapText="1"/>
    </xf>
    <xf numFmtId="0" fontId="0" fillId="0" borderId="3" xfId="0" applyBorder="1"/>
    <xf numFmtId="0" fontId="0" fillId="0" borderId="20" xfId="0" applyBorder="1"/>
    <xf numFmtId="0" fontId="15" fillId="0" borderId="0" xfId="91" applyFont="1"/>
    <xf numFmtId="0" fontId="24" fillId="0" borderId="0" xfId="91" applyFont="1"/>
    <xf numFmtId="0" fontId="18" fillId="0" borderId="0" xfId="91" applyFont="1"/>
    <xf numFmtId="9" fontId="18" fillId="0" borderId="0" xfId="91" applyNumberFormat="1" applyFont="1"/>
    <xf numFmtId="166" fontId="18" fillId="0" borderId="0" xfId="91" applyNumberFormat="1" applyFont="1"/>
    <xf numFmtId="3" fontId="18" fillId="0" borderId="0" xfId="91" applyNumberFormat="1" applyFont="1"/>
    <xf numFmtId="167" fontId="18" fillId="0" borderId="0" xfId="91" applyNumberFormat="1" applyFont="1"/>
    <xf numFmtId="0" fontId="16" fillId="0" borderId="0" xfId="91" applyFont="1"/>
    <xf numFmtId="0" fontId="1" fillId="0" borderId="0" xfId="92"/>
    <xf numFmtId="0" fontId="39" fillId="0" borderId="0" xfId="92" applyFont="1"/>
    <xf numFmtId="0" fontId="38" fillId="0" borderId="0" xfId="92" applyFont="1"/>
    <xf numFmtId="0" fontId="40" fillId="0" borderId="0" xfId="92" applyFont="1" applyAlignment="1">
      <alignment horizontal="left"/>
    </xf>
    <xf numFmtId="0" fontId="40" fillId="0" borderId="0" xfId="92" applyFont="1"/>
    <xf numFmtId="0" fontId="40" fillId="0" borderId="0" xfId="92" applyFont="1" applyAlignment="1">
      <alignment wrapText="1"/>
    </xf>
    <xf numFmtId="0" fontId="42" fillId="0" borderId="0" xfId="92" applyFont="1" applyAlignment="1">
      <alignment wrapText="1"/>
    </xf>
    <xf numFmtId="0" fontId="42" fillId="0" borderId="0" xfId="92" applyFont="1"/>
    <xf numFmtId="0" fontId="44" fillId="15" borderId="33" xfId="92" applyFont="1" applyFill="1" applyBorder="1" applyAlignment="1">
      <alignment horizontal="left" wrapText="1"/>
    </xf>
    <xf numFmtId="0" fontId="42" fillId="0" borderId="33" xfId="92" applyFont="1" applyBorder="1" applyAlignment="1">
      <alignment wrapText="1"/>
    </xf>
    <xf numFmtId="0" fontId="41" fillId="0" borderId="24" xfId="92" applyFont="1" applyBorder="1"/>
    <xf numFmtId="0" fontId="41" fillId="15" borderId="35" xfId="92" applyFont="1" applyFill="1" applyBorder="1"/>
    <xf numFmtId="0" fontId="40" fillId="0" borderId="36" xfId="92" applyFont="1" applyBorder="1"/>
    <xf numFmtId="0" fontId="40" fillId="0" borderId="35" xfId="92" applyFont="1" applyBorder="1" applyAlignment="1">
      <alignment vertical="center"/>
    </xf>
    <xf numFmtId="0" fontId="40" fillId="0" borderId="35" xfId="92" applyFont="1" applyBorder="1"/>
    <xf numFmtId="0" fontId="41" fillId="15" borderId="22" xfId="92" applyFont="1" applyFill="1" applyBorder="1"/>
    <xf numFmtId="0" fontId="41" fillId="0" borderId="15" xfId="92" applyFont="1" applyBorder="1"/>
    <xf numFmtId="0" fontId="41" fillId="15" borderId="22" xfId="92" applyFont="1" applyFill="1" applyBorder="1" applyAlignment="1">
      <alignment vertical="center"/>
    </xf>
    <xf numFmtId="0" fontId="41" fillId="15" borderId="35" xfId="92" applyFont="1" applyFill="1" applyBorder="1" applyAlignment="1">
      <alignment vertical="center"/>
    </xf>
    <xf numFmtId="0" fontId="46" fillId="0" borderId="0" xfId="0" applyFont="1"/>
    <xf numFmtId="0" fontId="46" fillId="0" borderId="0" xfId="0" applyFont="1" applyAlignment="1">
      <alignment horizontal="left"/>
    </xf>
    <xf numFmtId="0" fontId="46" fillId="0" borderId="0" xfId="0" applyFont="1" applyAlignment="1">
      <alignment wrapText="1"/>
    </xf>
    <xf numFmtId="2" fontId="46" fillId="0" borderId="0" xfId="0" applyNumberFormat="1" applyFont="1"/>
    <xf numFmtId="9" fontId="46" fillId="0" borderId="0" xfId="0" applyNumberFormat="1" applyFont="1"/>
    <xf numFmtId="9" fontId="46" fillId="0" borderId="0" xfId="61" applyFont="1" applyFill="1"/>
    <xf numFmtId="3" fontId="47" fillId="0" borderId="0" xfId="0" applyNumberFormat="1" applyFont="1"/>
    <xf numFmtId="3" fontId="46" fillId="0" borderId="0" xfId="0" applyNumberFormat="1" applyFont="1"/>
    <xf numFmtId="9" fontId="46" fillId="0" borderId="0" xfId="61" applyFont="1"/>
    <xf numFmtId="164" fontId="46" fillId="0" borderId="0" xfId="0" applyNumberFormat="1" applyFont="1"/>
    <xf numFmtId="0" fontId="48" fillId="0" borderId="0" xfId="91" applyFont="1"/>
    <xf numFmtId="0" fontId="46" fillId="0" borderId="0" xfId="91" applyFont="1"/>
    <xf numFmtId="0" fontId="46" fillId="0" borderId="11" xfId="91" applyFont="1" applyBorder="1" applyAlignment="1">
      <alignment horizontal="center" vertical="center"/>
    </xf>
    <xf numFmtId="0" fontId="46" fillId="0" borderId="0" xfId="91" applyFont="1" applyAlignment="1">
      <alignment horizontal="center" vertical="center"/>
    </xf>
    <xf numFmtId="0" fontId="49" fillId="6" borderId="5" xfId="91" applyFont="1" applyFill="1" applyBorder="1" applyAlignment="1">
      <alignment horizontal="left" vertical="center" wrapText="1"/>
    </xf>
    <xf numFmtId="0" fontId="47" fillId="0" borderId="4" xfId="91" applyFont="1" applyBorder="1" applyAlignment="1">
      <alignment horizontal="center" vertical="center"/>
    </xf>
    <xf numFmtId="0" fontId="47" fillId="0" borderId="4" xfId="91" applyFont="1" applyBorder="1" applyAlignment="1">
      <alignment horizontal="center" vertical="center" wrapText="1"/>
    </xf>
    <xf numFmtId="0" fontId="46" fillId="6" borderId="8" xfId="91" applyFont="1" applyFill="1" applyBorder="1" applyAlignment="1">
      <alignment horizontal="left"/>
    </xf>
    <xf numFmtId="2" fontId="46" fillId="0" borderId="4" xfId="91" applyNumberFormat="1" applyFont="1" applyBorder="1"/>
    <xf numFmtId="9" fontId="46" fillId="0" borderId="4" xfId="62" applyFont="1" applyFill="1" applyBorder="1" applyAlignment="1">
      <alignment horizontal="right" vertical="center"/>
    </xf>
    <xf numFmtId="2" fontId="46" fillId="0" borderId="0" xfId="91" applyNumberFormat="1" applyFont="1"/>
    <xf numFmtId="0" fontId="48" fillId="12" borderId="0" xfId="91" applyFont="1" applyFill="1" applyAlignment="1">
      <alignment wrapText="1"/>
    </xf>
    <xf numFmtId="0" fontId="50" fillId="6" borderId="8" xfId="91" applyFont="1" applyFill="1" applyBorder="1" applyAlignment="1">
      <alignment horizontal="left" vertical="center" wrapText="1"/>
    </xf>
    <xf numFmtId="0" fontId="48" fillId="0" borderId="0" xfId="91" applyFont="1" applyAlignment="1">
      <alignment wrapText="1"/>
    </xf>
    <xf numFmtId="0" fontId="50" fillId="6" borderId="10" xfId="91" applyFont="1" applyFill="1" applyBorder="1" applyAlignment="1">
      <alignment horizontal="left" vertical="center" wrapText="1"/>
    </xf>
    <xf numFmtId="0" fontId="51" fillId="12" borderId="0" xfId="91" applyFont="1" applyFill="1"/>
    <xf numFmtId="0" fontId="47" fillId="0" borderId="0" xfId="91" applyFont="1"/>
    <xf numFmtId="0" fontId="48" fillId="12" borderId="0" xfId="91" applyFont="1" applyFill="1"/>
    <xf numFmtId="4" fontId="46" fillId="0" borderId="0" xfId="91" applyNumberFormat="1" applyFont="1"/>
    <xf numFmtId="165" fontId="46" fillId="0" borderId="0" xfId="62" applyNumberFormat="1" applyFont="1" applyFill="1" applyBorder="1" applyAlignment="1">
      <alignment horizontal="right" vertical="center"/>
    </xf>
    <xf numFmtId="0" fontId="49" fillId="0" borderId="0" xfId="91" applyFont="1"/>
    <xf numFmtId="169" fontId="46" fillId="0" borderId="0" xfId="91" applyNumberFormat="1" applyFont="1"/>
    <xf numFmtId="2" fontId="46" fillId="0" borderId="0" xfId="62" applyNumberFormat="1" applyFont="1" applyFill="1"/>
    <xf numFmtId="1" fontId="46" fillId="0" borderId="0" xfId="91" applyNumberFormat="1" applyFont="1"/>
    <xf numFmtId="0" fontId="46" fillId="0" borderId="0" xfId="91" applyFont="1" applyAlignment="1">
      <alignment horizontal="right"/>
    </xf>
    <xf numFmtId="4" fontId="47" fillId="0" borderId="0" xfId="91" applyNumberFormat="1" applyFont="1"/>
    <xf numFmtId="0" fontId="51" fillId="0" borderId="0" xfId="91" applyFont="1"/>
    <xf numFmtId="2" fontId="47" fillId="0" borderId="0" xfId="91" applyNumberFormat="1" applyFont="1"/>
    <xf numFmtId="1" fontId="47" fillId="0" borderId="0" xfId="91" applyNumberFormat="1" applyFont="1"/>
    <xf numFmtId="3" fontId="46" fillId="0" borderId="0" xfId="91" applyNumberFormat="1" applyFont="1"/>
    <xf numFmtId="167" fontId="46" fillId="0" borderId="0" xfId="91" applyNumberFormat="1" applyFont="1"/>
    <xf numFmtId="0" fontId="46" fillId="0" borderId="11" xfId="0" applyFont="1" applyBorder="1" applyAlignment="1">
      <alignment horizontal="center" vertical="center"/>
    </xf>
    <xf numFmtId="0" fontId="46" fillId="0" borderId="0" xfId="0" applyFont="1" applyAlignment="1">
      <alignment horizontal="center" vertical="center"/>
    </xf>
    <xf numFmtId="0" fontId="49" fillId="6" borderId="5" xfId="0" applyFont="1" applyFill="1" applyBorder="1" applyAlignment="1">
      <alignment vertical="center" wrapText="1"/>
    </xf>
    <xf numFmtId="0" fontId="47" fillId="0" borderId="6" xfId="0" applyFont="1" applyBorder="1" applyAlignment="1">
      <alignment horizontal="center" vertical="center"/>
    </xf>
    <xf numFmtId="0" fontId="47" fillId="0" borderId="7" xfId="0" applyFont="1" applyBorder="1" applyAlignment="1">
      <alignment horizontal="center" vertical="center" wrapText="1"/>
    </xf>
    <xf numFmtId="0" fontId="46" fillId="6" borderId="8" xfId="0" applyFont="1" applyFill="1" applyBorder="1" applyAlignment="1">
      <alignment vertical="center"/>
    </xf>
    <xf numFmtId="9" fontId="46" fillId="0" borderId="9" xfId="61" applyFont="1" applyFill="1" applyBorder="1" applyAlignment="1">
      <alignment horizontal="right" vertical="center"/>
    </xf>
    <xf numFmtId="0" fontId="46" fillId="6" borderId="10" xfId="0" applyFont="1" applyFill="1" applyBorder="1" applyAlignment="1">
      <alignment vertical="center"/>
    </xf>
    <xf numFmtId="0" fontId="47" fillId="6" borderId="12" xfId="0" applyFont="1" applyFill="1" applyBorder="1" applyAlignment="1">
      <alignment vertical="center" wrapText="1"/>
    </xf>
    <xf numFmtId="2" fontId="47" fillId="0" borderId="13" xfId="0" applyNumberFormat="1" applyFont="1" applyBorder="1" applyAlignment="1">
      <alignment horizontal="right" vertical="center"/>
    </xf>
    <xf numFmtId="9" fontId="47" fillId="0" borderId="14" xfId="61" applyFont="1" applyFill="1" applyBorder="1" applyAlignment="1">
      <alignment horizontal="right" vertical="center"/>
    </xf>
    <xf numFmtId="0" fontId="49" fillId="0" borderId="0" xfId="0" applyFont="1"/>
    <xf numFmtId="0" fontId="47" fillId="0" borderId="0" xfId="0" applyFont="1"/>
    <xf numFmtId="1" fontId="47" fillId="0" borderId="0" xfId="0" applyNumberFormat="1" applyFont="1"/>
    <xf numFmtId="165" fontId="46" fillId="0" borderId="0" xfId="61" applyNumberFormat="1" applyFont="1" applyFill="1" applyBorder="1" applyAlignment="1">
      <alignment horizontal="right" vertical="center"/>
    </xf>
    <xf numFmtId="165" fontId="46" fillId="0" borderId="0" xfId="61" applyNumberFormat="1" applyFont="1" applyFill="1"/>
    <xf numFmtId="0" fontId="46" fillId="0" borderId="0" xfId="0" applyFont="1" applyAlignment="1">
      <alignment horizontal="right"/>
    </xf>
    <xf numFmtId="2" fontId="47" fillId="0" borderId="0" xfId="0" applyNumberFormat="1" applyFont="1"/>
    <xf numFmtId="167" fontId="46" fillId="0" borderId="0" xfId="0" applyNumberFormat="1" applyFont="1"/>
    <xf numFmtId="3" fontId="48" fillId="0" borderId="0" xfId="4" applyNumberFormat="1" applyFont="1"/>
    <xf numFmtId="3" fontId="46" fillId="0" borderId="0" xfId="4" applyNumberFormat="1" applyFont="1"/>
    <xf numFmtId="3" fontId="46" fillId="0" borderId="11" xfId="4" applyNumberFormat="1" applyFont="1" applyBorder="1" applyAlignment="1">
      <alignment horizontal="center" vertical="center"/>
    </xf>
    <xf numFmtId="3" fontId="46" fillId="0" borderId="11" xfId="0" applyNumberFormat="1" applyFont="1" applyBorder="1" applyAlignment="1">
      <alignment horizontal="center" vertical="center"/>
    </xf>
    <xf numFmtId="3" fontId="46" fillId="0" borderId="0" xfId="4" applyNumberFormat="1" applyFont="1" applyAlignment="1">
      <alignment horizontal="center" vertical="center"/>
    </xf>
    <xf numFmtId="0" fontId="48" fillId="0" borderId="0" xfId="4" applyFont="1"/>
    <xf numFmtId="0" fontId="46" fillId="0" borderId="0" xfId="4" applyFont="1"/>
    <xf numFmtId="0" fontId="48" fillId="0" borderId="0" xfId="0" applyFont="1"/>
    <xf numFmtId="1" fontId="46" fillId="0" borderId="0" xfId="0" applyNumberFormat="1" applyFont="1"/>
    <xf numFmtId="9" fontId="46" fillId="0" borderId="34" xfId="61" applyFont="1" applyFill="1" applyBorder="1" applyAlignment="1">
      <alignment horizontal="right" vertical="center"/>
    </xf>
    <xf numFmtId="168" fontId="47" fillId="0" borderId="13" xfId="66" applyNumberFormat="1" applyFont="1" applyFill="1" applyBorder="1" applyAlignment="1">
      <alignment horizontal="right" vertical="center"/>
    </xf>
    <xf numFmtId="168" fontId="46" fillId="0" borderId="0" xfId="4" applyNumberFormat="1" applyFont="1"/>
    <xf numFmtId="168" fontId="46" fillId="0" borderId="0" xfId="0" applyNumberFormat="1" applyFont="1"/>
    <xf numFmtId="0" fontId="49" fillId="0" borderId="0" xfId="4" applyFont="1"/>
    <xf numFmtId="0" fontId="47" fillId="0" borderId="0" xfId="66" applyNumberFormat="1" applyFont="1"/>
    <xf numFmtId="3" fontId="46" fillId="0" borderId="0" xfId="4" applyNumberFormat="1" applyFont="1" applyAlignment="1">
      <alignment horizontal="right"/>
    </xf>
    <xf numFmtId="168" fontId="46" fillId="0" borderId="0" xfId="66" applyNumberFormat="1" applyFont="1"/>
    <xf numFmtId="165" fontId="46" fillId="0" borderId="0" xfId="61" applyNumberFormat="1" applyFont="1"/>
    <xf numFmtId="3" fontId="47" fillId="0" borderId="0" xfId="4" applyNumberFormat="1" applyFont="1"/>
    <xf numFmtId="0" fontId="40" fillId="0" borderId="0" xfId="72" applyFont="1"/>
    <xf numFmtId="0" fontId="40" fillId="0" borderId="0" xfId="72" applyFont="1" applyAlignment="1">
      <alignment wrapText="1"/>
    </xf>
    <xf numFmtId="10" fontId="40" fillId="0" borderId="0" xfId="72" applyNumberFormat="1" applyFont="1"/>
    <xf numFmtId="0" fontId="41" fillId="0" borderId="0" xfId="72" applyFont="1"/>
    <xf numFmtId="3" fontId="40" fillId="0" borderId="0" xfId="72" applyNumberFormat="1" applyFont="1"/>
    <xf numFmtId="0" fontId="47" fillId="5" borderId="0" xfId="0" applyFont="1" applyFill="1" applyAlignment="1">
      <alignment horizontal="center"/>
    </xf>
    <xf numFmtId="0" fontId="46" fillId="5" borderId="0" xfId="0" applyFont="1" applyFill="1"/>
    <xf numFmtId="169" fontId="46" fillId="5" borderId="0" xfId="0" applyNumberFormat="1" applyFont="1" applyFill="1"/>
    <xf numFmtId="9" fontId="46" fillId="5" borderId="0" xfId="61" applyFont="1" applyFill="1"/>
    <xf numFmtId="0" fontId="47" fillId="0" borderId="4" xfId="0" applyFont="1" applyBorder="1"/>
    <xf numFmtId="169" fontId="47" fillId="0" borderId="4" xfId="0" applyNumberFormat="1" applyFont="1" applyBorder="1"/>
    <xf numFmtId="0" fontId="47" fillId="0" borderId="4" xfId="0" applyFont="1" applyBorder="1" applyAlignment="1">
      <alignment horizontal="center" wrapText="1"/>
    </xf>
    <xf numFmtId="0" fontId="46" fillId="0" borderId="0" xfId="0" applyFont="1" applyAlignment="1">
      <alignment horizontal="center"/>
    </xf>
    <xf numFmtId="0" fontId="46" fillId="0" borderId="4" xfId="0" applyFont="1" applyBorder="1" applyAlignment="1">
      <alignment horizontal="center"/>
    </xf>
    <xf numFmtId="169" fontId="46" fillId="0" borderId="4" xfId="0" applyNumberFormat="1" applyFont="1" applyBorder="1"/>
    <xf numFmtId="9" fontId="46" fillId="0" borderId="0" xfId="61" applyFont="1" applyAlignment="1">
      <alignment horizontal="center"/>
    </xf>
    <xf numFmtId="0" fontId="46" fillId="0" borderId="4" xfId="0" applyFont="1" applyBorder="1"/>
    <xf numFmtId="2" fontId="46" fillId="0" borderId="4" xfId="0" applyNumberFormat="1" applyFont="1" applyBorder="1"/>
    <xf numFmtId="9" fontId="46" fillId="0" borderId="4" xfId="61" applyFont="1" applyFill="1" applyBorder="1"/>
    <xf numFmtId="1" fontId="46" fillId="0" borderId="4" xfId="0" applyNumberFormat="1" applyFont="1" applyBorder="1"/>
    <xf numFmtId="169" fontId="46" fillId="0" borderId="0" xfId="0" applyNumberFormat="1" applyFont="1"/>
    <xf numFmtId="169" fontId="46" fillId="0" borderId="0" xfId="4" applyNumberFormat="1" applyFont="1"/>
    <xf numFmtId="171" fontId="46" fillId="0" borderId="0" xfId="4" applyNumberFormat="1" applyFont="1"/>
    <xf numFmtId="169" fontId="46" fillId="0" borderId="0" xfId="66" applyNumberFormat="1" applyFont="1"/>
    <xf numFmtId="0" fontId="47" fillId="5" borderId="0" xfId="0" applyFont="1" applyFill="1"/>
    <xf numFmtId="3" fontId="47" fillId="0" borderId="0" xfId="90" applyNumberFormat="1" applyFont="1"/>
    <xf numFmtId="0" fontId="47" fillId="0" borderId="0" xfId="90" applyFont="1" applyAlignment="1">
      <alignment horizontal="center"/>
    </xf>
    <xf numFmtId="0" fontId="54" fillId="0" borderId="0" xfId="90" applyFont="1" applyAlignment="1">
      <alignment horizontal="center"/>
    </xf>
    <xf numFmtId="9" fontId="47" fillId="0" borderId="0" xfId="90" applyNumberFormat="1" applyFont="1" applyAlignment="1">
      <alignment horizontal="center"/>
    </xf>
    <xf numFmtId="3" fontId="47" fillId="0" borderId="0" xfId="90" applyNumberFormat="1" applyFont="1" applyAlignment="1">
      <alignment horizontal="center"/>
    </xf>
    <xf numFmtId="3" fontId="47" fillId="0" borderId="15" xfId="90" applyNumberFormat="1" applyFont="1" applyBorder="1" applyAlignment="1">
      <alignment horizontal="center"/>
    </xf>
    <xf numFmtId="3" fontId="47" fillId="0" borderId="15" xfId="90" applyNumberFormat="1" applyFont="1" applyBorder="1"/>
    <xf numFmtId="3" fontId="47" fillId="0" borderId="15" xfId="90" applyNumberFormat="1" applyFont="1" applyBorder="1" applyAlignment="1">
      <alignment horizontal="center" wrapText="1"/>
    </xf>
    <xf numFmtId="9" fontId="47" fillId="0" borderId="15" xfId="90" applyNumberFormat="1" applyFont="1" applyBorder="1" applyAlignment="1">
      <alignment horizontal="center"/>
    </xf>
    <xf numFmtId="4" fontId="47" fillId="0" borderId="0" xfId="90" applyNumberFormat="1" applyFont="1"/>
    <xf numFmtId="9" fontId="47" fillId="0" borderId="0" xfId="90" applyNumberFormat="1" applyFont="1"/>
    <xf numFmtId="2" fontId="47" fillId="0" borderId="0" xfId="90" applyNumberFormat="1" applyFont="1"/>
    <xf numFmtId="3" fontId="47" fillId="0" borderId="3" xfId="90" applyNumberFormat="1" applyFont="1" applyBorder="1" applyAlignment="1">
      <alignment horizontal="center"/>
    </xf>
    <xf numFmtId="3" fontId="47" fillId="0" borderId="3" xfId="90" applyNumberFormat="1" applyFont="1" applyBorder="1"/>
    <xf numFmtId="4" fontId="47" fillId="0" borderId="3" xfId="90" applyNumberFormat="1" applyFont="1" applyBorder="1"/>
    <xf numFmtId="9" fontId="47" fillId="0" borderId="3" xfId="90" applyNumberFormat="1" applyFont="1" applyBorder="1"/>
    <xf numFmtId="9" fontId="54" fillId="0" borderId="0" xfId="61" applyFont="1"/>
    <xf numFmtId="3" fontId="47" fillId="0" borderId="0" xfId="67" applyNumberFormat="1" applyFont="1"/>
    <xf numFmtId="0" fontId="47" fillId="0" borderId="0" xfId="90" applyFont="1"/>
    <xf numFmtId="3" fontId="55" fillId="0" borderId="0" xfId="90" applyNumberFormat="1" applyFont="1"/>
    <xf numFmtId="3" fontId="48" fillId="0" borderId="0" xfId="90" applyNumberFormat="1" applyFont="1"/>
    <xf numFmtId="167" fontId="47" fillId="0" borderId="0" xfId="90" applyNumberFormat="1" applyFont="1"/>
    <xf numFmtId="3" fontId="54" fillId="0" borderId="0" xfId="90" applyNumberFormat="1" applyFont="1"/>
    <xf numFmtId="167" fontId="47" fillId="0" borderId="3" xfId="90" applyNumberFormat="1" applyFont="1" applyBorder="1"/>
    <xf numFmtId="171" fontId="47" fillId="0" borderId="0" xfId="90" applyNumberFormat="1" applyFont="1" applyAlignment="1">
      <alignment horizontal="center"/>
    </xf>
    <xf numFmtId="171" fontId="47" fillId="0" borderId="0" xfId="90" applyNumberFormat="1" applyFont="1"/>
    <xf numFmtId="3" fontId="55" fillId="0" borderId="0" xfId="90" applyNumberFormat="1" applyFont="1" applyAlignment="1">
      <alignment horizontal="center"/>
    </xf>
    <xf numFmtId="9" fontId="54" fillId="0" borderId="0" xfId="90" applyNumberFormat="1" applyFont="1"/>
    <xf numFmtId="3" fontId="57" fillId="0" borderId="0" xfId="67" applyNumberFormat="1" applyFont="1"/>
    <xf numFmtId="0" fontId="51" fillId="0" borderId="0" xfId="90" applyFont="1" applyAlignment="1">
      <alignment horizontal="center"/>
    </xf>
    <xf numFmtId="0" fontId="51" fillId="0" borderId="0" xfId="90" applyFont="1"/>
    <xf numFmtId="171" fontId="48" fillId="0" borderId="0" xfId="90" applyNumberFormat="1" applyFont="1"/>
    <xf numFmtId="9" fontId="51" fillId="0" borderId="0" xfId="90" applyNumberFormat="1" applyFont="1"/>
    <xf numFmtId="0" fontId="55" fillId="0" borderId="0" xfId="90" applyFont="1" applyAlignment="1">
      <alignment horizontal="center"/>
    </xf>
    <xf numFmtId="0" fontId="55" fillId="0" borderId="0" xfId="90" applyFont="1"/>
    <xf numFmtId="0" fontId="46" fillId="0" borderId="0" xfId="90" applyFont="1" applyAlignment="1">
      <alignment horizontal="center"/>
    </xf>
    <xf numFmtId="165" fontId="55" fillId="0" borderId="0" xfId="90" applyNumberFormat="1" applyFont="1"/>
    <xf numFmtId="3" fontId="48" fillId="0" borderId="0" xfId="90" applyNumberFormat="1" applyFont="1" applyAlignment="1">
      <alignment horizontal="center"/>
    </xf>
    <xf numFmtId="4" fontId="48" fillId="0" borderId="0" xfId="90" applyNumberFormat="1" applyFont="1"/>
    <xf numFmtId="9" fontId="46" fillId="0" borderId="0" xfId="90" applyNumberFormat="1" applyFont="1"/>
    <xf numFmtId="3" fontId="57" fillId="0" borderId="0" xfId="90" applyNumberFormat="1" applyFont="1" applyAlignment="1">
      <alignment horizontal="center"/>
    </xf>
    <xf numFmtId="3" fontId="57" fillId="0" borderId="0" xfId="90" applyNumberFormat="1" applyFont="1"/>
    <xf numFmtId="173" fontId="55" fillId="0" borderId="0" xfId="90" applyNumberFormat="1" applyFont="1"/>
    <xf numFmtId="172" fontId="47" fillId="0" borderId="0" xfId="90" applyNumberFormat="1" applyFont="1" applyAlignment="1">
      <alignment horizontal="center"/>
    </xf>
    <xf numFmtId="9" fontId="47" fillId="0" borderId="16" xfId="90" applyNumberFormat="1" applyFont="1" applyBorder="1"/>
    <xf numFmtId="9" fontId="48" fillId="0" borderId="0" xfId="90" applyNumberFormat="1" applyFont="1"/>
    <xf numFmtId="3" fontId="51" fillId="0" borderId="0" xfId="90" applyNumberFormat="1" applyFont="1"/>
    <xf numFmtId="3" fontId="54" fillId="0" borderId="0" xfId="67" applyNumberFormat="1" applyFont="1"/>
    <xf numFmtId="3" fontId="46" fillId="0" borderId="0" xfId="67" applyNumberFormat="1" applyFont="1"/>
    <xf numFmtId="0" fontId="40" fillId="0" borderId="0" xfId="85" applyFont="1"/>
    <xf numFmtId="0" fontId="53" fillId="0" borderId="0" xfId="85" applyFont="1"/>
    <xf numFmtId="0" fontId="56" fillId="0" borderId="0" xfId="85" applyFont="1"/>
    <xf numFmtId="0" fontId="47" fillId="0" borderId="0" xfId="85" applyFont="1"/>
    <xf numFmtId="9" fontId="47" fillId="7" borderId="4" xfId="61" applyFont="1" applyFill="1" applyBorder="1" applyAlignment="1">
      <alignment horizontal="center" vertical="center"/>
    </xf>
    <xf numFmtId="0" fontId="46" fillId="0" borderId="4" xfId="85" applyFont="1" applyBorder="1"/>
    <xf numFmtId="9" fontId="47" fillId="8" borderId="4" xfId="61" applyFont="1" applyFill="1" applyBorder="1" applyAlignment="1">
      <alignment horizontal="center" vertical="center"/>
    </xf>
    <xf numFmtId="9" fontId="41" fillId="9" borderId="4" xfId="85" applyNumberFormat="1" applyFont="1" applyFill="1" applyBorder="1" applyAlignment="1">
      <alignment horizontal="center" vertical="center"/>
    </xf>
    <xf numFmtId="9" fontId="47" fillId="11" borderId="4" xfId="61" applyFont="1" applyFill="1" applyBorder="1" applyAlignment="1">
      <alignment horizontal="center" vertical="center"/>
    </xf>
    <xf numFmtId="9" fontId="47" fillId="10" borderId="4" xfId="61" applyFont="1" applyFill="1" applyBorder="1" applyAlignment="1">
      <alignment horizontal="center" vertical="center"/>
    </xf>
    <xf numFmtId="0" fontId="58" fillId="0" borderId="0" xfId="85" applyFont="1"/>
    <xf numFmtId="0" fontId="40" fillId="0" borderId="0" xfId="85" applyFont="1" applyAlignment="1">
      <alignment horizontal="center" vertical="center"/>
    </xf>
    <xf numFmtId="0" fontId="53" fillId="0" borderId="0" xfId="85" applyFont="1" applyAlignment="1">
      <alignment horizontal="center" vertical="center"/>
    </xf>
    <xf numFmtId="0" fontId="52" fillId="0" borderId="0" xfId="85" applyFont="1" applyAlignment="1">
      <alignment horizontal="center" vertical="center"/>
    </xf>
    <xf numFmtId="0" fontId="53" fillId="0" borderId="4" xfId="85" applyFont="1" applyBorder="1" applyAlignment="1">
      <alignment horizontal="center" vertical="center"/>
    </xf>
    <xf numFmtId="0" fontId="59" fillId="0" borderId="0" xfId="85" applyFont="1" applyAlignment="1">
      <alignment horizontal="center" vertical="center"/>
    </xf>
    <xf numFmtId="0" fontId="53" fillId="13" borderId="0" xfId="85" applyFont="1" applyFill="1" applyAlignment="1">
      <alignment horizontal="center" vertical="center"/>
    </xf>
    <xf numFmtId="9" fontId="41" fillId="0" borderId="4" xfId="85" applyNumberFormat="1" applyFont="1" applyBorder="1" applyAlignment="1">
      <alignment horizontal="center" vertical="center"/>
    </xf>
    <xf numFmtId="9" fontId="60" fillId="8" borderId="4" xfId="61" applyFont="1" applyFill="1" applyBorder="1" applyAlignment="1">
      <alignment horizontal="center" vertical="center"/>
    </xf>
    <xf numFmtId="0" fontId="41" fillId="0" borderId="0" xfId="85" applyFont="1" applyAlignment="1">
      <alignment horizontal="center" vertical="center"/>
    </xf>
    <xf numFmtId="9" fontId="60" fillId="7" borderId="4" xfId="85" applyNumberFormat="1" applyFont="1" applyFill="1" applyBorder="1" applyAlignment="1">
      <alignment horizontal="center" vertical="center"/>
    </xf>
    <xf numFmtId="9" fontId="60" fillId="7" borderId="4" xfId="86" applyFont="1" applyFill="1" applyBorder="1" applyAlignment="1">
      <alignment horizontal="center" vertical="center"/>
    </xf>
    <xf numFmtId="0" fontId="60" fillId="0" borderId="0" xfId="85" applyFont="1" applyAlignment="1">
      <alignment horizontal="center" vertical="center"/>
    </xf>
    <xf numFmtId="9" fontId="60" fillId="7" borderId="4" xfId="62" applyFont="1" applyFill="1" applyBorder="1" applyAlignment="1">
      <alignment horizontal="center" vertical="center"/>
    </xf>
    <xf numFmtId="9" fontId="60" fillId="8" borderId="4" xfId="86" applyFont="1" applyFill="1" applyBorder="1" applyAlignment="1">
      <alignment horizontal="center" vertical="center"/>
    </xf>
    <xf numFmtId="9" fontId="60" fillId="8" borderId="4" xfId="62" applyFont="1" applyFill="1" applyBorder="1" applyAlignment="1">
      <alignment horizontal="center" vertical="center"/>
    </xf>
    <xf numFmtId="9" fontId="47" fillId="9" borderId="4" xfId="61" applyFont="1" applyFill="1" applyBorder="1" applyAlignment="1">
      <alignment horizontal="center" vertical="center"/>
    </xf>
    <xf numFmtId="9" fontId="41" fillId="0" borderId="4" xfId="62" applyFont="1" applyFill="1" applyBorder="1" applyAlignment="1">
      <alignment horizontal="center" vertical="center"/>
    </xf>
    <xf numFmtId="0" fontId="41" fillId="0" borderId="0" xfId="85" applyFont="1"/>
    <xf numFmtId="0" fontId="60" fillId="0" borderId="0" xfId="85" applyFont="1"/>
    <xf numFmtId="9" fontId="41" fillId="9" borderId="4" xfId="86" applyFont="1" applyFill="1" applyBorder="1" applyAlignment="1">
      <alignment horizontal="center" vertical="center"/>
    </xf>
    <xf numFmtId="0" fontId="54" fillId="0" borderId="0" xfId="85" applyFont="1"/>
    <xf numFmtId="0" fontId="51" fillId="0" borderId="0" xfId="85" applyFont="1" applyAlignment="1">
      <alignment horizontal="center" vertical="center" wrapText="1"/>
    </xf>
    <xf numFmtId="3" fontId="47" fillId="0" borderId="0" xfId="5" applyNumberFormat="1" applyFont="1" applyAlignment="1">
      <alignment horizontal="center"/>
    </xf>
    <xf numFmtId="3" fontId="47" fillId="0" borderId="0" xfId="79" applyNumberFormat="1" applyFont="1" applyAlignment="1">
      <alignment horizontal="center"/>
    </xf>
    <xf numFmtId="3" fontId="47" fillId="13" borderId="0" xfId="79" applyNumberFormat="1" applyFont="1" applyFill="1" applyAlignment="1">
      <alignment horizontal="center"/>
    </xf>
    <xf numFmtId="0" fontId="47" fillId="0" borderId="20" xfId="0" applyFont="1" applyBorder="1"/>
    <xf numFmtId="3" fontId="47" fillId="0" borderId="20" xfId="5" applyNumberFormat="1" applyFont="1" applyBorder="1" applyAlignment="1">
      <alignment horizontal="center"/>
    </xf>
    <xf numFmtId="3" fontId="47" fillId="0" borderId="20" xfId="79" applyNumberFormat="1" applyFont="1" applyBorder="1" applyAlignment="1">
      <alignment horizontal="center"/>
    </xf>
    <xf numFmtId="3" fontId="47" fillId="0" borderId="20" xfId="55" applyNumberFormat="1" applyFont="1" applyBorder="1" applyAlignment="1">
      <alignment horizontal="center"/>
    </xf>
    <xf numFmtId="0" fontId="46" fillId="0" borderId="20" xfId="0" applyFont="1" applyBorder="1"/>
    <xf numFmtId="0" fontId="50" fillId="0" borderId="0" xfId="0" applyFont="1"/>
    <xf numFmtId="43" fontId="46" fillId="0" borderId="0" xfId="66" applyFont="1"/>
    <xf numFmtId="0" fontId="50" fillId="0" borderId="3" xfId="0" applyFont="1" applyBorder="1"/>
    <xf numFmtId="43" fontId="46" fillId="0" borderId="3" xfId="66" applyFont="1" applyBorder="1"/>
    <xf numFmtId="0" fontId="46" fillId="0" borderId="3" xfId="0" applyFont="1" applyBorder="1"/>
    <xf numFmtId="43" fontId="47" fillId="0" borderId="0" xfId="66" applyFont="1"/>
    <xf numFmtId="3" fontId="46" fillId="0" borderId="0" xfId="0" applyNumberFormat="1" applyFont="1" applyAlignment="1">
      <alignment wrapText="1"/>
    </xf>
    <xf numFmtId="43" fontId="46" fillId="0" borderId="0" xfId="66" applyFont="1" applyFill="1"/>
    <xf numFmtId="0" fontId="46" fillId="0" borderId="3" xfId="0" applyFont="1" applyBorder="1" applyAlignment="1">
      <alignment wrapText="1"/>
    </xf>
    <xf numFmtId="43" fontId="46" fillId="0" borderId="3" xfId="66" applyFont="1" applyFill="1" applyBorder="1"/>
    <xf numFmtId="1" fontId="47" fillId="0" borderId="0" xfId="5" applyNumberFormat="1" applyFont="1" applyAlignment="1">
      <alignment horizontal="center"/>
    </xf>
    <xf numFmtId="1" fontId="47" fillId="0" borderId="0" xfId="79" applyNumberFormat="1" applyFont="1" applyAlignment="1">
      <alignment horizontal="center"/>
    </xf>
    <xf numFmtId="1" fontId="47" fillId="13" borderId="0" xfId="79" applyNumberFormat="1" applyFont="1" applyFill="1" applyAlignment="1">
      <alignment horizontal="center"/>
    </xf>
    <xf numFmtId="1" fontId="47" fillId="0" borderId="20" xfId="5" applyNumberFormat="1" applyFont="1" applyBorder="1" applyAlignment="1">
      <alignment horizontal="center"/>
    </xf>
    <xf numFmtId="1" fontId="47" fillId="0" borderId="20" xfId="55" applyNumberFormat="1" applyFont="1" applyBorder="1" applyAlignment="1">
      <alignment horizontal="center"/>
    </xf>
    <xf numFmtId="0" fontId="46" fillId="0" borderId="3" xfId="0" applyFont="1" applyBorder="1" applyAlignment="1">
      <alignment horizontal="center"/>
    </xf>
    <xf numFmtId="43" fontId="46" fillId="0" borderId="0" xfId="0" applyNumberFormat="1" applyFont="1"/>
    <xf numFmtId="0" fontId="47" fillId="16" borderId="4" xfId="91" applyFont="1" applyFill="1" applyBorder="1" applyAlignment="1">
      <alignment horizontal="center" vertical="center" wrapText="1"/>
    </xf>
    <xf numFmtId="2" fontId="46" fillId="16" borderId="4" xfId="91" applyNumberFormat="1" applyFont="1" applyFill="1" applyBorder="1"/>
    <xf numFmtId="0" fontId="47" fillId="16" borderId="6" xfId="0" applyFont="1" applyFill="1" applyBorder="1" applyAlignment="1">
      <alignment horizontal="center" vertical="center" wrapText="1"/>
    </xf>
    <xf numFmtId="2" fontId="47" fillId="16" borderId="13" xfId="0" applyNumberFormat="1" applyFont="1" applyFill="1" applyBorder="1" applyAlignment="1">
      <alignment horizontal="right" vertical="center"/>
    </xf>
    <xf numFmtId="2" fontId="46" fillId="16" borderId="4" xfId="0" applyNumberFormat="1" applyFont="1" applyFill="1" applyBorder="1"/>
    <xf numFmtId="1" fontId="46" fillId="16" borderId="4" xfId="0" applyNumberFormat="1" applyFont="1" applyFill="1" applyBorder="1"/>
    <xf numFmtId="1" fontId="46" fillId="0" borderId="11" xfId="0" applyNumberFormat="1" applyFont="1" applyBorder="1"/>
    <xf numFmtId="1" fontId="46" fillId="16" borderId="11" xfId="0" applyNumberFormat="1" applyFont="1" applyFill="1" applyBorder="1"/>
    <xf numFmtId="168" fontId="47" fillId="16" borderId="13" xfId="66" applyNumberFormat="1" applyFont="1" applyFill="1" applyBorder="1" applyAlignment="1">
      <alignment horizontal="right" vertical="center"/>
    </xf>
    <xf numFmtId="9" fontId="46" fillId="0" borderId="14" xfId="61" applyFont="1" applyFill="1" applyBorder="1" applyAlignment="1">
      <alignment horizontal="right" vertical="center"/>
    </xf>
    <xf numFmtId="2" fontId="46" fillId="0" borderId="11" xfId="0" applyNumberFormat="1" applyFont="1" applyBorder="1"/>
    <xf numFmtId="2" fontId="46" fillId="16" borderId="11" xfId="0" applyNumberFormat="1" applyFont="1" applyFill="1" applyBorder="1"/>
    <xf numFmtId="2" fontId="46" fillId="0" borderId="11" xfId="91" applyNumberFormat="1" applyFont="1" applyBorder="1"/>
    <xf numFmtId="2" fontId="46" fillId="16" borderId="11" xfId="91" applyNumberFormat="1" applyFont="1" applyFill="1" applyBorder="1"/>
    <xf numFmtId="9" fontId="46" fillId="0" borderId="11" xfId="62" applyFont="1" applyFill="1" applyBorder="1" applyAlignment="1">
      <alignment horizontal="right" vertical="center"/>
    </xf>
    <xf numFmtId="0" fontId="47" fillId="6" borderId="5" xfId="91" applyFont="1" applyFill="1" applyBorder="1" applyAlignment="1">
      <alignment horizontal="left"/>
    </xf>
    <xf numFmtId="2" fontId="47" fillId="0" borderId="6" xfId="91" applyNumberFormat="1" applyFont="1" applyBorder="1" applyAlignment="1">
      <alignment horizontal="right" vertical="center"/>
    </xf>
    <xf numFmtId="2" fontId="47" fillId="16" borderId="6" xfId="91" applyNumberFormat="1" applyFont="1" applyFill="1" applyBorder="1" applyAlignment="1">
      <alignment horizontal="right" vertical="center"/>
    </xf>
    <xf numFmtId="9" fontId="47" fillId="0" borderId="7" xfId="62" applyFont="1" applyFill="1" applyBorder="1" applyAlignment="1">
      <alignment horizontal="right" vertical="center"/>
    </xf>
    <xf numFmtId="0" fontId="47" fillId="6" borderId="37" xfId="91" applyFont="1" applyFill="1" applyBorder="1" applyAlignment="1">
      <alignment horizontal="left"/>
    </xf>
    <xf numFmtId="2" fontId="47" fillId="0" borderId="38" xfId="91" applyNumberFormat="1" applyFont="1" applyBorder="1" applyAlignment="1">
      <alignment horizontal="right" vertical="center"/>
    </xf>
    <xf numFmtId="2" fontId="47" fillId="16" borderId="38" xfId="91" applyNumberFormat="1" applyFont="1" applyFill="1" applyBorder="1" applyAlignment="1">
      <alignment horizontal="right" vertical="center"/>
    </xf>
    <xf numFmtId="9" fontId="47" fillId="0" borderId="39" xfId="62" applyFont="1" applyFill="1" applyBorder="1" applyAlignment="1">
      <alignment horizontal="right" vertical="center"/>
    </xf>
    <xf numFmtId="0" fontId="46" fillId="0" borderId="4" xfId="0" applyFont="1" applyBorder="1" applyAlignment="1">
      <alignment wrapText="1"/>
    </xf>
    <xf numFmtId="0" fontId="47" fillId="0" borderId="4" xfId="0" applyFont="1" applyBorder="1" applyAlignment="1">
      <alignment wrapText="1"/>
    </xf>
    <xf numFmtId="0" fontId="47" fillId="16" borderId="4" xfId="0" applyFont="1" applyFill="1" applyBorder="1" applyAlignment="1">
      <alignment horizontal="center" vertical="center" wrapText="1"/>
    </xf>
    <xf numFmtId="0" fontId="47" fillId="0" borderId="4" xfId="0" applyFont="1" applyBorder="1" applyAlignment="1">
      <alignment shrinkToFit="1"/>
    </xf>
    <xf numFmtId="9" fontId="46" fillId="0" borderId="4" xfId="0" applyNumberFormat="1" applyFont="1" applyBorder="1"/>
    <xf numFmtId="4" fontId="46" fillId="0" borderId="4" xfId="0" applyNumberFormat="1" applyFont="1" applyBorder="1"/>
    <xf numFmtId="3" fontId="47" fillId="0" borderId="4" xfId="0" applyNumberFormat="1" applyFont="1" applyBorder="1"/>
    <xf numFmtId="3" fontId="46" fillId="0" borderId="4" xfId="0" applyNumberFormat="1" applyFont="1" applyBorder="1"/>
    <xf numFmtId="3" fontId="46" fillId="16" borderId="4" xfId="0" applyNumberFormat="1" applyFont="1" applyFill="1" applyBorder="1"/>
    <xf numFmtId="0" fontId="46" fillId="0" borderId="4" xfId="0" applyFont="1" applyBorder="1" applyAlignment="1">
      <alignment horizontal="left" wrapText="1"/>
    </xf>
    <xf numFmtId="0" fontId="41" fillId="0" borderId="4" xfId="72" applyFont="1" applyBorder="1" applyAlignment="1">
      <alignment wrapText="1"/>
    </xf>
    <xf numFmtId="0" fontId="49" fillId="0" borderId="4" xfId="72" applyFont="1" applyBorder="1" applyAlignment="1">
      <alignment wrapText="1"/>
    </xf>
    <xf numFmtId="0" fontId="47" fillId="0" borderId="4" xfId="72" applyFont="1" applyBorder="1" applyAlignment="1">
      <alignment wrapText="1"/>
    </xf>
    <xf numFmtId="1" fontId="47" fillId="0" borderId="4" xfId="72" applyNumberFormat="1" applyFont="1" applyBorder="1" applyAlignment="1">
      <alignment wrapText="1"/>
    </xf>
    <xf numFmtId="0" fontId="41" fillId="0" borderId="4" xfId="72" applyFont="1" applyBorder="1"/>
    <xf numFmtId="0" fontId="40" fillId="0" borderId="4" xfId="72" applyFont="1" applyBorder="1" applyAlignment="1">
      <alignment wrapText="1"/>
    </xf>
    <xf numFmtId="0" fontId="46" fillId="0" borderId="4" xfId="72" applyFont="1" applyBorder="1" applyAlignment="1">
      <alignment wrapText="1"/>
    </xf>
    <xf numFmtId="2" fontId="46" fillId="0" borderId="4" xfId="72" applyNumberFormat="1" applyFont="1" applyBorder="1" applyAlignment="1">
      <alignment wrapText="1"/>
    </xf>
    <xf numFmtId="4" fontId="46" fillId="0" borderId="4" xfId="72" applyNumberFormat="1" applyFont="1" applyBorder="1" applyAlignment="1">
      <alignment wrapText="1"/>
    </xf>
    <xf numFmtId="10" fontId="46" fillId="0" borderId="4" xfId="61" applyNumberFormat="1" applyFont="1" applyBorder="1" applyAlignment="1">
      <alignment wrapText="1"/>
    </xf>
    <xf numFmtId="9" fontId="46" fillId="0" borderId="4" xfId="73" applyFont="1" applyFill="1" applyBorder="1" applyAlignment="1">
      <alignment wrapText="1"/>
    </xf>
    <xf numFmtId="2" fontId="40" fillId="0" borderId="4" xfId="72" applyNumberFormat="1" applyFont="1" applyBorder="1" applyAlignment="1">
      <alignment wrapText="1"/>
    </xf>
    <xf numFmtId="9" fontId="46" fillId="0" borderId="4" xfId="73" applyFont="1" applyBorder="1" applyAlignment="1">
      <alignment wrapText="1"/>
    </xf>
    <xf numFmtId="9" fontId="46" fillId="0" borderId="4" xfId="72" applyNumberFormat="1" applyFont="1" applyBorder="1" applyAlignment="1">
      <alignment wrapText="1"/>
    </xf>
    <xf numFmtId="4" fontId="47" fillId="0" borderId="4" xfId="72" applyNumberFormat="1" applyFont="1" applyBorder="1" applyAlignment="1">
      <alignment wrapText="1"/>
    </xf>
    <xf numFmtId="2" fontId="47" fillId="0" borderId="4" xfId="72" applyNumberFormat="1" applyFont="1" applyBorder="1" applyAlignment="1">
      <alignment wrapText="1"/>
    </xf>
    <xf numFmtId="10" fontId="47" fillId="0" borderId="4" xfId="61" applyNumberFormat="1" applyFont="1" applyBorder="1" applyAlignment="1">
      <alignment wrapText="1"/>
    </xf>
    <xf numFmtId="2" fontId="41" fillId="0" borderId="4" xfId="72" applyNumberFormat="1" applyFont="1" applyBorder="1" applyAlignment="1">
      <alignment wrapText="1"/>
    </xf>
    <xf numFmtId="9" fontId="41" fillId="0" borderId="4" xfId="73" applyFont="1" applyBorder="1" applyAlignment="1">
      <alignment wrapText="1"/>
    </xf>
    <xf numFmtId="9" fontId="40" fillId="0" borderId="4" xfId="61" applyFont="1" applyBorder="1" applyAlignment="1">
      <alignment wrapText="1"/>
    </xf>
    <xf numFmtId="10" fontId="40" fillId="0" borderId="4" xfId="61" applyNumberFormat="1" applyFont="1" applyBorder="1" applyAlignment="1">
      <alignment wrapText="1"/>
    </xf>
    <xf numFmtId="0" fontId="40" fillId="4" borderId="4" xfId="72" applyFont="1" applyFill="1" applyBorder="1"/>
    <xf numFmtId="0" fontId="46" fillId="4" borderId="4" xfId="72" applyFont="1" applyFill="1" applyBorder="1"/>
    <xf numFmtId="0" fontId="46" fillId="3" borderId="4" xfId="72" applyFont="1" applyFill="1" applyBorder="1" applyAlignment="1">
      <alignment wrapText="1"/>
    </xf>
    <xf numFmtId="0" fontId="40" fillId="3" borderId="4" xfId="72" applyFont="1" applyFill="1" applyBorder="1" applyAlignment="1">
      <alignment wrapText="1"/>
    </xf>
    <xf numFmtId="0" fontId="46" fillId="2" borderId="4" xfId="72" applyFont="1" applyFill="1" applyBorder="1" applyAlignment="1">
      <alignment wrapText="1"/>
    </xf>
    <xf numFmtId="0" fontId="40" fillId="2" borderId="4" xfId="72" applyFont="1" applyFill="1" applyBorder="1" applyAlignment="1">
      <alignment wrapText="1"/>
    </xf>
    <xf numFmtId="3" fontId="46" fillId="0" borderId="4" xfId="4" applyNumberFormat="1" applyFont="1" applyBorder="1" applyAlignment="1">
      <alignment wrapText="1"/>
    </xf>
    <xf numFmtId="168" fontId="46" fillId="0" borderId="4" xfId="74" applyNumberFormat="1" applyFont="1" applyBorder="1" applyAlignment="1">
      <alignment wrapText="1"/>
    </xf>
    <xf numFmtId="1" fontId="46" fillId="0" borderId="4" xfId="72" applyNumberFormat="1" applyFont="1" applyBorder="1" applyAlignment="1">
      <alignment wrapText="1"/>
    </xf>
    <xf numFmtId="9" fontId="46" fillId="0" borderId="4" xfId="61" applyFont="1" applyBorder="1" applyAlignment="1">
      <alignment wrapText="1"/>
    </xf>
    <xf numFmtId="3" fontId="46" fillId="0" borderId="4" xfId="72" applyNumberFormat="1" applyFont="1" applyBorder="1" applyAlignment="1">
      <alignment wrapText="1"/>
    </xf>
    <xf numFmtId="0" fontId="47" fillId="0" borderId="4" xfId="4" applyFont="1" applyBorder="1" applyAlignment="1">
      <alignment wrapText="1"/>
    </xf>
    <xf numFmtId="3" fontId="47" fillId="0" borderId="4" xfId="4" applyNumberFormat="1" applyFont="1" applyBorder="1" applyAlignment="1">
      <alignment wrapText="1"/>
    </xf>
    <xf numFmtId="168" fontId="47" fillId="0" borderId="4" xfId="4" applyNumberFormat="1" applyFont="1" applyBorder="1" applyAlignment="1">
      <alignment wrapText="1"/>
    </xf>
    <xf numFmtId="9" fontId="47" fillId="0" borderId="4" xfId="61" applyFont="1" applyBorder="1" applyAlignment="1">
      <alignment wrapText="1"/>
    </xf>
    <xf numFmtId="0" fontId="40" fillId="0" borderId="18" xfId="72" applyFont="1" applyBorder="1" applyAlignment="1">
      <alignment wrapText="1"/>
    </xf>
    <xf numFmtId="9" fontId="46" fillId="0" borderId="18" xfId="73" applyFont="1" applyFill="1" applyBorder="1" applyAlignment="1">
      <alignment wrapText="1"/>
    </xf>
    <xf numFmtId="9" fontId="47" fillId="0" borderId="18" xfId="73" applyFont="1" applyFill="1" applyBorder="1" applyAlignment="1">
      <alignment wrapText="1"/>
    </xf>
    <xf numFmtId="0" fontId="40" fillId="3" borderId="18" xfId="72" applyFont="1" applyFill="1" applyBorder="1" applyAlignment="1">
      <alignment wrapText="1"/>
    </xf>
    <xf numFmtId="9" fontId="46" fillId="0" borderId="18" xfId="73" applyFont="1" applyBorder="1" applyAlignment="1">
      <alignment wrapText="1"/>
    </xf>
    <xf numFmtId="9" fontId="41" fillId="0" borderId="18" xfId="73" applyFont="1" applyBorder="1" applyAlignment="1">
      <alignment wrapText="1"/>
    </xf>
    <xf numFmtId="0" fontId="40" fillId="2" borderId="18" xfId="72" applyFont="1" applyFill="1" applyBorder="1" applyAlignment="1">
      <alignment wrapText="1"/>
    </xf>
    <xf numFmtId="9" fontId="47" fillId="0" borderId="18" xfId="73" applyFont="1" applyBorder="1" applyAlignment="1">
      <alignment wrapText="1"/>
    </xf>
    <xf numFmtId="2" fontId="40" fillId="0" borderId="19" xfId="72" applyNumberFormat="1" applyFont="1" applyBorder="1" applyAlignment="1">
      <alignment wrapText="1"/>
    </xf>
    <xf numFmtId="2" fontId="46" fillId="0" borderId="19" xfId="72" applyNumberFormat="1" applyFont="1" applyBorder="1" applyAlignment="1">
      <alignment wrapText="1"/>
    </xf>
    <xf numFmtId="2" fontId="41" fillId="0" borderId="19" xfId="72" applyNumberFormat="1" applyFont="1" applyBorder="1" applyAlignment="1">
      <alignment wrapText="1"/>
    </xf>
    <xf numFmtId="2" fontId="40" fillId="0" borderId="19" xfId="61" applyNumberFormat="1" applyFont="1" applyBorder="1" applyAlignment="1">
      <alignment wrapText="1"/>
    </xf>
    <xf numFmtId="0" fontId="40" fillId="3" borderId="19" xfId="72" applyFont="1" applyFill="1" applyBorder="1" applyAlignment="1">
      <alignment wrapText="1"/>
    </xf>
    <xf numFmtId="0" fontId="40" fillId="2" borderId="19" xfId="72" applyFont="1" applyFill="1" applyBorder="1" applyAlignment="1">
      <alignment wrapText="1"/>
    </xf>
    <xf numFmtId="3" fontId="40" fillId="0" borderId="19" xfId="72" applyNumberFormat="1" applyFont="1" applyBorder="1" applyAlignment="1">
      <alignment wrapText="1"/>
    </xf>
    <xf numFmtId="3" fontId="41" fillId="0" borderId="19" xfId="72" applyNumberFormat="1" applyFont="1" applyBorder="1" applyAlignment="1">
      <alignment wrapText="1"/>
    </xf>
    <xf numFmtId="1" fontId="40" fillId="0" borderId="19" xfId="61" applyNumberFormat="1" applyFont="1" applyBorder="1" applyAlignment="1">
      <alignment wrapText="1"/>
    </xf>
    <xf numFmtId="4" fontId="46" fillId="0" borderId="40" xfId="72" applyNumberFormat="1" applyFont="1" applyBorder="1" applyAlignment="1">
      <alignment wrapText="1"/>
    </xf>
    <xf numFmtId="4" fontId="47" fillId="0" borderId="40" xfId="72" applyNumberFormat="1" applyFont="1" applyBorder="1" applyAlignment="1">
      <alignment wrapText="1"/>
    </xf>
    <xf numFmtId="0" fontId="40" fillId="3" borderId="40" xfId="72" applyFont="1" applyFill="1" applyBorder="1" applyAlignment="1">
      <alignment wrapText="1"/>
    </xf>
    <xf numFmtId="2" fontId="40" fillId="0" borderId="40" xfId="72" applyNumberFormat="1" applyFont="1" applyBorder="1" applyAlignment="1">
      <alignment wrapText="1"/>
    </xf>
    <xf numFmtId="2" fontId="41" fillId="0" borderId="40" xfId="72" applyNumberFormat="1" applyFont="1" applyBorder="1" applyAlignment="1">
      <alignment wrapText="1"/>
    </xf>
    <xf numFmtId="0" fontId="40" fillId="2" borderId="40" xfId="72" applyFont="1" applyFill="1" applyBorder="1" applyAlignment="1">
      <alignment wrapText="1"/>
    </xf>
    <xf numFmtId="3" fontId="46" fillId="0" borderId="40" xfId="74" applyNumberFormat="1" applyFont="1" applyFill="1" applyBorder="1" applyAlignment="1">
      <alignment wrapText="1"/>
    </xf>
    <xf numFmtId="3" fontId="47" fillId="0" borderId="40" xfId="74" applyNumberFormat="1" applyFont="1" applyFill="1" applyBorder="1" applyAlignment="1">
      <alignment wrapText="1"/>
    </xf>
    <xf numFmtId="0" fontId="47" fillId="0" borderId="4" xfId="72" applyFont="1" applyBorder="1" applyAlignment="1">
      <alignment horizontal="center" vertical="center" wrapText="1"/>
    </xf>
    <xf numFmtId="1" fontId="47" fillId="0" borderId="4" xfId="72" applyNumberFormat="1" applyFont="1" applyBorder="1" applyAlignment="1">
      <alignment horizontal="center" vertical="center" wrapText="1"/>
    </xf>
    <xf numFmtId="0" fontId="47" fillId="0" borderId="18" xfId="72" applyFont="1" applyBorder="1" applyAlignment="1">
      <alignment horizontal="center" vertical="center" wrapText="1"/>
    </xf>
    <xf numFmtId="1" fontId="47" fillId="0" borderId="40" xfId="72" applyNumberFormat="1" applyFont="1" applyBorder="1" applyAlignment="1">
      <alignment horizontal="center" vertical="center" wrapText="1"/>
    </xf>
    <xf numFmtId="0" fontId="47" fillId="0" borderId="19" xfId="72" applyFont="1" applyBorder="1" applyAlignment="1">
      <alignment horizontal="center" vertical="center" wrapText="1"/>
    </xf>
    <xf numFmtId="0" fontId="41" fillId="0" borderId="41" xfId="72" applyFont="1" applyBorder="1" applyAlignment="1">
      <alignment horizontal="right" wrapText="1"/>
    </xf>
    <xf numFmtId="0" fontId="41" fillId="0" borderId="40" xfId="72" applyFont="1" applyBorder="1" applyAlignment="1">
      <alignment horizontal="right" wrapText="1"/>
    </xf>
    <xf numFmtId="0" fontId="47" fillId="0" borderId="4" xfId="0" applyFont="1" applyBorder="1" applyAlignment="1">
      <alignment horizontal="center" vertical="center"/>
    </xf>
    <xf numFmtId="169" fontId="47" fillId="0" borderId="4" xfId="0" applyNumberFormat="1" applyFont="1" applyBorder="1" applyAlignment="1">
      <alignment horizontal="center" vertical="center"/>
    </xf>
    <xf numFmtId="0" fontId="47" fillId="0" borderId="4" xfId="0" applyFont="1" applyBorder="1" applyAlignment="1">
      <alignment horizontal="center" vertical="center" wrapText="1"/>
    </xf>
    <xf numFmtId="0" fontId="46" fillId="16" borderId="4" xfId="0" applyFont="1" applyFill="1" applyBorder="1" applyAlignment="1">
      <alignment horizontal="center"/>
    </xf>
    <xf numFmtId="2" fontId="46" fillId="16" borderId="4" xfId="66" applyNumberFormat="1" applyFont="1" applyFill="1" applyBorder="1"/>
    <xf numFmtId="3" fontId="47" fillId="16" borderId="15" xfId="90" applyNumberFormat="1" applyFont="1" applyFill="1" applyBorder="1" applyAlignment="1">
      <alignment horizontal="center" wrapText="1"/>
    </xf>
    <xf numFmtId="0" fontId="47" fillId="16" borderId="0" xfId="90" applyFont="1" applyFill="1" applyAlignment="1">
      <alignment horizontal="center"/>
    </xf>
    <xf numFmtId="4" fontId="47" fillId="16" borderId="0" xfId="90" applyNumberFormat="1" applyFont="1" applyFill="1"/>
    <xf numFmtId="4" fontId="47" fillId="16" borderId="3" xfId="90" applyNumberFormat="1" applyFont="1" applyFill="1" applyBorder="1"/>
    <xf numFmtId="171" fontId="46" fillId="0" borderId="0" xfId="90" applyNumberFormat="1" applyFont="1"/>
    <xf numFmtId="4" fontId="46" fillId="0" borderId="0" xfId="90" applyNumberFormat="1" applyFont="1"/>
    <xf numFmtId="3" fontId="47" fillId="16" borderId="0" xfId="90" applyNumberFormat="1" applyFont="1" applyFill="1"/>
    <xf numFmtId="3" fontId="47" fillId="16" borderId="3" xfId="90" applyNumberFormat="1" applyFont="1" applyFill="1" applyBorder="1"/>
    <xf numFmtId="3" fontId="46" fillId="0" borderId="0" xfId="90" applyNumberFormat="1" applyFont="1"/>
    <xf numFmtId="167" fontId="47" fillId="16" borderId="0" xfId="90" applyNumberFormat="1" applyFont="1" applyFill="1"/>
    <xf numFmtId="167" fontId="47" fillId="16" borderId="3" xfId="90" applyNumberFormat="1" applyFont="1" applyFill="1" applyBorder="1"/>
    <xf numFmtId="165" fontId="47" fillId="0" borderId="0" xfId="90" applyNumberFormat="1" applyFont="1"/>
    <xf numFmtId="0" fontId="40" fillId="0" borderId="0" xfId="92" applyFont="1" applyAlignment="1">
      <alignment horizontal="left" wrapText="1"/>
    </xf>
    <xf numFmtId="0" fontId="40" fillId="0" borderId="0" xfId="92" applyFont="1" applyAlignment="1">
      <alignment horizontal="left"/>
    </xf>
    <xf numFmtId="0" fontId="46" fillId="0" borderId="0" xfId="0" applyFont="1"/>
    <xf numFmtId="14" fontId="40" fillId="0" borderId="0" xfId="92" applyNumberFormat="1" applyFont="1" applyAlignment="1">
      <alignment horizontal="left"/>
    </xf>
    <xf numFmtId="0" fontId="45" fillId="0" borderId="23" xfId="92" applyFont="1" applyBorder="1" applyAlignment="1">
      <alignment horizontal="left"/>
    </xf>
    <xf numFmtId="0" fontId="45" fillId="0" borderId="15" xfId="92" applyFont="1" applyBorder="1" applyAlignment="1">
      <alignment horizontal="left"/>
    </xf>
    <xf numFmtId="17" fontId="40" fillId="0" borderId="0" xfId="92" applyNumberFormat="1" applyFont="1" applyAlignment="1">
      <alignment horizontal="left"/>
    </xf>
    <xf numFmtId="0" fontId="41" fillId="14" borderId="32" xfId="92" applyFont="1" applyFill="1" applyBorder="1" applyAlignment="1">
      <alignment horizontal="left"/>
    </xf>
    <xf numFmtId="0" fontId="41" fillId="14" borderId="31" xfId="92" applyFont="1" applyFill="1" applyBorder="1" applyAlignment="1">
      <alignment horizontal="left"/>
    </xf>
    <xf numFmtId="0" fontId="41" fillId="14" borderId="30" xfId="92" applyFont="1" applyFill="1" applyBorder="1" applyAlignment="1">
      <alignment horizontal="left"/>
    </xf>
    <xf numFmtId="0" fontId="42" fillId="0" borderId="29" xfId="92" applyFont="1" applyBorder="1" applyAlignment="1">
      <alignment horizontal="left" wrapText="1"/>
    </xf>
    <xf numFmtId="0" fontId="42" fillId="0" borderId="0" xfId="92" applyFont="1" applyAlignment="1">
      <alignment horizontal="left" wrapText="1"/>
    </xf>
    <xf numFmtId="0" fontId="42" fillId="0" borderId="28" xfId="92" applyFont="1" applyBorder="1" applyAlignment="1">
      <alignment horizontal="left" wrapText="1"/>
    </xf>
    <xf numFmtId="0" fontId="42" fillId="0" borderId="29" xfId="92" applyFont="1" applyBorder="1" applyAlignment="1">
      <alignment horizontal="left"/>
    </xf>
    <xf numFmtId="0" fontId="42" fillId="0" borderId="0" xfId="92" applyFont="1" applyAlignment="1">
      <alignment horizontal="left"/>
    </xf>
    <xf numFmtId="0" fontId="42" fillId="0" borderId="28" xfId="92" applyFont="1" applyBorder="1" applyAlignment="1">
      <alignment horizontal="left"/>
    </xf>
    <xf numFmtId="0" fontId="40" fillId="0" borderId="29" xfId="92" applyFont="1" applyBorder="1" applyAlignment="1">
      <alignment horizontal="left"/>
    </xf>
    <xf numFmtId="0" fontId="40" fillId="0" borderId="28" xfId="92" applyFont="1" applyBorder="1" applyAlignment="1">
      <alignment horizontal="left"/>
    </xf>
    <xf numFmtId="0" fontId="42" fillId="0" borderId="27" xfId="92" applyFont="1" applyBorder="1" applyAlignment="1">
      <alignment horizontal="left" wrapText="1"/>
    </xf>
    <xf numFmtId="0" fontId="42" fillId="0" borderId="26" xfId="92" applyFont="1" applyBorder="1" applyAlignment="1">
      <alignment horizontal="left" wrapText="1"/>
    </xf>
    <xf numFmtId="0" fontId="42" fillId="0" borderId="25" xfId="92" applyFont="1" applyBorder="1" applyAlignment="1">
      <alignment horizontal="left" wrapText="1"/>
    </xf>
    <xf numFmtId="0" fontId="40" fillId="0" borderId="31" xfId="92" applyFont="1" applyBorder="1" applyAlignment="1">
      <alignment horizontal="center"/>
    </xf>
    <xf numFmtId="0" fontId="44" fillId="0" borderId="0" xfId="92" applyFont="1" applyAlignment="1">
      <alignment horizontal="left" wrapText="1"/>
    </xf>
    <xf numFmtId="0" fontId="42" fillId="0" borderId="0" xfId="92" applyFont="1" applyAlignment="1">
      <alignment horizontal="center" wrapText="1"/>
    </xf>
    <xf numFmtId="3" fontId="54" fillId="0" borderId="0" xfId="67" applyNumberFormat="1" applyFont="1" applyAlignment="1">
      <alignment horizontal="center"/>
    </xf>
    <xf numFmtId="0" fontId="56" fillId="0" borderId="0" xfId="89" applyFont="1" applyAlignment="1">
      <alignment horizontal="center"/>
    </xf>
    <xf numFmtId="3" fontId="54" fillId="12" borderId="0" xfId="67" applyNumberFormat="1" applyFont="1" applyFill="1" applyAlignment="1">
      <alignment horizontal="center"/>
    </xf>
    <xf numFmtId="0" fontId="56" fillId="12" borderId="0" xfId="89" applyFont="1" applyFill="1" applyAlignment="1">
      <alignment horizontal="center"/>
    </xf>
    <xf numFmtId="0" fontId="41" fillId="0" borderId="0" xfId="85" applyFont="1" applyAlignment="1">
      <alignment horizontal="center" vertical="center" wrapText="1"/>
    </xf>
    <xf numFmtId="0" fontId="53" fillId="13" borderId="21" xfId="85" applyFont="1" applyFill="1" applyBorder="1" applyAlignment="1">
      <alignment horizontal="center" vertical="center"/>
    </xf>
    <xf numFmtId="0" fontId="53" fillId="13" borderId="16" xfId="85" applyFont="1" applyFill="1" applyBorder="1" applyAlignment="1">
      <alignment horizontal="center" vertical="center"/>
    </xf>
    <xf numFmtId="0" fontId="53" fillId="13" borderId="22" xfId="85" applyFont="1" applyFill="1" applyBorder="1" applyAlignment="1">
      <alignment horizontal="center" vertical="center"/>
    </xf>
    <xf numFmtId="0" fontId="53" fillId="13" borderId="23" xfId="85" applyFont="1" applyFill="1" applyBorder="1" applyAlignment="1">
      <alignment horizontal="center" vertical="center"/>
    </xf>
    <xf numFmtId="0" fontId="53" fillId="13" borderId="15" xfId="85" applyFont="1" applyFill="1" applyBorder="1" applyAlignment="1">
      <alignment horizontal="center" vertical="center"/>
    </xf>
    <xf numFmtId="0" fontId="53" fillId="13" borderId="24" xfId="85" applyFont="1" applyFill="1" applyBorder="1" applyAlignment="1">
      <alignment horizontal="center" vertical="center"/>
    </xf>
    <xf numFmtId="0" fontId="41" fillId="0" borderId="18" xfId="85" applyFont="1" applyBorder="1" applyAlignment="1">
      <alignment horizontal="left" vertical="center" wrapText="1"/>
    </xf>
    <xf numFmtId="0" fontId="41" fillId="0" borderId="17" xfId="85" applyFont="1" applyBorder="1" applyAlignment="1">
      <alignment horizontal="left" vertical="center" wrapText="1"/>
    </xf>
    <xf numFmtId="0" fontId="41" fillId="0" borderId="19" xfId="85" applyFont="1" applyBorder="1" applyAlignment="1">
      <alignment horizontal="left" vertical="center" wrapText="1"/>
    </xf>
    <xf numFmtId="0" fontId="47" fillId="0" borderId="18" xfId="85" applyFont="1" applyBorder="1" applyAlignment="1">
      <alignment horizontal="left" vertical="top" wrapText="1"/>
    </xf>
    <xf numFmtId="0" fontId="47" fillId="0" borderId="17" xfId="85" applyFont="1" applyBorder="1" applyAlignment="1">
      <alignment horizontal="left" vertical="top" wrapText="1"/>
    </xf>
    <xf numFmtId="0" fontId="47" fillId="0" borderId="19" xfId="85" applyFont="1" applyBorder="1" applyAlignment="1">
      <alignment horizontal="left" vertical="top" wrapText="1"/>
    </xf>
    <xf numFmtId="0" fontId="47" fillId="0" borderId="18" xfId="85" applyFont="1" applyBorder="1" applyAlignment="1">
      <alignment horizontal="left" vertical="center" wrapText="1"/>
    </xf>
    <xf numFmtId="0" fontId="47" fillId="0" borderId="17" xfId="85" applyFont="1" applyBorder="1" applyAlignment="1">
      <alignment horizontal="left" vertical="center" wrapText="1"/>
    </xf>
    <xf numFmtId="0" fontId="47" fillId="0" borderId="19" xfId="85" applyFont="1" applyBorder="1" applyAlignment="1">
      <alignment horizontal="left" vertical="center" wrapText="1"/>
    </xf>
  </cellXfs>
  <cellStyles count="93">
    <cellStyle name="Comma" xfId="66" builtinId="3"/>
    <cellStyle name="Comma 2" xfId="6" xr:uid="{00000000-0005-0000-0000-000000000000}"/>
    <cellStyle name="Comma 3" xfId="65" xr:uid="{E4454548-B6ED-4F04-9144-2199498F9285}"/>
    <cellStyle name="Comma 3 2" xfId="71" xr:uid="{67C3A057-44E7-454A-8810-96870CA59313}"/>
    <cellStyle name="Comma 3 2 2" xfId="78" xr:uid="{C842BF49-4CC6-407F-BE54-1544349C3C07}"/>
    <cellStyle name="Comma 4" xfId="74" xr:uid="{14FEA8A2-728A-4421-8B4D-B775827F1170}"/>
    <cellStyle name="Comma 5" xfId="80" xr:uid="{1E50F353-860F-4630-A4F4-B5DF23B1D89C}"/>
    <cellStyle name="Comma0" xfId="7" xr:uid="{00000000-0005-0000-0000-000001000000}"/>
    <cellStyle name="Currency0" xfId="8" xr:uid="{00000000-0005-0000-0000-000002000000}"/>
    <cellStyle name="Date" xfId="9" xr:uid="{00000000-0005-0000-0000-000003000000}"/>
    <cellStyle name="Fixed" xfId="10" xr:uid="{00000000-0005-0000-0000-000004000000}"/>
    <cellStyle name="Heading 1 2" xfId="11" xr:uid="{00000000-0005-0000-0000-000005000000}"/>
    <cellStyle name="Heading 2 2" xfId="12" xr:uid="{00000000-0005-0000-0000-000006000000}"/>
    <cellStyle name="Normal" xfId="0" builtinId="0"/>
    <cellStyle name="Normal 10" xfId="13" xr:uid="{00000000-0005-0000-0000-000008000000}"/>
    <cellStyle name="Normal 10 2" xfId="31" xr:uid="{00000000-0005-0000-0000-000009000000}"/>
    <cellStyle name="Normal 11" xfId="14" xr:uid="{00000000-0005-0000-0000-00000A000000}"/>
    <cellStyle name="Normal 11 2" xfId="32" xr:uid="{00000000-0005-0000-0000-00000B000000}"/>
    <cellStyle name="Normal 12" xfId="23" xr:uid="{00000000-0005-0000-0000-00000C000000}"/>
    <cellStyle name="Normal 12 2" xfId="70" xr:uid="{25152C27-253B-4502-BEE5-6D4FB85B9CE0}"/>
    <cellStyle name="Normal 12 2 2" xfId="77" xr:uid="{B189420A-9F5A-4D5F-A35C-2590893C138F}"/>
    <cellStyle name="Normal 12 3" xfId="79" xr:uid="{3F451BC0-93B1-4E5D-B514-7F427638564D}"/>
    <cellStyle name="Normal 13" xfId="24" xr:uid="{00000000-0005-0000-0000-00000D000000}"/>
    <cellStyle name="Normal 13 2" xfId="33" xr:uid="{00000000-0005-0000-0000-00000E000000}"/>
    <cellStyle name="Normal 14" xfId="25" xr:uid="{00000000-0005-0000-0000-00000F000000}"/>
    <cellStyle name="Normal 15" xfId="26" xr:uid="{00000000-0005-0000-0000-000010000000}"/>
    <cellStyle name="Normal 15 2" xfId="34" xr:uid="{00000000-0005-0000-0000-000011000000}"/>
    <cellStyle name="Normal 16" xfId="27" xr:uid="{00000000-0005-0000-0000-000012000000}"/>
    <cellStyle name="Normal 17" xfId="28" xr:uid="{00000000-0005-0000-0000-000013000000}"/>
    <cellStyle name="Normal 18" xfId="29" xr:uid="{00000000-0005-0000-0000-000014000000}"/>
    <cellStyle name="Normal 19" xfId="30" xr:uid="{00000000-0005-0000-0000-000015000000}"/>
    <cellStyle name="Normal 19 2" xfId="35" xr:uid="{00000000-0005-0000-0000-000016000000}"/>
    <cellStyle name="Normal 2" xfId="1" xr:uid="{00000000-0005-0000-0000-000017000000}"/>
    <cellStyle name="Normal 2 2" xfId="4" xr:uid="{00000000-0005-0000-0000-000018000000}"/>
    <cellStyle name="Normal 2 2 2" xfId="36" xr:uid="{00000000-0005-0000-0000-000019000000}"/>
    <cellStyle name="Normal 2 2 3" xfId="37" xr:uid="{00000000-0005-0000-0000-00001A000000}"/>
    <cellStyle name="Normal 2 3" xfId="38" xr:uid="{00000000-0005-0000-0000-00001B000000}"/>
    <cellStyle name="Normal 2 3 2" xfId="67" xr:uid="{CD0647FB-24A1-4849-8A07-8D4FB542CC37}"/>
    <cellStyle name="Normal 2 3 2 2" xfId="68" xr:uid="{B50BBC2D-AD4E-47CE-A4ED-5E2E9B09C973}"/>
    <cellStyle name="Normal 2 3 2 3" xfId="76" xr:uid="{522874B0-8C47-4F70-AB46-7C6C6245AAC4}"/>
    <cellStyle name="Normal 2 3 2 4" xfId="90" xr:uid="{FDE7C919-236F-476A-B0E6-942646A9111E}"/>
    <cellStyle name="Normal 2 4" xfId="59" xr:uid="{00000000-0005-0000-0000-00001C000000}"/>
    <cellStyle name="Normal 2 5" xfId="64" xr:uid="{0F22F058-C32C-48FA-8F13-C9257D17F72A}"/>
    <cellStyle name="Normal 2 6" xfId="91" xr:uid="{35D8B472-D5E0-46A1-8C6E-4AE91BB41F9E}"/>
    <cellStyle name="Normal 20" xfId="39" xr:uid="{00000000-0005-0000-0000-00001D000000}"/>
    <cellStyle name="Normal 21" xfId="40" xr:uid="{00000000-0005-0000-0000-00001E000000}"/>
    <cellStyle name="Normal 22" xfId="41" xr:uid="{00000000-0005-0000-0000-00001F000000}"/>
    <cellStyle name="Normal 23" xfId="42" xr:uid="{00000000-0005-0000-0000-000020000000}"/>
    <cellStyle name="Normal 24" xfId="43" xr:uid="{00000000-0005-0000-0000-000021000000}"/>
    <cellStyle name="Normal 25" xfId="44" xr:uid="{00000000-0005-0000-0000-000022000000}"/>
    <cellStyle name="Normal 26" xfId="45" xr:uid="{00000000-0005-0000-0000-000023000000}"/>
    <cellStyle name="Normal 27" xfId="46" xr:uid="{00000000-0005-0000-0000-000024000000}"/>
    <cellStyle name="Normal 28" xfId="47" xr:uid="{00000000-0005-0000-0000-000025000000}"/>
    <cellStyle name="Normal 29" xfId="48" xr:uid="{00000000-0005-0000-0000-000026000000}"/>
    <cellStyle name="Normal 3" xfId="3" xr:uid="{00000000-0005-0000-0000-000027000000}"/>
    <cellStyle name="Normal 3 2" xfId="55" xr:uid="{00000000-0005-0000-0000-000028000000}"/>
    <cellStyle name="Normal 3 2 2" xfId="69" xr:uid="{6B015F99-8F60-48F9-9AAF-233F8E291603}"/>
    <cellStyle name="Normal 3 3" xfId="60" xr:uid="{00000000-0005-0000-0000-000029000000}"/>
    <cellStyle name="Normal 30" xfId="49" xr:uid="{00000000-0005-0000-0000-00002A000000}"/>
    <cellStyle name="Normal 31" xfId="50" xr:uid="{00000000-0005-0000-0000-00002B000000}"/>
    <cellStyle name="Normal 32" xfId="51" xr:uid="{00000000-0005-0000-0000-00002C000000}"/>
    <cellStyle name="Normal 33" xfId="54" xr:uid="{00000000-0005-0000-0000-00002D000000}"/>
    <cellStyle name="Normal 34" xfId="58" xr:uid="{00000000-0005-0000-0000-00002E000000}"/>
    <cellStyle name="Normal 35" xfId="63" xr:uid="{00000000-0005-0000-0000-00002F000000}"/>
    <cellStyle name="Normal 36" xfId="72" xr:uid="{178FE226-0180-42F8-BCF0-127BE234E726}"/>
    <cellStyle name="Normal 37" xfId="75" xr:uid="{9EB003EF-0F0B-4EDE-A4E1-16A7C49D9F21}"/>
    <cellStyle name="Normal 38" xfId="81" xr:uid="{77E0ED7A-C70A-498C-96CC-90929182C4E4}"/>
    <cellStyle name="Normal 38 2" xfId="83" xr:uid="{A11A1928-BB8C-4452-B81A-8300C5D4C360}"/>
    <cellStyle name="Normal 38 2 2" xfId="85" xr:uid="{16F132B6-7030-4C34-AB88-995C2BBBFC95}"/>
    <cellStyle name="Normal 38 2 2 2" xfId="87" xr:uid="{C3D1C054-45B7-42F1-9220-B185D7882D97}"/>
    <cellStyle name="Normal 39" xfId="89" xr:uid="{8D8DA240-364F-4E2C-8904-84E8A321DFEB}"/>
    <cellStyle name="Normal 4" xfId="2" xr:uid="{00000000-0005-0000-0000-000030000000}"/>
    <cellStyle name="Normal 4 2" xfId="5" xr:uid="{00000000-0005-0000-0000-000031000000}"/>
    <cellStyle name="Normal 40" xfId="92" xr:uid="{D6E61082-55F9-482B-B26C-3F431E5AC59A}"/>
    <cellStyle name="Normal 5" xfId="15" xr:uid="{00000000-0005-0000-0000-000032000000}"/>
    <cellStyle name="Normal 6" xfId="16" xr:uid="{00000000-0005-0000-0000-000033000000}"/>
    <cellStyle name="Normal 6 2" xfId="17" xr:uid="{00000000-0005-0000-0000-000034000000}"/>
    <cellStyle name="Normal 6_BMP_Submit-Credit_work-up_011012" xfId="18" xr:uid="{00000000-0005-0000-0000-000035000000}"/>
    <cellStyle name="Normal 7" xfId="19" xr:uid="{00000000-0005-0000-0000-000036000000}"/>
    <cellStyle name="Normal 7 2" xfId="57" xr:uid="{00000000-0005-0000-0000-000037000000}"/>
    <cellStyle name="Normal 8" xfId="20" xr:uid="{00000000-0005-0000-0000-000038000000}"/>
    <cellStyle name="Normal 8 2" xfId="52" xr:uid="{00000000-0005-0000-0000-000039000000}"/>
    <cellStyle name="Normal 8 3" xfId="56" xr:uid="{00000000-0005-0000-0000-00003A000000}"/>
    <cellStyle name="Normal 9" xfId="21" xr:uid="{00000000-0005-0000-0000-00003B000000}"/>
    <cellStyle name="Normal 9 2" xfId="53" xr:uid="{00000000-0005-0000-0000-00003C000000}"/>
    <cellStyle name="Percent" xfId="61" builtinId="5"/>
    <cellStyle name="Percent 2" xfId="62" xr:uid="{00000000-0005-0000-0000-00003E000000}"/>
    <cellStyle name="Percent 3" xfId="73" xr:uid="{3AB5C8A7-6E68-45B4-BF69-A332C2E7FE21}"/>
    <cellStyle name="Percent 4" xfId="82" xr:uid="{8E62C7AD-7A58-434B-AC48-343FD0445613}"/>
    <cellStyle name="Percent 4 2" xfId="84" xr:uid="{C02D7D09-0CCC-46E7-A1BD-8EDD35ED8E30}"/>
    <cellStyle name="Percent 4 2 2" xfId="86" xr:uid="{80995EC8-81F8-4BAF-8814-8F438DB83DCF}"/>
    <cellStyle name="Percent 4 2 2 2" xfId="88" xr:uid="{3A9EC9B7-55B0-42B9-BC33-224FC009D504}"/>
    <cellStyle name="Total 2" xfId="22" xr:uid="{00000000-0005-0000-0000-00003F000000}"/>
  </cellStyles>
  <dxfs count="0"/>
  <tableStyles count="0" defaultTableStyle="TableStyleMedium9" defaultPivotStyle="PivotStyleLight16"/>
  <colors>
    <mruColors>
      <color rgb="FF1B7939"/>
      <color rgb="FFD9F1D5"/>
      <color rgb="FF5CAE63"/>
      <color rgb="FFF7F7F7"/>
      <color rgb="FFF9FCF9"/>
      <color rgb="FFF9F9F9"/>
      <color rgb="FFADD4A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'Annual Change'!$A$61</c:f>
              <c:strCache>
                <c:ptCount val="1"/>
                <c:pt idx="0">
                  <c:v>Nitrogen</c:v>
                </c:pt>
              </c:strCache>
            </c:strRef>
          </c:tx>
          <c:spPr>
            <a:solidFill>
              <a:schemeClr val="accent1"/>
            </a:solidFill>
            <a:ln>
              <a:noFill/>
            </a:ln>
            <a:effectLst/>
          </c:spPr>
          <c:invertIfNegative val="0"/>
          <c:cat>
            <c:strRef>
              <c:f>'Annual Change'!$B$60:$H$60</c:f>
              <c:strCache>
                <c:ptCount val="7"/>
                <c:pt idx="0">
                  <c:v>District of Columbia</c:v>
                </c:pt>
                <c:pt idx="1">
                  <c:v>West Virginia</c:v>
                </c:pt>
                <c:pt idx="2">
                  <c:v>Virginia</c:v>
                </c:pt>
                <c:pt idx="3">
                  <c:v>Maryland</c:v>
                </c:pt>
                <c:pt idx="4">
                  <c:v>New York </c:v>
                </c:pt>
                <c:pt idx="5">
                  <c:v>Delaware</c:v>
                </c:pt>
                <c:pt idx="6">
                  <c:v>Pennsylvania </c:v>
                </c:pt>
              </c:strCache>
            </c:strRef>
          </c:cat>
          <c:val>
            <c:numRef>
              <c:f>'Annual Change'!$B$61:$H$61</c:f>
              <c:numCache>
                <c:formatCode>0%</c:formatCode>
                <c:ptCount val="7"/>
                <c:pt idx="0">
                  <c:v>1</c:v>
                </c:pt>
                <c:pt idx="1">
                  <c:v>1</c:v>
                </c:pt>
                <c:pt idx="2">
                  <c:v>0.75340153208808913</c:v>
                </c:pt>
                <c:pt idx="3">
                  <c:v>0.58324232825351174</c:v>
                </c:pt>
                <c:pt idx="4">
                  <c:v>0.62685624472811108</c:v>
                </c:pt>
                <c:pt idx="5">
                  <c:v>0.2006479805859398</c:v>
                </c:pt>
                <c:pt idx="6">
                  <c:v>0.21971225527211316</c:v>
                </c:pt>
              </c:numCache>
            </c:numRef>
          </c:val>
          <c:extLst>
            <c:ext xmlns:c16="http://schemas.microsoft.com/office/drawing/2014/chart" uri="{C3380CC4-5D6E-409C-BE32-E72D297353CC}">
              <c16:uniqueId val="{00000000-4BA7-4ED7-B323-8F08FC4CB2A8}"/>
            </c:ext>
          </c:extLst>
        </c:ser>
        <c:ser>
          <c:idx val="1"/>
          <c:order val="1"/>
          <c:tx>
            <c:strRef>
              <c:f>'Annual Change'!$A$62</c:f>
              <c:strCache>
                <c:ptCount val="1"/>
                <c:pt idx="0">
                  <c:v>Phosphorus</c:v>
                </c:pt>
              </c:strCache>
            </c:strRef>
          </c:tx>
          <c:spPr>
            <a:solidFill>
              <a:schemeClr val="accent6"/>
            </a:solidFill>
            <a:ln>
              <a:noFill/>
            </a:ln>
            <a:effectLst/>
          </c:spPr>
          <c:invertIfNegative val="0"/>
          <c:cat>
            <c:strRef>
              <c:f>'Annual Change'!$B$60:$H$60</c:f>
              <c:strCache>
                <c:ptCount val="7"/>
                <c:pt idx="0">
                  <c:v>District of Columbia</c:v>
                </c:pt>
                <c:pt idx="1">
                  <c:v>West Virginia</c:v>
                </c:pt>
                <c:pt idx="2">
                  <c:v>Virginia</c:v>
                </c:pt>
                <c:pt idx="3">
                  <c:v>Maryland</c:v>
                </c:pt>
                <c:pt idx="4">
                  <c:v>New York </c:v>
                </c:pt>
                <c:pt idx="5">
                  <c:v>Delaware</c:v>
                </c:pt>
                <c:pt idx="6">
                  <c:v>Pennsylvania </c:v>
                </c:pt>
              </c:strCache>
            </c:strRef>
          </c:cat>
          <c:val>
            <c:numRef>
              <c:f>'Annual Change'!$B$62:$H$62</c:f>
              <c:numCache>
                <c:formatCode>0%</c:formatCode>
                <c:ptCount val="7"/>
                <c:pt idx="0">
                  <c:v>1</c:v>
                </c:pt>
                <c:pt idx="1">
                  <c:v>0.97184418443871323</c:v>
                </c:pt>
                <c:pt idx="2">
                  <c:v>0.68237256261835788</c:v>
                </c:pt>
                <c:pt idx="3">
                  <c:v>0.73906667203377097</c:v>
                </c:pt>
                <c:pt idx="4">
                  <c:v>1</c:v>
                </c:pt>
                <c:pt idx="5">
                  <c:v>0.51683925216870918</c:v>
                </c:pt>
                <c:pt idx="6">
                  <c:v>0.47941856944220312</c:v>
                </c:pt>
              </c:numCache>
            </c:numRef>
          </c:val>
          <c:extLst>
            <c:ext xmlns:c16="http://schemas.microsoft.com/office/drawing/2014/chart" uri="{C3380CC4-5D6E-409C-BE32-E72D297353CC}">
              <c16:uniqueId val="{00000001-4BA7-4ED7-B323-8F08FC4CB2A8}"/>
            </c:ext>
          </c:extLst>
        </c:ser>
        <c:ser>
          <c:idx val="2"/>
          <c:order val="2"/>
          <c:tx>
            <c:strRef>
              <c:f>'Annual Change'!$A$63</c:f>
              <c:strCache>
                <c:ptCount val="1"/>
                <c:pt idx="0">
                  <c:v>Sediment</c:v>
                </c:pt>
              </c:strCache>
            </c:strRef>
          </c:tx>
          <c:spPr>
            <a:solidFill>
              <a:schemeClr val="accent2">
                <a:lumMod val="75000"/>
              </a:schemeClr>
            </a:solidFill>
            <a:ln>
              <a:noFill/>
            </a:ln>
            <a:effectLst/>
          </c:spPr>
          <c:invertIfNegative val="0"/>
          <c:cat>
            <c:strRef>
              <c:f>'Annual Change'!$B$60:$H$60</c:f>
              <c:strCache>
                <c:ptCount val="7"/>
                <c:pt idx="0">
                  <c:v>District of Columbia</c:v>
                </c:pt>
                <c:pt idx="1">
                  <c:v>West Virginia</c:v>
                </c:pt>
                <c:pt idx="2">
                  <c:v>Virginia</c:v>
                </c:pt>
                <c:pt idx="3">
                  <c:v>Maryland</c:v>
                </c:pt>
                <c:pt idx="4">
                  <c:v>New York </c:v>
                </c:pt>
                <c:pt idx="5">
                  <c:v>Delaware</c:v>
                </c:pt>
                <c:pt idx="6">
                  <c:v>Pennsylvania </c:v>
                </c:pt>
              </c:strCache>
            </c:strRef>
          </c:cat>
          <c:val>
            <c:numRef>
              <c:f>'Annual Change'!$B$63:$H$63</c:f>
              <c:numCache>
                <c:formatCode>0%</c:formatCode>
                <c:ptCount val="7"/>
                <c:pt idx="0">
                  <c:v>1</c:v>
                </c:pt>
                <c:pt idx="1">
                  <c:v>1</c:v>
                </c:pt>
                <c:pt idx="2">
                  <c:v>1</c:v>
                </c:pt>
                <c:pt idx="3">
                  <c:v>1</c:v>
                </c:pt>
                <c:pt idx="4">
                  <c:v>0.21186774755002266</c:v>
                </c:pt>
                <c:pt idx="5">
                  <c:v>0.63177130167989493</c:v>
                </c:pt>
                <c:pt idx="6">
                  <c:v>0.45223987838965934</c:v>
                </c:pt>
              </c:numCache>
            </c:numRef>
          </c:val>
          <c:extLst>
            <c:ext xmlns:c16="http://schemas.microsoft.com/office/drawing/2014/chart" uri="{C3380CC4-5D6E-409C-BE32-E72D297353CC}">
              <c16:uniqueId val="{00000002-4BA7-4ED7-B323-8F08FC4CB2A8}"/>
            </c:ext>
          </c:extLst>
        </c:ser>
        <c:dLbls>
          <c:showLegendKey val="0"/>
          <c:showVal val="0"/>
          <c:showCatName val="0"/>
          <c:showSerName val="0"/>
          <c:showPercent val="0"/>
          <c:showBubbleSize val="0"/>
        </c:dLbls>
        <c:gapWidth val="219"/>
        <c:overlap val="-27"/>
        <c:axId val="998926104"/>
        <c:axId val="998920528"/>
      </c:barChart>
      <c:catAx>
        <c:axId val="998926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8920528"/>
        <c:crosses val="autoZero"/>
        <c:auto val="1"/>
        <c:lblAlgn val="ctr"/>
        <c:lblOffset val="100"/>
        <c:noMultiLvlLbl val="0"/>
      </c:catAx>
      <c:valAx>
        <c:axId val="99892052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8926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a:t>Simulated Sediment Loads Delivered to the Bay by Source</a:t>
            </a:r>
            <a:r>
              <a:rPr lang="en-US" sz="1000" b="0" i="0" u="none" strike="noStrike" baseline="0"/>
              <a:t>*             </a:t>
            </a:r>
          </a:p>
          <a:p>
            <a:pPr>
              <a:defRPr sz="1000" b="0" i="0" u="none" strike="noStrike" baseline="0">
                <a:solidFill>
                  <a:srgbClr val="000000"/>
                </a:solidFill>
                <a:latin typeface="Calibri"/>
                <a:ea typeface="Calibri"/>
                <a:cs typeface="Calibri"/>
              </a:defRPr>
            </a:pPr>
            <a:r>
              <a:rPr lang="en-US" sz="1000" b="0" i="0" u="none" strike="noStrike" baseline="0"/>
              <a:t>(million pounds/year)</a:t>
            </a:r>
            <a:endParaRPr lang="en-US"/>
          </a:p>
        </c:rich>
      </c:tx>
      <c:layout>
        <c:manualLayout>
          <c:xMode val="edge"/>
          <c:yMode val="edge"/>
          <c:x val="0.17388222305545101"/>
          <c:y val="1.3888888888888999E-2"/>
        </c:manualLayout>
      </c:layout>
      <c:overlay val="0"/>
    </c:title>
    <c:autoTitleDeleted val="0"/>
    <c:plotArea>
      <c:layout>
        <c:manualLayout>
          <c:layoutTarget val="inner"/>
          <c:xMode val="edge"/>
          <c:yMode val="edge"/>
          <c:x val="0.102894429862934"/>
          <c:y val="0.15004629629629801"/>
          <c:w val="0.54172645798878061"/>
          <c:h val="0.63805013414748746"/>
        </c:manualLayout>
      </c:layout>
      <c:barChart>
        <c:barDir val="col"/>
        <c:grouping val="stacked"/>
        <c:varyColors val="0"/>
        <c:ser>
          <c:idx val="0"/>
          <c:order val="0"/>
          <c:tx>
            <c:strRef>
              <c:f>Sediment!$B$18</c:f>
              <c:strCache>
                <c:ptCount val="1"/>
                <c:pt idx="0">
                  <c:v>Agriculture</c:v>
                </c:pt>
              </c:strCache>
            </c:strRef>
          </c:tx>
          <c:invertIfNegative val="0"/>
          <c:cat>
            <c:numRef>
              <c:f>Sediment!$C$17:$F$17</c:f>
              <c:numCache>
                <c:formatCode>General</c:formatCode>
                <c:ptCount val="4"/>
                <c:pt idx="0">
                  <c:v>1985</c:v>
                </c:pt>
                <c:pt idx="1">
                  <c:v>2009</c:v>
                </c:pt>
                <c:pt idx="2">
                  <c:v>2024</c:v>
                </c:pt>
                <c:pt idx="3">
                  <c:v>2025</c:v>
                </c:pt>
              </c:numCache>
            </c:numRef>
          </c:cat>
          <c:val>
            <c:numRef>
              <c:f>Sediment!$C$18:$F$18</c:f>
              <c:numCache>
                <c:formatCode>General</c:formatCode>
                <c:ptCount val="4"/>
                <c:pt idx="0">
                  <c:v>2957.7553445609201</c:v>
                </c:pt>
                <c:pt idx="1">
                  <c:v>1951.0625904450901</c:v>
                </c:pt>
                <c:pt idx="2">
                  <c:v>1319.2906105287</c:v>
                </c:pt>
                <c:pt idx="3">
                  <c:v>1386.6766397005499</c:v>
                </c:pt>
              </c:numCache>
            </c:numRef>
          </c:val>
          <c:extLst>
            <c:ext xmlns:c16="http://schemas.microsoft.com/office/drawing/2014/chart" uri="{C3380CC4-5D6E-409C-BE32-E72D297353CC}">
              <c16:uniqueId val="{00000000-AF3D-4549-9B82-50BF0CA08333}"/>
            </c:ext>
          </c:extLst>
        </c:ser>
        <c:ser>
          <c:idx val="1"/>
          <c:order val="1"/>
          <c:tx>
            <c:strRef>
              <c:f>Sediment!$B$19</c:f>
              <c:strCache>
                <c:ptCount val="1"/>
                <c:pt idx="0">
                  <c:v>Developed</c:v>
                </c:pt>
              </c:strCache>
            </c:strRef>
          </c:tx>
          <c:invertIfNegative val="0"/>
          <c:cat>
            <c:numRef>
              <c:f>Sediment!$C$17:$F$17</c:f>
              <c:numCache>
                <c:formatCode>General</c:formatCode>
                <c:ptCount val="4"/>
                <c:pt idx="0">
                  <c:v>1985</c:v>
                </c:pt>
                <c:pt idx="1">
                  <c:v>2009</c:v>
                </c:pt>
                <c:pt idx="2">
                  <c:v>2024</c:v>
                </c:pt>
                <c:pt idx="3">
                  <c:v>2025</c:v>
                </c:pt>
              </c:numCache>
            </c:numRef>
          </c:cat>
          <c:val>
            <c:numRef>
              <c:f>Sediment!$C$19:$F$19</c:f>
              <c:numCache>
                <c:formatCode>General</c:formatCode>
                <c:ptCount val="4"/>
                <c:pt idx="0">
                  <c:v>1380.08614905689</c:v>
                </c:pt>
                <c:pt idx="1">
                  <c:v>1684.7553837402299</c:v>
                </c:pt>
                <c:pt idx="2">
                  <c:v>1664.96343667983</c:v>
                </c:pt>
                <c:pt idx="3">
                  <c:v>1708.86194731927</c:v>
                </c:pt>
              </c:numCache>
            </c:numRef>
          </c:val>
          <c:extLst>
            <c:ext xmlns:c16="http://schemas.microsoft.com/office/drawing/2014/chart" uri="{C3380CC4-5D6E-409C-BE32-E72D297353CC}">
              <c16:uniqueId val="{00000001-AF3D-4549-9B82-50BF0CA08333}"/>
            </c:ext>
          </c:extLst>
        </c:ser>
        <c:ser>
          <c:idx val="2"/>
          <c:order val="2"/>
          <c:tx>
            <c:strRef>
              <c:f>Sediment!$B$20</c:f>
              <c:strCache>
                <c:ptCount val="1"/>
                <c:pt idx="0">
                  <c:v>Wastewater</c:v>
                </c:pt>
              </c:strCache>
            </c:strRef>
          </c:tx>
          <c:invertIfNegative val="0"/>
          <c:cat>
            <c:numRef>
              <c:f>Sediment!$C$17:$F$17</c:f>
              <c:numCache>
                <c:formatCode>General</c:formatCode>
                <c:ptCount val="4"/>
                <c:pt idx="0">
                  <c:v>1985</c:v>
                </c:pt>
                <c:pt idx="1">
                  <c:v>2009</c:v>
                </c:pt>
                <c:pt idx="2">
                  <c:v>2024</c:v>
                </c:pt>
                <c:pt idx="3">
                  <c:v>2025</c:v>
                </c:pt>
              </c:numCache>
            </c:numRef>
          </c:cat>
          <c:val>
            <c:numRef>
              <c:f>Sediment!$C$20:$F$20</c:f>
              <c:numCache>
                <c:formatCode>_(* #,##0_);_(* \(#,##0\);_(* "-"??_);_(@_)</c:formatCode>
                <c:ptCount val="4"/>
                <c:pt idx="0">
                  <c:v>125.81076390112709</c:v>
                </c:pt>
                <c:pt idx="1">
                  <c:v>60.48670804899951</c:v>
                </c:pt>
                <c:pt idx="2">
                  <c:v>38.556466797863266</c:v>
                </c:pt>
                <c:pt idx="3">
                  <c:v>39.044436900233819</c:v>
                </c:pt>
              </c:numCache>
            </c:numRef>
          </c:val>
          <c:extLst>
            <c:ext xmlns:c16="http://schemas.microsoft.com/office/drawing/2014/chart" uri="{C3380CC4-5D6E-409C-BE32-E72D297353CC}">
              <c16:uniqueId val="{00000002-AF3D-4549-9B82-50BF0CA08333}"/>
            </c:ext>
          </c:extLst>
        </c:ser>
        <c:ser>
          <c:idx val="3"/>
          <c:order val="3"/>
          <c:tx>
            <c:strRef>
              <c:f>Sediment!$B$21</c:f>
              <c:strCache>
                <c:ptCount val="1"/>
                <c:pt idx="0">
                  <c:v>Natural**</c:v>
                </c:pt>
              </c:strCache>
            </c:strRef>
          </c:tx>
          <c:spPr>
            <a:solidFill>
              <a:schemeClr val="accent5">
                <a:lumMod val="75000"/>
              </a:schemeClr>
            </a:solidFill>
          </c:spPr>
          <c:invertIfNegative val="0"/>
          <c:cat>
            <c:numRef>
              <c:f>Sediment!$C$17:$F$17</c:f>
              <c:numCache>
                <c:formatCode>General</c:formatCode>
                <c:ptCount val="4"/>
                <c:pt idx="0">
                  <c:v>1985</c:v>
                </c:pt>
                <c:pt idx="1">
                  <c:v>2009</c:v>
                </c:pt>
                <c:pt idx="2">
                  <c:v>2024</c:v>
                </c:pt>
                <c:pt idx="3">
                  <c:v>2025</c:v>
                </c:pt>
              </c:numCache>
            </c:numRef>
          </c:cat>
          <c:val>
            <c:numRef>
              <c:f>Sediment!$C$21:$F$21</c:f>
              <c:numCache>
                <c:formatCode>General</c:formatCode>
                <c:ptCount val="4"/>
                <c:pt idx="0">
                  <c:v>15854.445009114699</c:v>
                </c:pt>
                <c:pt idx="1">
                  <c:v>15133.866833694699</c:v>
                </c:pt>
                <c:pt idx="2">
                  <c:v>14367.0243682409</c:v>
                </c:pt>
                <c:pt idx="3">
                  <c:v>14420.2499948932</c:v>
                </c:pt>
              </c:numCache>
            </c:numRef>
          </c:val>
          <c:extLst>
            <c:ext xmlns:c16="http://schemas.microsoft.com/office/drawing/2014/chart" uri="{C3380CC4-5D6E-409C-BE32-E72D297353CC}">
              <c16:uniqueId val="{00000003-AF3D-4549-9B82-50BF0CA08333}"/>
            </c:ext>
          </c:extLst>
        </c:ser>
        <c:dLbls>
          <c:showLegendKey val="0"/>
          <c:showVal val="0"/>
          <c:showCatName val="0"/>
          <c:showSerName val="0"/>
          <c:showPercent val="0"/>
          <c:showBubbleSize val="0"/>
        </c:dLbls>
        <c:gapWidth val="150"/>
        <c:overlap val="100"/>
        <c:axId val="313216904"/>
        <c:axId val="313217296"/>
      </c:barChart>
      <c:catAx>
        <c:axId val="313216904"/>
        <c:scaling>
          <c:orientation val="minMax"/>
        </c:scaling>
        <c:delete val="0"/>
        <c:axPos val="b"/>
        <c:numFmt formatCode="0" sourceLinked="0"/>
        <c:majorTickMark val="out"/>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313217296"/>
        <c:crosses val="autoZero"/>
        <c:auto val="1"/>
        <c:lblAlgn val="ctr"/>
        <c:lblOffset val="100"/>
        <c:noMultiLvlLbl val="0"/>
      </c:catAx>
      <c:valAx>
        <c:axId val="313217296"/>
        <c:scaling>
          <c:orientation val="minMax"/>
        </c:scaling>
        <c:delete val="0"/>
        <c:axPos val="l"/>
        <c:majorGridlines/>
        <c:numFmt formatCode="#,##0" sourceLinked="0"/>
        <c:majorTickMark val="out"/>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313216904"/>
        <c:crosses val="autoZero"/>
        <c:crossBetween val="between"/>
      </c:valAx>
    </c:plotArea>
    <c:legend>
      <c:legendPos val="r"/>
      <c:layout>
        <c:manualLayout>
          <c:xMode val="edge"/>
          <c:yMode val="edge"/>
          <c:x val="0.66459130108736397"/>
          <c:y val="0.223950495771364"/>
          <c:w val="0.21124559224828338"/>
          <c:h val="0.55862642169728804"/>
        </c:manualLayout>
      </c:layout>
      <c:overlay val="0"/>
      <c:txPr>
        <a:bodyPr/>
        <a:lstStyle/>
        <a:p>
          <a:pPr>
            <a:defRPr sz="92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4" l="0.70000000000000095" r="0.70000000000000095" t="0.750000000000004"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Bay-Wide Nitrogen Load</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'ChesapeakeProgress Summary'!$A$8</c:f>
              <c:strCache>
                <c:ptCount val="1"/>
                <c:pt idx="0">
                  <c:v>Nitrogen</c:v>
                </c:pt>
              </c:strCache>
            </c:strRef>
          </c:tx>
          <c:spPr>
            <a:solidFill>
              <a:srgbClr val="00B0F0"/>
            </a:solidFill>
            <a:ln>
              <a:noFill/>
            </a:ln>
            <a:effectLst/>
          </c:spPr>
          <c:invertIfNegative val="0"/>
          <c:dPt>
            <c:idx val="4"/>
            <c:invertIfNegative val="0"/>
            <c:bubble3D val="0"/>
            <c:spPr>
              <a:solidFill>
                <a:srgbClr val="92D050"/>
              </a:solidFill>
              <a:ln>
                <a:noFill/>
              </a:ln>
              <a:effectLst/>
            </c:spPr>
            <c:extLst>
              <c:ext xmlns:c16="http://schemas.microsoft.com/office/drawing/2014/chart" uri="{C3380CC4-5D6E-409C-BE32-E72D297353CC}">
                <c16:uniqueId val="{00000000-C7E6-445D-A17F-13D68C0B8044}"/>
              </c:ext>
            </c:extLst>
          </c:dPt>
          <c:dLbls>
            <c:spPr>
              <a:noFill/>
              <a:ln>
                <a:solidFill>
                  <a:schemeClr val="tx1">
                    <a:lumMod val="95000"/>
                    <a:lumOff val="5000"/>
                  </a:schemeClr>
                </a:solid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'ChesapeakeProgress Summary'!$B$7:$F$7</c:f>
              <c:strCache>
                <c:ptCount val="5"/>
                <c:pt idx="0">
                  <c:v>1985</c:v>
                </c:pt>
                <c:pt idx="1">
                  <c:v>2009</c:v>
                </c:pt>
                <c:pt idx="2">
                  <c:v>2024</c:v>
                </c:pt>
                <c:pt idx="3">
                  <c:v>2025</c:v>
                </c:pt>
                <c:pt idx="4">
                  <c:v>2025 Interim Targets w/ CEC</c:v>
                </c:pt>
              </c:strCache>
            </c:strRef>
          </c:cat>
          <c:val>
            <c:numRef>
              <c:f>'ChesapeakeProgress Summary'!$B$8:$F$8</c:f>
              <c:numCache>
                <c:formatCode>0.00</c:formatCode>
                <c:ptCount val="5"/>
                <c:pt idx="0">
                  <c:v>333.32542454821441</c:v>
                </c:pt>
                <c:pt idx="1">
                  <c:v>270.1399493270377</c:v>
                </c:pt>
                <c:pt idx="2">
                  <c:v>235.67248224602861</c:v>
                </c:pt>
                <c:pt idx="3">
                  <c:v>237.08714971072612</c:v>
                </c:pt>
                <c:pt idx="4">
                  <c:v>203.94552767075365</c:v>
                </c:pt>
              </c:numCache>
            </c:numRef>
          </c:val>
          <c:extLst>
            <c:ext xmlns:c16="http://schemas.microsoft.com/office/drawing/2014/chart" uri="{C3380CC4-5D6E-409C-BE32-E72D297353CC}">
              <c16:uniqueId val="{00000000-D5CD-4326-862C-28B3A59E8C19}"/>
            </c:ext>
          </c:extLst>
        </c:ser>
        <c:dLbls>
          <c:dLblPos val="outEnd"/>
          <c:showLegendKey val="0"/>
          <c:showVal val="1"/>
          <c:showCatName val="0"/>
          <c:showSerName val="0"/>
          <c:showPercent val="0"/>
          <c:showBubbleSize val="0"/>
        </c:dLbls>
        <c:gapWidth val="219"/>
        <c:overlap val="-27"/>
        <c:axId val="1306063919"/>
        <c:axId val="1301792287"/>
      </c:barChart>
      <c:catAx>
        <c:axId val="13060639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301792287"/>
        <c:crosses val="autoZero"/>
        <c:auto val="1"/>
        <c:lblAlgn val="ctr"/>
        <c:lblOffset val="100"/>
        <c:noMultiLvlLbl val="0"/>
      </c:catAx>
      <c:valAx>
        <c:axId val="130179228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US" b="1"/>
                  <a:t>Millions of Pounds Per Year</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30606391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Bay-Wide Phosphorus Load</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'ChesapeakeProgress Summary'!$A$8</c:f>
              <c:strCache>
                <c:ptCount val="1"/>
                <c:pt idx="0">
                  <c:v>Nitrogen</c:v>
                </c:pt>
              </c:strCache>
            </c:strRef>
          </c:tx>
          <c:spPr>
            <a:solidFill>
              <a:srgbClr val="00B0F0"/>
            </a:solidFill>
            <a:ln>
              <a:noFill/>
            </a:ln>
            <a:effectLst/>
          </c:spPr>
          <c:invertIfNegative val="0"/>
          <c:dPt>
            <c:idx val="4"/>
            <c:invertIfNegative val="0"/>
            <c:bubble3D val="0"/>
            <c:spPr>
              <a:solidFill>
                <a:srgbClr val="92D050"/>
              </a:solidFill>
              <a:ln>
                <a:noFill/>
              </a:ln>
              <a:effectLst/>
            </c:spPr>
            <c:extLst>
              <c:ext xmlns:c16="http://schemas.microsoft.com/office/drawing/2014/chart" uri="{C3380CC4-5D6E-409C-BE32-E72D297353CC}">
                <c16:uniqueId val="{00000000-6970-4C87-B3AA-9334B21A2819}"/>
              </c:ext>
            </c:extLst>
          </c:dPt>
          <c:dLbls>
            <c:spPr>
              <a:noFill/>
              <a:ln>
                <a:solidFill>
                  <a:schemeClr val="tx1"/>
                </a:solid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'ChesapeakeProgress Summary'!$B$7:$F$7</c:f>
              <c:strCache>
                <c:ptCount val="5"/>
                <c:pt idx="0">
                  <c:v>1985</c:v>
                </c:pt>
                <c:pt idx="1">
                  <c:v>2009</c:v>
                </c:pt>
                <c:pt idx="2">
                  <c:v>2024</c:v>
                </c:pt>
                <c:pt idx="3">
                  <c:v>2025</c:v>
                </c:pt>
                <c:pt idx="4">
                  <c:v>2025 Interim Targets w/ CEC</c:v>
                </c:pt>
              </c:strCache>
            </c:strRef>
          </c:cat>
          <c:val>
            <c:numRef>
              <c:f>'ChesapeakeProgress Summary'!$B$9:$F$9</c:f>
              <c:numCache>
                <c:formatCode>0.00</c:formatCode>
                <c:ptCount val="5"/>
                <c:pt idx="0">
                  <c:v>29.165674147577032</c:v>
                </c:pt>
                <c:pt idx="1">
                  <c:v>16.746904247026631</c:v>
                </c:pt>
                <c:pt idx="2">
                  <c:v>13.092569022925797</c:v>
                </c:pt>
                <c:pt idx="3">
                  <c:v>13.16017331940583</c:v>
                </c:pt>
                <c:pt idx="4">
                  <c:v>12.780623034181565</c:v>
                </c:pt>
              </c:numCache>
            </c:numRef>
          </c:val>
          <c:extLst>
            <c:ext xmlns:c16="http://schemas.microsoft.com/office/drawing/2014/chart" uri="{C3380CC4-5D6E-409C-BE32-E72D297353CC}">
              <c16:uniqueId val="{00000002-C592-4F7D-A0DC-C7E3B3695772}"/>
            </c:ext>
          </c:extLst>
        </c:ser>
        <c:dLbls>
          <c:dLblPos val="outEnd"/>
          <c:showLegendKey val="0"/>
          <c:showVal val="1"/>
          <c:showCatName val="0"/>
          <c:showSerName val="0"/>
          <c:showPercent val="0"/>
          <c:showBubbleSize val="0"/>
        </c:dLbls>
        <c:gapWidth val="219"/>
        <c:overlap val="-27"/>
        <c:axId val="1306063919"/>
        <c:axId val="1301792287"/>
      </c:barChart>
      <c:catAx>
        <c:axId val="13060639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301792287"/>
        <c:crosses val="autoZero"/>
        <c:auto val="1"/>
        <c:lblAlgn val="ctr"/>
        <c:lblOffset val="100"/>
        <c:noMultiLvlLbl val="0"/>
      </c:catAx>
      <c:valAx>
        <c:axId val="130179228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US" b="1"/>
                  <a:t>Millions of Pounds Per Year</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30606391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Bay-Wide Sediment Load</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'ChesapeakeProgress Summary'!$A$8</c:f>
              <c:strCache>
                <c:ptCount val="1"/>
                <c:pt idx="0">
                  <c:v>Nitrogen</c:v>
                </c:pt>
              </c:strCache>
            </c:strRef>
          </c:tx>
          <c:spPr>
            <a:solidFill>
              <a:srgbClr val="00B0F0"/>
            </a:solidFill>
            <a:ln>
              <a:noFill/>
            </a:ln>
            <a:effectLst/>
          </c:spPr>
          <c:invertIfNegative val="0"/>
          <c:dPt>
            <c:idx val="4"/>
            <c:invertIfNegative val="0"/>
            <c:bubble3D val="0"/>
            <c:spPr>
              <a:solidFill>
                <a:srgbClr val="92D050"/>
              </a:solidFill>
              <a:ln>
                <a:noFill/>
              </a:ln>
              <a:effectLst/>
            </c:spPr>
            <c:extLst>
              <c:ext xmlns:c16="http://schemas.microsoft.com/office/drawing/2014/chart" uri="{C3380CC4-5D6E-409C-BE32-E72D297353CC}">
                <c16:uniqueId val="{00000000-BD04-4251-8F37-5DB0F72C0DA1}"/>
              </c:ext>
            </c:extLst>
          </c:dPt>
          <c:dLbls>
            <c:spPr>
              <a:noFill/>
              <a:ln>
                <a:solidFill>
                  <a:sysClr val="windowText" lastClr="000000"/>
                </a:solid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'ChesapeakeProgress Summary'!$B$7:$F$7</c:f>
              <c:strCache>
                <c:ptCount val="5"/>
                <c:pt idx="0">
                  <c:v>1985</c:v>
                </c:pt>
                <c:pt idx="1">
                  <c:v>2009</c:v>
                </c:pt>
                <c:pt idx="2">
                  <c:v>2024</c:v>
                </c:pt>
                <c:pt idx="3">
                  <c:v>2025</c:v>
                </c:pt>
                <c:pt idx="4">
                  <c:v>2025 Interim Targets w/ CEC</c:v>
                </c:pt>
              </c:strCache>
            </c:strRef>
          </c:cat>
          <c:val>
            <c:numRef>
              <c:f>'ChesapeakeProgress Summary'!$B$10:$F$10</c:f>
              <c:numCache>
                <c:formatCode>#,##0</c:formatCode>
                <c:ptCount val="5"/>
                <c:pt idx="0">
                  <c:v>20318.0972666337</c:v>
                </c:pt>
                <c:pt idx="1">
                  <c:v>18830.171516939576</c:v>
                </c:pt>
                <c:pt idx="2">
                  <c:v>17390.322852346148</c:v>
                </c:pt>
                <c:pt idx="3">
                  <c:v>17555.331814083438</c:v>
                </c:pt>
                <c:pt idx="4">
                  <c:v>18587.025580970429</c:v>
                </c:pt>
              </c:numCache>
            </c:numRef>
          </c:val>
          <c:extLst>
            <c:ext xmlns:c16="http://schemas.microsoft.com/office/drawing/2014/chart" uri="{C3380CC4-5D6E-409C-BE32-E72D297353CC}">
              <c16:uniqueId val="{00000002-A5A3-4ADF-AF87-D3975F2071A9}"/>
            </c:ext>
          </c:extLst>
        </c:ser>
        <c:dLbls>
          <c:dLblPos val="outEnd"/>
          <c:showLegendKey val="0"/>
          <c:showVal val="1"/>
          <c:showCatName val="0"/>
          <c:showSerName val="0"/>
          <c:showPercent val="0"/>
          <c:showBubbleSize val="0"/>
        </c:dLbls>
        <c:gapWidth val="219"/>
        <c:overlap val="-27"/>
        <c:axId val="1306063919"/>
        <c:axId val="1301792287"/>
      </c:barChart>
      <c:catAx>
        <c:axId val="13060639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301792287"/>
        <c:crosses val="autoZero"/>
        <c:auto val="1"/>
        <c:lblAlgn val="ctr"/>
        <c:lblOffset val="100"/>
        <c:noMultiLvlLbl val="0"/>
      </c:catAx>
      <c:valAx>
        <c:axId val="130179228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US" b="1"/>
                  <a:t>Millions of Pounds Per Year</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30606391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rgbClr val="000000"/>
                </a:solidFill>
                <a:latin typeface="Calibri"/>
                <a:ea typeface="Calibri"/>
                <a:cs typeface="Calibri"/>
              </a:defRPr>
            </a:pPr>
            <a:r>
              <a:rPr lang="en-US"/>
              <a:t>Simulated</a:t>
            </a:r>
            <a:r>
              <a:rPr lang="en-US" baseline="0"/>
              <a:t> </a:t>
            </a:r>
            <a:r>
              <a:rPr lang="en-US"/>
              <a:t>Nitrogen Loads Delivered to the Bay by Source* (million pounds/year)</a:t>
            </a:r>
          </a:p>
          <a:p>
            <a:pPr marL="0" marR="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rgbClr val="000000"/>
                </a:solidFill>
                <a:latin typeface="Calibri"/>
                <a:ea typeface="Calibri"/>
                <a:cs typeface="Calibri"/>
              </a:defRPr>
            </a:pPr>
            <a:endParaRPr lang="en-US"/>
          </a:p>
        </c:rich>
      </c:tx>
      <c:layout>
        <c:manualLayout>
          <c:xMode val="edge"/>
          <c:yMode val="edge"/>
          <c:x val="0.14379582526267065"/>
          <c:y val="7.9579248480477361E-3"/>
        </c:manualLayout>
      </c:layout>
      <c:overlay val="0"/>
    </c:title>
    <c:autoTitleDeleted val="0"/>
    <c:plotArea>
      <c:layout>
        <c:manualLayout>
          <c:layoutTarget val="inner"/>
          <c:xMode val="edge"/>
          <c:yMode val="edge"/>
          <c:x val="8.0568442458207296E-2"/>
          <c:y val="7.4458238732428794E-2"/>
          <c:w val="0.41333397349721701"/>
          <c:h val="0.74214031528267699"/>
        </c:manualLayout>
      </c:layout>
      <c:barChart>
        <c:barDir val="col"/>
        <c:grouping val="stacked"/>
        <c:varyColors val="0"/>
        <c:ser>
          <c:idx val="0"/>
          <c:order val="0"/>
          <c:tx>
            <c:strRef>
              <c:f>Nitrogen!$B$22</c:f>
              <c:strCache>
                <c:ptCount val="1"/>
                <c:pt idx="0">
                  <c:v>Agriculture</c:v>
                </c:pt>
              </c:strCache>
            </c:strRef>
          </c:tx>
          <c:invertIfNegative val="0"/>
          <c:cat>
            <c:numRef>
              <c:f>Nitrogen!$C$21:$F$21</c:f>
              <c:numCache>
                <c:formatCode>General</c:formatCode>
                <c:ptCount val="4"/>
                <c:pt idx="0">
                  <c:v>1985</c:v>
                </c:pt>
                <c:pt idx="1">
                  <c:v>2009</c:v>
                </c:pt>
                <c:pt idx="2">
                  <c:v>2024</c:v>
                </c:pt>
                <c:pt idx="3">
                  <c:v>2025</c:v>
                </c:pt>
              </c:numCache>
            </c:numRef>
          </c:cat>
          <c:val>
            <c:numRef>
              <c:f>Nitrogen!$C$22:$F$22</c:f>
              <c:numCache>
                <c:formatCode>0.00</c:formatCode>
                <c:ptCount val="4"/>
                <c:pt idx="0">
                  <c:v>157.30604535958199</c:v>
                </c:pt>
                <c:pt idx="1">
                  <c:v>122.032915464712</c:v>
                </c:pt>
                <c:pt idx="2">
                  <c:v>116.375068191314</c:v>
                </c:pt>
                <c:pt idx="3">
                  <c:v>117.69311049180099</c:v>
                </c:pt>
              </c:numCache>
            </c:numRef>
          </c:val>
          <c:extLst>
            <c:ext xmlns:c16="http://schemas.microsoft.com/office/drawing/2014/chart" uri="{C3380CC4-5D6E-409C-BE32-E72D297353CC}">
              <c16:uniqueId val="{00000000-0FAD-4F21-A35F-87320A1C7064}"/>
            </c:ext>
          </c:extLst>
        </c:ser>
        <c:ser>
          <c:idx val="1"/>
          <c:order val="1"/>
          <c:tx>
            <c:strRef>
              <c:f>Nitrogen!$B$23</c:f>
              <c:strCache>
                <c:ptCount val="1"/>
                <c:pt idx="0">
                  <c:v>Developed</c:v>
                </c:pt>
              </c:strCache>
            </c:strRef>
          </c:tx>
          <c:invertIfNegative val="0"/>
          <c:cat>
            <c:numRef>
              <c:f>Nitrogen!$C$21:$F$21</c:f>
              <c:numCache>
                <c:formatCode>General</c:formatCode>
                <c:ptCount val="4"/>
                <c:pt idx="0">
                  <c:v>1985</c:v>
                </c:pt>
                <c:pt idx="1">
                  <c:v>2009</c:v>
                </c:pt>
                <c:pt idx="2">
                  <c:v>2024</c:v>
                </c:pt>
                <c:pt idx="3">
                  <c:v>2025</c:v>
                </c:pt>
              </c:numCache>
            </c:numRef>
          </c:cat>
          <c:val>
            <c:numRef>
              <c:f>Nitrogen!$C$23:$F$23</c:f>
              <c:numCache>
                <c:formatCode>0.00</c:formatCode>
                <c:ptCount val="4"/>
                <c:pt idx="0">
                  <c:v>27.499726353526199</c:v>
                </c:pt>
                <c:pt idx="1">
                  <c:v>38.261189349004297</c:v>
                </c:pt>
                <c:pt idx="2">
                  <c:v>39.266407480654799</c:v>
                </c:pt>
                <c:pt idx="3">
                  <c:v>40.0625226531686</c:v>
                </c:pt>
              </c:numCache>
            </c:numRef>
          </c:val>
          <c:extLst>
            <c:ext xmlns:c16="http://schemas.microsoft.com/office/drawing/2014/chart" uri="{C3380CC4-5D6E-409C-BE32-E72D297353CC}">
              <c16:uniqueId val="{00000001-0FAD-4F21-A35F-87320A1C7064}"/>
            </c:ext>
          </c:extLst>
        </c:ser>
        <c:ser>
          <c:idx val="2"/>
          <c:order val="2"/>
          <c:tx>
            <c:strRef>
              <c:f>Nitrogen!$B$24</c:f>
              <c:strCache>
                <c:ptCount val="1"/>
                <c:pt idx="0">
                  <c:v>Wastewater</c:v>
                </c:pt>
              </c:strCache>
            </c:strRef>
          </c:tx>
          <c:invertIfNegative val="0"/>
          <c:cat>
            <c:numRef>
              <c:f>Nitrogen!$C$21:$F$21</c:f>
              <c:numCache>
                <c:formatCode>General</c:formatCode>
                <c:ptCount val="4"/>
                <c:pt idx="0">
                  <c:v>1985</c:v>
                </c:pt>
                <c:pt idx="1">
                  <c:v>2009</c:v>
                </c:pt>
                <c:pt idx="2">
                  <c:v>2024</c:v>
                </c:pt>
                <c:pt idx="3">
                  <c:v>2025</c:v>
                </c:pt>
              </c:numCache>
            </c:numRef>
          </c:cat>
          <c:val>
            <c:numRef>
              <c:f>Nitrogen!$C$24:$F$24</c:f>
              <c:numCache>
                <c:formatCode>0.00</c:formatCode>
                <c:ptCount val="4"/>
                <c:pt idx="0">
                  <c:v>48.525085599689099</c:v>
                </c:pt>
                <c:pt idx="1">
                  <c:v>46.198059285981302</c:v>
                </c:pt>
                <c:pt idx="2">
                  <c:v>45.114264003718503</c:v>
                </c:pt>
                <c:pt idx="3">
                  <c:v>45.003181752542901</c:v>
                </c:pt>
              </c:numCache>
            </c:numRef>
          </c:val>
          <c:extLst>
            <c:ext xmlns:c16="http://schemas.microsoft.com/office/drawing/2014/chart" uri="{C3380CC4-5D6E-409C-BE32-E72D297353CC}">
              <c16:uniqueId val="{00000002-0FAD-4F21-A35F-87320A1C7064}"/>
            </c:ext>
          </c:extLst>
        </c:ser>
        <c:ser>
          <c:idx val="3"/>
          <c:order val="3"/>
          <c:tx>
            <c:strRef>
              <c:f>Nitrogen!$B$25</c:f>
              <c:strCache>
                <c:ptCount val="1"/>
                <c:pt idx="0">
                  <c:v>Septic</c:v>
                </c:pt>
              </c:strCache>
            </c:strRef>
          </c:tx>
          <c:invertIfNegative val="0"/>
          <c:cat>
            <c:numRef>
              <c:f>Nitrogen!$C$21:$F$21</c:f>
              <c:numCache>
                <c:formatCode>General</c:formatCode>
                <c:ptCount val="4"/>
                <c:pt idx="0">
                  <c:v>1985</c:v>
                </c:pt>
                <c:pt idx="1">
                  <c:v>2009</c:v>
                </c:pt>
                <c:pt idx="2">
                  <c:v>2024</c:v>
                </c:pt>
                <c:pt idx="3">
                  <c:v>2025</c:v>
                </c:pt>
              </c:numCache>
            </c:numRef>
          </c:cat>
          <c:val>
            <c:numRef>
              <c:f>Nitrogen!$C$25:$F$25</c:f>
              <c:numCache>
                <c:formatCode>0.00</c:formatCode>
                <c:ptCount val="4"/>
                <c:pt idx="0">
                  <c:v>5.4514907340723404</c:v>
                </c:pt>
                <c:pt idx="1">
                  <c:v>7.5612611909747098</c:v>
                </c:pt>
                <c:pt idx="2">
                  <c:v>7.8207769677804198</c:v>
                </c:pt>
                <c:pt idx="3">
                  <c:v>7.8082086999107396</c:v>
                </c:pt>
              </c:numCache>
            </c:numRef>
          </c:val>
          <c:extLst>
            <c:ext xmlns:c16="http://schemas.microsoft.com/office/drawing/2014/chart" uri="{C3380CC4-5D6E-409C-BE32-E72D297353CC}">
              <c16:uniqueId val="{00000003-0FAD-4F21-A35F-87320A1C7064}"/>
            </c:ext>
          </c:extLst>
        </c:ser>
        <c:ser>
          <c:idx val="4"/>
          <c:order val="4"/>
          <c:tx>
            <c:strRef>
              <c:f>Nitrogen!$B$26</c:f>
              <c:strCache>
                <c:ptCount val="1"/>
                <c:pt idx="0">
                  <c:v>Natural**</c:v>
                </c:pt>
              </c:strCache>
            </c:strRef>
          </c:tx>
          <c:invertIfNegative val="0"/>
          <c:cat>
            <c:numRef>
              <c:f>Nitrogen!$C$21:$F$21</c:f>
              <c:numCache>
                <c:formatCode>General</c:formatCode>
                <c:ptCount val="4"/>
                <c:pt idx="0">
                  <c:v>1985</c:v>
                </c:pt>
                <c:pt idx="1">
                  <c:v>2009</c:v>
                </c:pt>
                <c:pt idx="2">
                  <c:v>2024</c:v>
                </c:pt>
                <c:pt idx="3">
                  <c:v>2025</c:v>
                </c:pt>
              </c:numCache>
            </c:numRef>
          </c:cat>
          <c:val>
            <c:numRef>
              <c:f>Nitrogen!$C$26:$F$26</c:f>
              <c:numCache>
                <c:formatCode>0.00</c:formatCode>
                <c:ptCount val="4"/>
                <c:pt idx="0">
                  <c:v>94.543076501344501</c:v>
                </c:pt>
                <c:pt idx="1">
                  <c:v>56.0865240363648</c:v>
                </c:pt>
                <c:pt idx="2">
                  <c:v>27.095965602560401</c:v>
                </c:pt>
                <c:pt idx="3">
                  <c:v>26.520126113302599</c:v>
                </c:pt>
              </c:numCache>
            </c:numRef>
          </c:val>
          <c:extLst>
            <c:ext xmlns:c16="http://schemas.microsoft.com/office/drawing/2014/chart" uri="{C3380CC4-5D6E-409C-BE32-E72D297353CC}">
              <c16:uniqueId val="{00000004-0FAD-4F21-A35F-87320A1C7064}"/>
            </c:ext>
          </c:extLst>
        </c:ser>
        <c:ser>
          <c:idx val="5"/>
          <c:order val="5"/>
          <c:tx>
            <c:strRef>
              <c:f>Nitrogen!$B$27</c:f>
              <c:strCache>
                <c:ptCount val="1"/>
                <c:pt idx="0">
                  <c:v>Atmospheric Deposition to Watershed (to be reduced under Clean Air Act)</c:v>
                </c:pt>
              </c:strCache>
            </c:strRef>
          </c:tx>
          <c:invertIfNegative val="0"/>
          <c:cat>
            <c:numRef>
              <c:f>Nitrogen!$C$21:$F$21</c:f>
              <c:numCache>
                <c:formatCode>General</c:formatCode>
                <c:ptCount val="4"/>
                <c:pt idx="0">
                  <c:v>1985</c:v>
                </c:pt>
                <c:pt idx="1">
                  <c:v>2009</c:v>
                </c:pt>
                <c:pt idx="2">
                  <c:v>2024</c:v>
                </c:pt>
                <c:pt idx="3">
                  <c:v>2025</c:v>
                </c:pt>
              </c:numCache>
            </c:numRef>
          </c:cat>
          <c:val>
            <c:numRef>
              <c:f>Nitrogen!$C$27:$F$27</c:f>
              <c:numCache>
                <c:formatCode>0.00</c:formatCode>
                <c:ptCount val="4"/>
                <c:pt idx="0">
                  <c:v>15.900637326454</c:v>
                </c:pt>
                <c:pt idx="1">
                  <c:v>7.1835919141905302</c:v>
                </c:pt>
                <c:pt idx="2">
                  <c:v>0.22</c:v>
                </c:pt>
                <c:pt idx="3">
                  <c:v>0</c:v>
                </c:pt>
              </c:numCache>
            </c:numRef>
          </c:val>
          <c:extLst>
            <c:ext xmlns:c16="http://schemas.microsoft.com/office/drawing/2014/chart" uri="{C3380CC4-5D6E-409C-BE32-E72D297353CC}">
              <c16:uniqueId val="{00000005-0FAD-4F21-A35F-87320A1C7064}"/>
            </c:ext>
          </c:extLst>
        </c:ser>
        <c:ser>
          <c:idx val="6"/>
          <c:order val="6"/>
          <c:tx>
            <c:strRef>
              <c:f>Nitrogen!$B$28</c:f>
              <c:strCache>
                <c:ptCount val="1"/>
                <c:pt idx="0">
                  <c:v>Atmospheric Deposition to Tidal Water</c:v>
                </c:pt>
              </c:strCache>
            </c:strRef>
          </c:tx>
          <c:invertIfNegative val="0"/>
          <c:cat>
            <c:numRef>
              <c:f>Nitrogen!$C$21:$F$21</c:f>
              <c:numCache>
                <c:formatCode>General</c:formatCode>
                <c:ptCount val="4"/>
                <c:pt idx="0">
                  <c:v>1985</c:v>
                </c:pt>
                <c:pt idx="1">
                  <c:v>2009</c:v>
                </c:pt>
                <c:pt idx="2">
                  <c:v>2024</c:v>
                </c:pt>
                <c:pt idx="3">
                  <c:v>2025</c:v>
                </c:pt>
              </c:numCache>
            </c:numRef>
          </c:cat>
          <c:val>
            <c:numRef>
              <c:f>Nitrogen!$C$28:$F$28</c:f>
              <c:numCache>
                <c:formatCode>0.00</c:formatCode>
                <c:ptCount val="4"/>
                <c:pt idx="0">
                  <c:v>21.5207178948103</c:v>
                </c:pt>
                <c:pt idx="1">
                  <c:v>19.804229405538901</c:v>
                </c:pt>
                <c:pt idx="2">
                  <c:v>15.75</c:v>
                </c:pt>
                <c:pt idx="3">
                  <c:v>15.6008561063773</c:v>
                </c:pt>
              </c:numCache>
            </c:numRef>
          </c:val>
          <c:extLst>
            <c:ext xmlns:c16="http://schemas.microsoft.com/office/drawing/2014/chart" uri="{C3380CC4-5D6E-409C-BE32-E72D297353CC}">
              <c16:uniqueId val="{00000006-0FAD-4F21-A35F-87320A1C7064}"/>
            </c:ext>
          </c:extLst>
        </c:ser>
        <c:dLbls>
          <c:showLegendKey val="0"/>
          <c:showVal val="0"/>
          <c:showCatName val="0"/>
          <c:showSerName val="0"/>
          <c:showPercent val="0"/>
          <c:showBubbleSize val="0"/>
        </c:dLbls>
        <c:gapWidth val="150"/>
        <c:overlap val="100"/>
        <c:axId val="255680952"/>
        <c:axId val="255681344"/>
      </c:barChart>
      <c:catAx>
        <c:axId val="255680952"/>
        <c:scaling>
          <c:orientation val="minMax"/>
        </c:scaling>
        <c:delete val="0"/>
        <c:axPos val="b"/>
        <c:numFmt formatCode="General" sourceLinked="1"/>
        <c:majorTickMark val="out"/>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255681344"/>
        <c:crosses val="autoZero"/>
        <c:auto val="1"/>
        <c:lblAlgn val="ctr"/>
        <c:lblOffset val="100"/>
        <c:noMultiLvlLbl val="0"/>
      </c:catAx>
      <c:valAx>
        <c:axId val="255681344"/>
        <c:scaling>
          <c:orientation val="minMax"/>
          <c:max val="400"/>
        </c:scaling>
        <c:delete val="0"/>
        <c:axPos val="l"/>
        <c:majorGridlines/>
        <c:numFmt formatCode="#,##0" sourceLinked="0"/>
        <c:majorTickMark val="out"/>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255680952"/>
        <c:crosses val="autoZero"/>
        <c:crossBetween val="between"/>
      </c:valAx>
    </c:plotArea>
    <c:legend>
      <c:legendPos val="r"/>
      <c:layout>
        <c:manualLayout>
          <c:xMode val="edge"/>
          <c:yMode val="edge"/>
          <c:x val="0.51574894033330498"/>
          <c:y val="9.2417222010414607E-2"/>
          <c:w val="0.45538137988716898"/>
          <c:h val="0.83175499809373499"/>
        </c:manualLayout>
      </c:layout>
      <c:overlay val="0"/>
      <c:txPr>
        <a:bodyPr/>
        <a:lstStyle/>
        <a:p>
          <a:pPr>
            <a:defRPr sz="92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4" l="0.70000000000000095" r="0.70000000000000095" t="0.750000000000004"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a:t>Simulated</a:t>
            </a:r>
            <a:r>
              <a:rPr lang="en-US" baseline="0"/>
              <a:t> </a:t>
            </a:r>
            <a:r>
              <a:rPr lang="en-US"/>
              <a:t>Nitrogen</a:t>
            </a:r>
            <a:r>
              <a:rPr lang="en-US" baseline="0"/>
              <a:t> </a:t>
            </a:r>
            <a:r>
              <a:rPr lang="en-US"/>
              <a:t>Loads Delivered to the Bay by Jurisdiction*</a:t>
            </a:r>
            <a:r>
              <a:rPr lang="en-US" baseline="0"/>
              <a:t> (</a:t>
            </a:r>
            <a:r>
              <a:rPr lang="en-US"/>
              <a:t>millio</a:t>
            </a:r>
            <a:r>
              <a:rPr lang="en-US" baseline="0"/>
              <a:t>n p</a:t>
            </a:r>
            <a:r>
              <a:rPr lang="en-US"/>
              <a:t>ounds/year)</a:t>
            </a:r>
          </a:p>
        </c:rich>
      </c:tx>
      <c:layout>
        <c:manualLayout>
          <c:xMode val="edge"/>
          <c:yMode val="edge"/>
          <c:x val="0.141209774049983"/>
          <c:y val="3.7140204271123799E-3"/>
        </c:manualLayout>
      </c:layout>
      <c:overlay val="0"/>
    </c:title>
    <c:autoTitleDeleted val="0"/>
    <c:plotArea>
      <c:layout>
        <c:manualLayout>
          <c:layoutTarget val="inner"/>
          <c:xMode val="edge"/>
          <c:yMode val="edge"/>
          <c:x val="5.8524893489968997E-2"/>
          <c:y val="6.0566573400740599E-2"/>
          <c:w val="0.53003753339606896"/>
          <c:h val="0.68386550566973003"/>
        </c:manualLayout>
      </c:layout>
      <c:barChart>
        <c:barDir val="col"/>
        <c:grouping val="stacked"/>
        <c:varyColors val="0"/>
        <c:ser>
          <c:idx val="0"/>
          <c:order val="0"/>
          <c:tx>
            <c:strRef>
              <c:f>Nitrogen!$B$9</c:f>
              <c:strCache>
                <c:ptCount val="1"/>
                <c:pt idx="0">
                  <c:v>New York </c:v>
                </c:pt>
              </c:strCache>
            </c:strRef>
          </c:tx>
          <c:invertIfNegative val="0"/>
          <c:cat>
            <c:strRef>
              <c:f>Nitrogen!$C$8:$G$8</c:f>
              <c:strCache>
                <c:ptCount val="5"/>
                <c:pt idx="0">
                  <c:v>1985</c:v>
                </c:pt>
                <c:pt idx="1">
                  <c:v>2009</c:v>
                </c:pt>
                <c:pt idx="2">
                  <c:v>2024</c:v>
                </c:pt>
                <c:pt idx="3">
                  <c:v>2025</c:v>
                </c:pt>
                <c:pt idx="4">
                  <c:v>2025 Interim Targets w/ CEC</c:v>
                </c:pt>
              </c:strCache>
            </c:strRef>
          </c:cat>
          <c:val>
            <c:numRef>
              <c:f>Nitrogen!$C$9:$G$9</c:f>
              <c:numCache>
                <c:formatCode>0.00</c:formatCode>
                <c:ptCount val="5"/>
                <c:pt idx="0">
                  <c:v>18.636995299932</c:v>
                </c:pt>
                <c:pt idx="1">
                  <c:v>14.4239352703071</c:v>
                </c:pt>
                <c:pt idx="2">
                  <c:v>13.293315737257901</c:v>
                </c:pt>
                <c:pt idx="3">
                  <c:v>13.022729515978099</c:v>
                </c:pt>
                <c:pt idx="4">
                  <c:v>12.169495948601799</c:v>
                </c:pt>
              </c:numCache>
            </c:numRef>
          </c:val>
          <c:extLst>
            <c:ext xmlns:c16="http://schemas.microsoft.com/office/drawing/2014/chart" uri="{C3380CC4-5D6E-409C-BE32-E72D297353CC}">
              <c16:uniqueId val="{00000000-4E84-41B6-86A4-98F4B5E36752}"/>
            </c:ext>
          </c:extLst>
        </c:ser>
        <c:ser>
          <c:idx val="1"/>
          <c:order val="1"/>
          <c:tx>
            <c:strRef>
              <c:f>Nitrogen!$B$10</c:f>
              <c:strCache>
                <c:ptCount val="1"/>
                <c:pt idx="0">
                  <c:v>Pennsylvania </c:v>
                </c:pt>
              </c:strCache>
            </c:strRef>
          </c:tx>
          <c:spPr>
            <a:solidFill>
              <a:schemeClr val="accent2"/>
            </a:solidFill>
          </c:spPr>
          <c:invertIfNegative val="0"/>
          <c:cat>
            <c:strRef>
              <c:f>Nitrogen!$C$8:$G$8</c:f>
              <c:strCache>
                <c:ptCount val="5"/>
                <c:pt idx="0">
                  <c:v>1985</c:v>
                </c:pt>
                <c:pt idx="1">
                  <c:v>2009</c:v>
                </c:pt>
                <c:pt idx="2">
                  <c:v>2024</c:v>
                </c:pt>
                <c:pt idx="3">
                  <c:v>2025</c:v>
                </c:pt>
                <c:pt idx="4">
                  <c:v>2025 Interim Targets w/ CEC</c:v>
                </c:pt>
              </c:strCache>
            </c:strRef>
          </c:cat>
          <c:val>
            <c:numRef>
              <c:f>Nitrogen!$C$10:$G$10</c:f>
              <c:numCache>
                <c:formatCode>0.00</c:formatCode>
                <c:ptCount val="5"/>
                <c:pt idx="0">
                  <c:v>122.43497377832701</c:v>
                </c:pt>
                <c:pt idx="1">
                  <c:v>112.440004008355</c:v>
                </c:pt>
                <c:pt idx="2">
                  <c:v>104.52908235525599</c:v>
                </c:pt>
                <c:pt idx="3">
                  <c:v>107.28316232701</c:v>
                </c:pt>
                <c:pt idx="4">
                  <c:v>77.077716383125505</c:v>
                </c:pt>
              </c:numCache>
            </c:numRef>
          </c:val>
          <c:extLst>
            <c:ext xmlns:c16="http://schemas.microsoft.com/office/drawing/2014/chart" uri="{C3380CC4-5D6E-409C-BE32-E72D297353CC}">
              <c16:uniqueId val="{00000001-4E84-41B6-86A4-98F4B5E36752}"/>
            </c:ext>
          </c:extLst>
        </c:ser>
        <c:ser>
          <c:idx val="2"/>
          <c:order val="2"/>
          <c:tx>
            <c:strRef>
              <c:f>Nitrogen!$B$11</c:f>
              <c:strCache>
                <c:ptCount val="1"/>
                <c:pt idx="0">
                  <c:v>Maryland </c:v>
                </c:pt>
              </c:strCache>
            </c:strRef>
          </c:tx>
          <c:invertIfNegative val="0"/>
          <c:cat>
            <c:strRef>
              <c:f>Nitrogen!$C$8:$G$8</c:f>
              <c:strCache>
                <c:ptCount val="5"/>
                <c:pt idx="0">
                  <c:v>1985</c:v>
                </c:pt>
                <c:pt idx="1">
                  <c:v>2009</c:v>
                </c:pt>
                <c:pt idx="2">
                  <c:v>2024</c:v>
                </c:pt>
                <c:pt idx="3">
                  <c:v>2025</c:v>
                </c:pt>
                <c:pt idx="4">
                  <c:v>2025 Interim Targets w/ CEC</c:v>
                </c:pt>
              </c:strCache>
            </c:strRef>
          </c:cat>
          <c:val>
            <c:numRef>
              <c:f>Nitrogen!$C$11:$G$11</c:f>
              <c:numCache>
                <c:formatCode>0.00</c:formatCode>
                <c:ptCount val="5"/>
                <c:pt idx="0">
                  <c:v>85.185956225329406</c:v>
                </c:pt>
                <c:pt idx="1">
                  <c:v>57.921805360284999</c:v>
                </c:pt>
                <c:pt idx="2">
                  <c:v>46.564455017090097</c:v>
                </c:pt>
                <c:pt idx="3">
                  <c:v>46.357308341707103</c:v>
                </c:pt>
                <c:pt idx="4">
                  <c:v>46.195902272921103</c:v>
                </c:pt>
              </c:numCache>
            </c:numRef>
          </c:val>
          <c:extLst>
            <c:ext xmlns:c16="http://schemas.microsoft.com/office/drawing/2014/chart" uri="{C3380CC4-5D6E-409C-BE32-E72D297353CC}">
              <c16:uniqueId val="{00000002-4E84-41B6-86A4-98F4B5E36752}"/>
            </c:ext>
          </c:extLst>
        </c:ser>
        <c:ser>
          <c:idx val="3"/>
          <c:order val="3"/>
          <c:tx>
            <c:strRef>
              <c:f>Nitrogen!$B$12</c:f>
              <c:strCache>
                <c:ptCount val="1"/>
                <c:pt idx="0">
                  <c:v>Virginia </c:v>
                </c:pt>
              </c:strCache>
            </c:strRef>
          </c:tx>
          <c:invertIfNegative val="0"/>
          <c:cat>
            <c:strRef>
              <c:f>Nitrogen!$C$8:$G$8</c:f>
              <c:strCache>
                <c:ptCount val="5"/>
                <c:pt idx="0">
                  <c:v>1985</c:v>
                </c:pt>
                <c:pt idx="1">
                  <c:v>2009</c:v>
                </c:pt>
                <c:pt idx="2">
                  <c:v>2024</c:v>
                </c:pt>
                <c:pt idx="3">
                  <c:v>2025</c:v>
                </c:pt>
                <c:pt idx="4">
                  <c:v>2025 Interim Targets w/ CEC</c:v>
                </c:pt>
              </c:strCache>
            </c:strRef>
          </c:cat>
          <c:val>
            <c:numRef>
              <c:f>Nitrogen!$C$12:$G$12</c:f>
              <c:numCache>
                <c:formatCode>0.00</c:formatCode>
                <c:ptCount val="5"/>
                <c:pt idx="0">
                  <c:v>84.443300540931205</c:v>
                </c:pt>
                <c:pt idx="1">
                  <c:v>67.960479104212695</c:v>
                </c:pt>
                <c:pt idx="2">
                  <c:v>54.542810639745497</c:v>
                </c:pt>
                <c:pt idx="3">
                  <c:v>54.5864165509484</c:v>
                </c:pt>
                <c:pt idx="4">
                  <c:v>52.030494547687098</c:v>
                </c:pt>
              </c:numCache>
            </c:numRef>
          </c:val>
          <c:extLst>
            <c:ext xmlns:c16="http://schemas.microsoft.com/office/drawing/2014/chart" uri="{C3380CC4-5D6E-409C-BE32-E72D297353CC}">
              <c16:uniqueId val="{00000003-4E84-41B6-86A4-98F4B5E36752}"/>
            </c:ext>
          </c:extLst>
        </c:ser>
        <c:ser>
          <c:idx val="4"/>
          <c:order val="4"/>
          <c:tx>
            <c:strRef>
              <c:f>Nitrogen!$B$13</c:f>
              <c:strCache>
                <c:ptCount val="1"/>
                <c:pt idx="0">
                  <c:v>West Virginia </c:v>
                </c:pt>
              </c:strCache>
            </c:strRef>
          </c:tx>
          <c:invertIfNegative val="0"/>
          <c:cat>
            <c:strRef>
              <c:f>Nitrogen!$C$8:$G$8</c:f>
              <c:strCache>
                <c:ptCount val="5"/>
                <c:pt idx="0">
                  <c:v>1985</c:v>
                </c:pt>
                <c:pt idx="1">
                  <c:v>2009</c:v>
                </c:pt>
                <c:pt idx="2">
                  <c:v>2024</c:v>
                </c:pt>
                <c:pt idx="3">
                  <c:v>2025</c:v>
                </c:pt>
                <c:pt idx="4">
                  <c:v>2025 Interim Targets w/ CEC</c:v>
                </c:pt>
              </c:strCache>
            </c:strRef>
          </c:cat>
          <c:val>
            <c:numRef>
              <c:f>Nitrogen!$C$13:$G$13</c:f>
              <c:numCache>
                <c:formatCode>0.00</c:formatCode>
                <c:ptCount val="5"/>
                <c:pt idx="0">
                  <c:v>8.7191023204037208</c:v>
                </c:pt>
                <c:pt idx="1">
                  <c:v>8.02816133485695</c:v>
                </c:pt>
                <c:pt idx="2">
                  <c:v>7.7934699636527096</c:v>
                </c:pt>
                <c:pt idx="3">
                  <c:v>7.6319849377057603</c:v>
                </c:pt>
                <c:pt idx="4">
                  <c:v>8.4451450593024795</c:v>
                </c:pt>
              </c:numCache>
            </c:numRef>
          </c:val>
          <c:extLst>
            <c:ext xmlns:c16="http://schemas.microsoft.com/office/drawing/2014/chart" uri="{C3380CC4-5D6E-409C-BE32-E72D297353CC}">
              <c16:uniqueId val="{00000004-4E84-41B6-86A4-98F4B5E36752}"/>
            </c:ext>
          </c:extLst>
        </c:ser>
        <c:ser>
          <c:idx val="5"/>
          <c:order val="5"/>
          <c:tx>
            <c:strRef>
              <c:f>Nitrogen!$B$14</c:f>
              <c:strCache>
                <c:ptCount val="1"/>
                <c:pt idx="0">
                  <c:v>Delaware </c:v>
                </c:pt>
              </c:strCache>
            </c:strRef>
          </c:tx>
          <c:invertIfNegative val="0"/>
          <c:cat>
            <c:strRef>
              <c:f>Nitrogen!$C$8:$G$8</c:f>
              <c:strCache>
                <c:ptCount val="5"/>
                <c:pt idx="0">
                  <c:v>1985</c:v>
                </c:pt>
                <c:pt idx="1">
                  <c:v>2009</c:v>
                </c:pt>
                <c:pt idx="2">
                  <c:v>2024</c:v>
                </c:pt>
                <c:pt idx="3">
                  <c:v>2025</c:v>
                </c:pt>
                <c:pt idx="4">
                  <c:v>2025 Interim Targets w/ CEC</c:v>
                </c:pt>
              </c:strCache>
            </c:strRef>
          </c:cat>
          <c:val>
            <c:numRef>
              <c:f>Nitrogen!$C$14:$G$14</c:f>
              <c:numCache>
                <c:formatCode>0.00</c:formatCode>
                <c:ptCount val="5"/>
                <c:pt idx="0">
                  <c:v>7.4244217964700701</c:v>
                </c:pt>
                <c:pt idx="1">
                  <c:v>6.6058739708406096</c:v>
                </c:pt>
                <c:pt idx="2">
                  <c:v>7.1389868225110602</c:v>
                </c:pt>
                <c:pt idx="3">
                  <c:v>6.7341060505702899</c:v>
                </c:pt>
                <c:pt idx="4">
                  <c:v>5.6087958832527596</c:v>
                </c:pt>
              </c:numCache>
            </c:numRef>
          </c:val>
          <c:extLst>
            <c:ext xmlns:c16="http://schemas.microsoft.com/office/drawing/2014/chart" uri="{C3380CC4-5D6E-409C-BE32-E72D297353CC}">
              <c16:uniqueId val="{00000005-4E84-41B6-86A4-98F4B5E36752}"/>
            </c:ext>
          </c:extLst>
        </c:ser>
        <c:ser>
          <c:idx val="6"/>
          <c:order val="6"/>
          <c:tx>
            <c:strRef>
              <c:f>Nitrogen!$B$15</c:f>
              <c:strCache>
                <c:ptCount val="1"/>
                <c:pt idx="0">
                  <c:v>District of Columbia </c:v>
                </c:pt>
              </c:strCache>
            </c:strRef>
          </c:tx>
          <c:invertIfNegative val="0"/>
          <c:cat>
            <c:strRef>
              <c:f>Nitrogen!$C$8:$G$8</c:f>
              <c:strCache>
                <c:ptCount val="5"/>
                <c:pt idx="0">
                  <c:v>1985</c:v>
                </c:pt>
                <c:pt idx="1">
                  <c:v>2009</c:v>
                </c:pt>
                <c:pt idx="2">
                  <c:v>2024</c:v>
                </c:pt>
                <c:pt idx="3">
                  <c:v>2025</c:v>
                </c:pt>
                <c:pt idx="4">
                  <c:v>2025 Interim Targets w/ CEC</c:v>
                </c:pt>
              </c:strCache>
            </c:strRef>
          </c:cat>
          <c:val>
            <c:numRef>
              <c:f>Nitrogen!$C$15:$G$15</c:f>
              <c:numCache>
                <c:formatCode>0.00</c:formatCode>
                <c:ptCount val="5"/>
                <c:pt idx="0">
                  <c:v>6.4806745868209301</c:v>
                </c:pt>
                <c:pt idx="1">
                  <c:v>2.7596902781803201</c:v>
                </c:pt>
                <c:pt idx="2">
                  <c:v>1.81036171051538</c:v>
                </c:pt>
                <c:pt idx="3">
                  <c:v>1.4714419868064601</c:v>
                </c:pt>
                <c:pt idx="4">
                  <c:v>2.4179775758629098</c:v>
                </c:pt>
              </c:numCache>
            </c:numRef>
          </c:val>
          <c:extLst>
            <c:ext xmlns:c16="http://schemas.microsoft.com/office/drawing/2014/chart" uri="{C3380CC4-5D6E-409C-BE32-E72D297353CC}">
              <c16:uniqueId val="{00000006-4E84-41B6-86A4-98F4B5E36752}"/>
            </c:ext>
          </c:extLst>
        </c:ser>
        <c:ser>
          <c:idx val="7"/>
          <c:order val="7"/>
          <c:tx>
            <c:strRef>
              <c:f>Nitrogen!$B$16</c:f>
              <c:strCache>
                <c:ptCount val="1"/>
                <c:pt idx="0">
                  <c:v>EPA: Atmospheric Deposition to Watershed (to be reduced under Clean Air Act)</c:v>
                </c:pt>
              </c:strCache>
            </c:strRef>
          </c:tx>
          <c:invertIfNegative val="0"/>
          <c:cat>
            <c:strRef>
              <c:f>Nitrogen!$C$8:$G$8</c:f>
              <c:strCache>
                <c:ptCount val="5"/>
                <c:pt idx="0">
                  <c:v>1985</c:v>
                </c:pt>
                <c:pt idx="1">
                  <c:v>2009</c:v>
                </c:pt>
                <c:pt idx="2">
                  <c:v>2024</c:v>
                </c:pt>
                <c:pt idx="3">
                  <c:v>2025</c:v>
                </c:pt>
                <c:pt idx="4">
                  <c:v>2025 Interim Targets w/ CEC</c:v>
                </c:pt>
              </c:strCache>
            </c:strRef>
          </c:cat>
          <c:val>
            <c:numRef>
              <c:f>Nitrogen!$C$16:$G$16</c:f>
              <c:numCache>
                <c:formatCode>0.00</c:formatCode>
                <c:ptCount val="5"/>
                <c:pt idx="0">
                  <c:v>15.900637326454</c:v>
                </c:pt>
                <c:pt idx="1">
                  <c:v>7.1835919141905302</c:v>
                </c:pt>
                <c:pt idx="2">
                  <c:v>0.22</c:v>
                </c:pt>
                <c:pt idx="3">
                  <c:v>0</c:v>
                </c:pt>
                <c:pt idx="4">
                  <c:v>0</c:v>
                </c:pt>
              </c:numCache>
            </c:numRef>
          </c:val>
          <c:extLst>
            <c:ext xmlns:c16="http://schemas.microsoft.com/office/drawing/2014/chart" uri="{C3380CC4-5D6E-409C-BE32-E72D297353CC}">
              <c16:uniqueId val="{00000007-4E84-41B6-86A4-98F4B5E36752}"/>
            </c:ext>
          </c:extLst>
        </c:ser>
        <c:ser>
          <c:idx val="8"/>
          <c:order val="8"/>
          <c:tx>
            <c:strRef>
              <c:f>Nitrogen!$B$17</c:f>
              <c:strCache>
                <c:ptCount val="1"/>
                <c:pt idx="0">
                  <c:v>EPA: Atmospheric Deposition to Tidal Water (to be reduced to 15.6 million lbs/yr under Clean Air Act)</c:v>
                </c:pt>
              </c:strCache>
            </c:strRef>
          </c:tx>
          <c:invertIfNegative val="0"/>
          <c:cat>
            <c:strRef>
              <c:f>Nitrogen!$C$8:$G$8</c:f>
              <c:strCache>
                <c:ptCount val="5"/>
                <c:pt idx="0">
                  <c:v>1985</c:v>
                </c:pt>
                <c:pt idx="1">
                  <c:v>2009</c:v>
                </c:pt>
                <c:pt idx="2">
                  <c:v>2024</c:v>
                </c:pt>
                <c:pt idx="3">
                  <c:v>2025</c:v>
                </c:pt>
                <c:pt idx="4">
                  <c:v>2025 Interim Targets w/ CEC</c:v>
                </c:pt>
              </c:strCache>
            </c:strRef>
          </c:cat>
          <c:val>
            <c:numRef>
              <c:f>Nitrogen!$C$17:$G$17</c:f>
              <c:numCache>
                <c:formatCode>0.00</c:formatCode>
                <c:ptCount val="5"/>
                <c:pt idx="0">
                  <c:v>21.5207178948103</c:v>
                </c:pt>
                <c:pt idx="1">
                  <c:v>19.804229405538901</c:v>
                </c:pt>
                <c:pt idx="2">
                  <c:v>15.75</c:v>
                </c:pt>
                <c:pt idx="3">
                  <c:v>15.6008561063773</c:v>
                </c:pt>
                <c:pt idx="4">
                  <c:v>15.6008561063773</c:v>
                </c:pt>
              </c:numCache>
            </c:numRef>
          </c:val>
          <c:extLst>
            <c:ext xmlns:c16="http://schemas.microsoft.com/office/drawing/2014/chart" uri="{C3380CC4-5D6E-409C-BE32-E72D297353CC}">
              <c16:uniqueId val="{00000008-4E84-41B6-86A4-98F4B5E36752}"/>
            </c:ext>
          </c:extLst>
        </c:ser>
        <c:dLbls>
          <c:showLegendKey val="0"/>
          <c:showVal val="0"/>
          <c:showCatName val="0"/>
          <c:showSerName val="0"/>
          <c:showPercent val="0"/>
          <c:showBubbleSize val="0"/>
        </c:dLbls>
        <c:gapWidth val="150"/>
        <c:overlap val="100"/>
        <c:axId val="251455920"/>
        <c:axId val="251456312"/>
      </c:barChart>
      <c:catAx>
        <c:axId val="251455920"/>
        <c:scaling>
          <c:orientation val="minMax"/>
        </c:scaling>
        <c:delete val="0"/>
        <c:axPos val="b"/>
        <c:numFmt formatCode="General" sourceLinked="1"/>
        <c:majorTickMark val="out"/>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251456312"/>
        <c:crosses val="autoZero"/>
        <c:auto val="1"/>
        <c:lblAlgn val="ctr"/>
        <c:lblOffset val="100"/>
        <c:noMultiLvlLbl val="0"/>
      </c:catAx>
      <c:valAx>
        <c:axId val="251456312"/>
        <c:scaling>
          <c:orientation val="minMax"/>
        </c:scaling>
        <c:delete val="0"/>
        <c:axPos val="l"/>
        <c:majorGridlines/>
        <c:numFmt formatCode="0" sourceLinked="0"/>
        <c:majorTickMark val="out"/>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251455920"/>
        <c:crosses val="autoZero"/>
        <c:crossBetween val="between"/>
      </c:valAx>
    </c:plotArea>
    <c:legend>
      <c:legendPos val="r"/>
      <c:layout>
        <c:manualLayout>
          <c:xMode val="edge"/>
          <c:yMode val="edge"/>
          <c:x val="0.61158847815483242"/>
          <c:y val="8.1479200574788482E-2"/>
          <c:w val="0.33377116577242005"/>
          <c:h val="0.66815970945374725"/>
        </c:manualLayout>
      </c:layout>
      <c:overlay val="0"/>
      <c:txPr>
        <a:bodyPr/>
        <a:lstStyle/>
        <a:p>
          <a:pPr>
            <a:defRPr sz="92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4" l="0.70000000000000095" r="0.70000000000000095" t="0.750000000000004" header="0.3" footer="0.3"/>
    <c:pageSetup orientation="landscape"/>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a:t>Simulated Phosphorus Loads Delivered to the Bay by Jurisdiction</a:t>
            </a:r>
            <a:r>
              <a:rPr lang="en-US" sz="1000" b="0" i="0" u="none" strike="noStrike" baseline="0"/>
              <a:t>*    (million pounds/year)</a:t>
            </a:r>
            <a:endParaRPr lang="en-US"/>
          </a:p>
        </c:rich>
      </c:tx>
      <c:layout>
        <c:manualLayout>
          <c:xMode val="edge"/>
          <c:yMode val="edge"/>
          <c:x val="0.12842403370099001"/>
          <c:y val="5.0095398591781196E-3"/>
        </c:manualLayout>
      </c:layout>
      <c:overlay val="0"/>
    </c:title>
    <c:autoTitleDeleted val="0"/>
    <c:plotArea>
      <c:layout>
        <c:manualLayout>
          <c:layoutTarget val="inner"/>
          <c:xMode val="edge"/>
          <c:yMode val="edge"/>
          <c:x val="6.18159480548491E-2"/>
          <c:y val="0.144698646986471"/>
          <c:w val="0.63737289125126195"/>
          <c:h val="0.559270515539805"/>
        </c:manualLayout>
      </c:layout>
      <c:barChart>
        <c:barDir val="col"/>
        <c:grouping val="stacked"/>
        <c:varyColors val="0"/>
        <c:ser>
          <c:idx val="0"/>
          <c:order val="0"/>
          <c:tx>
            <c:strRef>
              <c:f>Phosphorus!$B$7</c:f>
              <c:strCache>
                <c:ptCount val="1"/>
                <c:pt idx="0">
                  <c:v>New York </c:v>
                </c:pt>
              </c:strCache>
            </c:strRef>
          </c:tx>
          <c:invertIfNegative val="0"/>
          <c:cat>
            <c:strRef>
              <c:f>Phosphorus!$C$6:$G$6</c:f>
              <c:strCache>
                <c:ptCount val="5"/>
                <c:pt idx="0">
                  <c:v>1985</c:v>
                </c:pt>
                <c:pt idx="1">
                  <c:v>2009</c:v>
                </c:pt>
                <c:pt idx="2">
                  <c:v>2024</c:v>
                </c:pt>
                <c:pt idx="3">
                  <c:v>2025</c:v>
                </c:pt>
                <c:pt idx="4">
                  <c:v>2025 Interim Targets w/ CEC</c:v>
                </c:pt>
              </c:strCache>
            </c:strRef>
          </c:cat>
          <c:val>
            <c:numRef>
              <c:f>Phosphorus!$C$7:$G$7</c:f>
              <c:numCache>
                <c:formatCode>0.00</c:formatCode>
                <c:ptCount val="5"/>
                <c:pt idx="0">
                  <c:v>1.17471661251657</c:v>
                </c:pt>
                <c:pt idx="1">
                  <c:v>0.74959733306336795</c:v>
                </c:pt>
                <c:pt idx="2">
                  <c:v>0.55706107349499501</c:v>
                </c:pt>
                <c:pt idx="3">
                  <c:v>0.53344211568812605</c:v>
                </c:pt>
                <c:pt idx="4">
                  <c:v>0.458272211868335</c:v>
                </c:pt>
              </c:numCache>
            </c:numRef>
          </c:val>
          <c:extLst>
            <c:ext xmlns:c16="http://schemas.microsoft.com/office/drawing/2014/chart" uri="{C3380CC4-5D6E-409C-BE32-E72D297353CC}">
              <c16:uniqueId val="{00000000-FFBD-4999-92D1-E4DA94DC75C0}"/>
            </c:ext>
          </c:extLst>
        </c:ser>
        <c:ser>
          <c:idx val="1"/>
          <c:order val="1"/>
          <c:tx>
            <c:strRef>
              <c:f>Phosphorus!$B$8</c:f>
              <c:strCache>
                <c:ptCount val="1"/>
                <c:pt idx="0">
                  <c:v>Pennsylvania </c:v>
                </c:pt>
              </c:strCache>
            </c:strRef>
          </c:tx>
          <c:invertIfNegative val="0"/>
          <c:cat>
            <c:strRef>
              <c:f>Phosphorus!$C$6:$G$6</c:f>
              <c:strCache>
                <c:ptCount val="5"/>
                <c:pt idx="0">
                  <c:v>1985</c:v>
                </c:pt>
                <c:pt idx="1">
                  <c:v>2009</c:v>
                </c:pt>
                <c:pt idx="2">
                  <c:v>2024</c:v>
                </c:pt>
                <c:pt idx="3">
                  <c:v>2025</c:v>
                </c:pt>
                <c:pt idx="4">
                  <c:v>2025 Interim Targets w/ CEC</c:v>
                </c:pt>
              </c:strCache>
            </c:strRef>
          </c:cat>
          <c:val>
            <c:numRef>
              <c:f>Phosphorus!$C$8:$G$8</c:f>
              <c:numCache>
                <c:formatCode>0.00</c:formatCode>
                <c:ptCount val="5"/>
                <c:pt idx="0">
                  <c:v>5.9492392390171602</c:v>
                </c:pt>
                <c:pt idx="1">
                  <c:v>4.4689184358890399</c:v>
                </c:pt>
                <c:pt idx="2">
                  <c:v>3.6620961166071102</c:v>
                </c:pt>
                <c:pt idx="3">
                  <c:v>3.6967583246423201</c:v>
                </c:pt>
                <c:pt idx="4">
                  <c:v>2.8427595450899501</c:v>
                </c:pt>
              </c:numCache>
            </c:numRef>
          </c:val>
          <c:extLst>
            <c:ext xmlns:c16="http://schemas.microsoft.com/office/drawing/2014/chart" uri="{C3380CC4-5D6E-409C-BE32-E72D297353CC}">
              <c16:uniqueId val="{00000001-FFBD-4999-92D1-E4DA94DC75C0}"/>
            </c:ext>
          </c:extLst>
        </c:ser>
        <c:ser>
          <c:idx val="2"/>
          <c:order val="2"/>
          <c:tx>
            <c:strRef>
              <c:f>Phosphorus!$B$9</c:f>
              <c:strCache>
                <c:ptCount val="1"/>
                <c:pt idx="0">
                  <c:v>Maryland </c:v>
                </c:pt>
              </c:strCache>
            </c:strRef>
          </c:tx>
          <c:invertIfNegative val="0"/>
          <c:cat>
            <c:strRef>
              <c:f>Phosphorus!$C$6:$G$6</c:f>
              <c:strCache>
                <c:ptCount val="5"/>
                <c:pt idx="0">
                  <c:v>1985</c:v>
                </c:pt>
                <c:pt idx="1">
                  <c:v>2009</c:v>
                </c:pt>
                <c:pt idx="2">
                  <c:v>2024</c:v>
                </c:pt>
                <c:pt idx="3">
                  <c:v>2025</c:v>
                </c:pt>
                <c:pt idx="4">
                  <c:v>2025 Interim Targets w/ CEC</c:v>
                </c:pt>
              </c:strCache>
            </c:strRef>
          </c:cat>
          <c:val>
            <c:numRef>
              <c:f>Phosphorus!$C$9:$G$9</c:f>
              <c:numCache>
                <c:formatCode>0.00</c:formatCode>
                <c:ptCount val="5"/>
                <c:pt idx="0">
                  <c:v>7.45060237363327</c:v>
                </c:pt>
                <c:pt idx="1">
                  <c:v>3.9466915258800599</c:v>
                </c:pt>
                <c:pt idx="2">
                  <c:v>2.9104960543310101</c:v>
                </c:pt>
                <c:pt idx="3">
                  <c:v>2.9761471953522101</c:v>
                </c:pt>
                <c:pt idx="4">
                  <c:v>3.56848313019862</c:v>
                </c:pt>
              </c:numCache>
            </c:numRef>
          </c:val>
          <c:extLst>
            <c:ext xmlns:c16="http://schemas.microsoft.com/office/drawing/2014/chart" uri="{C3380CC4-5D6E-409C-BE32-E72D297353CC}">
              <c16:uniqueId val="{00000002-FFBD-4999-92D1-E4DA94DC75C0}"/>
            </c:ext>
          </c:extLst>
        </c:ser>
        <c:ser>
          <c:idx val="3"/>
          <c:order val="3"/>
          <c:tx>
            <c:strRef>
              <c:f>Phosphorus!$B$10</c:f>
              <c:strCache>
                <c:ptCount val="1"/>
                <c:pt idx="0">
                  <c:v>Virginia </c:v>
                </c:pt>
              </c:strCache>
            </c:strRef>
          </c:tx>
          <c:invertIfNegative val="0"/>
          <c:cat>
            <c:strRef>
              <c:f>Phosphorus!$C$6:$G$6</c:f>
              <c:strCache>
                <c:ptCount val="5"/>
                <c:pt idx="0">
                  <c:v>1985</c:v>
                </c:pt>
                <c:pt idx="1">
                  <c:v>2009</c:v>
                </c:pt>
                <c:pt idx="2">
                  <c:v>2024</c:v>
                </c:pt>
                <c:pt idx="3">
                  <c:v>2025</c:v>
                </c:pt>
                <c:pt idx="4">
                  <c:v>2025 Interim Targets w/ CEC</c:v>
                </c:pt>
              </c:strCache>
            </c:strRef>
          </c:cat>
          <c:val>
            <c:numRef>
              <c:f>Phosphorus!$C$10:$G$10</c:f>
              <c:numCache>
                <c:formatCode>0.00</c:formatCode>
                <c:ptCount val="5"/>
                <c:pt idx="0">
                  <c:v>13.536319529542</c:v>
                </c:pt>
                <c:pt idx="1">
                  <c:v>6.7617254801036797</c:v>
                </c:pt>
                <c:pt idx="2">
                  <c:v>5.3786853439765601</c:v>
                </c:pt>
                <c:pt idx="3">
                  <c:v>5.4058050482671796</c:v>
                </c:pt>
                <c:pt idx="4">
                  <c:v>5.24608751895033</c:v>
                </c:pt>
              </c:numCache>
            </c:numRef>
          </c:val>
          <c:extLst>
            <c:ext xmlns:c16="http://schemas.microsoft.com/office/drawing/2014/chart" uri="{C3380CC4-5D6E-409C-BE32-E72D297353CC}">
              <c16:uniqueId val="{00000003-FFBD-4999-92D1-E4DA94DC75C0}"/>
            </c:ext>
          </c:extLst>
        </c:ser>
        <c:ser>
          <c:idx val="4"/>
          <c:order val="4"/>
          <c:tx>
            <c:strRef>
              <c:f>Phosphorus!$B$11</c:f>
              <c:strCache>
                <c:ptCount val="1"/>
                <c:pt idx="0">
                  <c:v>West Virginia </c:v>
                </c:pt>
              </c:strCache>
            </c:strRef>
          </c:tx>
          <c:invertIfNegative val="0"/>
          <c:cat>
            <c:strRef>
              <c:f>Phosphorus!$C$6:$G$6</c:f>
              <c:strCache>
                <c:ptCount val="5"/>
                <c:pt idx="0">
                  <c:v>1985</c:v>
                </c:pt>
                <c:pt idx="1">
                  <c:v>2009</c:v>
                </c:pt>
                <c:pt idx="2">
                  <c:v>2024</c:v>
                </c:pt>
                <c:pt idx="3">
                  <c:v>2025</c:v>
                </c:pt>
                <c:pt idx="4">
                  <c:v>2025 Interim Targets w/ CEC</c:v>
                </c:pt>
              </c:strCache>
            </c:strRef>
          </c:cat>
          <c:val>
            <c:numRef>
              <c:f>Phosphorus!$C$11:$G$11</c:f>
              <c:numCache>
                <c:formatCode>0.00</c:formatCode>
                <c:ptCount val="5"/>
                <c:pt idx="0">
                  <c:v>0.74688915567619696</c:v>
                </c:pt>
                <c:pt idx="1">
                  <c:v>0.62610226798467805</c:v>
                </c:pt>
                <c:pt idx="2">
                  <c:v>0.41874925698279097</c:v>
                </c:pt>
                <c:pt idx="3">
                  <c:v>0.40150619547905197</c:v>
                </c:pt>
                <c:pt idx="4">
                  <c:v>0.42919315545835601</c:v>
                </c:pt>
              </c:numCache>
            </c:numRef>
          </c:val>
          <c:extLst>
            <c:ext xmlns:c16="http://schemas.microsoft.com/office/drawing/2014/chart" uri="{C3380CC4-5D6E-409C-BE32-E72D297353CC}">
              <c16:uniqueId val="{00000004-FFBD-4999-92D1-E4DA94DC75C0}"/>
            </c:ext>
          </c:extLst>
        </c:ser>
        <c:ser>
          <c:idx val="5"/>
          <c:order val="5"/>
          <c:tx>
            <c:strRef>
              <c:f>Phosphorus!$B$12</c:f>
              <c:strCache>
                <c:ptCount val="1"/>
                <c:pt idx="0">
                  <c:v>Delaware </c:v>
                </c:pt>
              </c:strCache>
            </c:strRef>
          </c:tx>
          <c:invertIfNegative val="0"/>
          <c:cat>
            <c:strRef>
              <c:f>Phosphorus!$C$6:$G$6</c:f>
              <c:strCache>
                <c:ptCount val="5"/>
                <c:pt idx="0">
                  <c:v>1985</c:v>
                </c:pt>
                <c:pt idx="1">
                  <c:v>2009</c:v>
                </c:pt>
                <c:pt idx="2">
                  <c:v>2024</c:v>
                </c:pt>
                <c:pt idx="3">
                  <c:v>2025</c:v>
                </c:pt>
                <c:pt idx="4">
                  <c:v>2025 Interim Targets w/ CEC</c:v>
                </c:pt>
              </c:strCache>
            </c:strRef>
          </c:cat>
          <c:val>
            <c:numRef>
              <c:f>Phosphorus!$C$12:$G$12</c:f>
              <c:numCache>
                <c:formatCode>0.00</c:formatCode>
                <c:ptCount val="5"/>
                <c:pt idx="0">
                  <c:v>0.218128034327224</c:v>
                </c:pt>
                <c:pt idx="1">
                  <c:v>0.12437426602448</c:v>
                </c:pt>
                <c:pt idx="2">
                  <c:v>0.116750709838896</c:v>
                </c:pt>
                <c:pt idx="3">
                  <c:v>0.106560536775149</c:v>
                </c:pt>
                <c:pt idx="4">
                  <c:v>0.106469662999208</c:v>
                </c:pt>
              </c:numCache>
            </c:numRef>
          </c:val>
          <c:extLst>
            <c:ext xmlns:c16="http://schemas.microsoft.com/office/drawing/2014/chart" uri="{C3380CC4-5D6E-409C-BE32-E72D297353CC}">
              <c16:uniqueId val="{00000005-FFBD-4999-92D1-E4DA94DC75C0}"/>
            </c:ext>
          </c:extLst>
        </c:ser>
        <c:ser>
          <c:idx val="6"/>
          <c:order val="6"/>
          <c:tx>
            <c:strRef>
              <c:f>Phosphorus!$B$13</c:f>
              <c:strCache>
                <c:ptCount val="1"/>
                <c:pt idx="0">
                  <c:v>District of Columbia </c:v>
                </c:pt>
              </c:strCache>
            </c:strRef>
          </c:tx>
          <c:invertIfNegative val="0"/>
          <c:cat>
            <c:strRef>
              <c:f>Phosphorus!$C$6:$G$6</c:f>
              <c:strCache>
                <c:ptCount val="5"/>
                <c:pt idx="0">
                  <c:v>1985</c:v>
                </c:pt>
                <c:pt idx="1">
                  <c:v>2009</c:v>
                </c:pt>
                <c:pt idx="2">
                  <c:v>2024</c:v>
                </c:pt>
                <c:pt idx="3">
                  <c:v>2025</c:v>
                </c:pt>
                <c:pt idx="4">
                  <c:v>2025 Interim Targets w/ CEC</c:v>
                </c:pt>
              </c:strCache>
            </c:strRef>
          </c:cat>
          <c:val>
            <c:numRef>
              <c:f>Phosphorus!$C$13:$G$13</c:f>
              <c:numCache>
                <c:formatCode>0.00</c:formatCode>
                <c:ptCount val="5"/>
                <c:pt idx="0">
                  <c:v>8.9779202864608207E-2</c:v>
                </c:pt>
                <c:pt idx="1">
                  <c:v>6.9494938081326896E-2</c:v>
                </c:pt>
                <c:pt idx="2">
                  <c:v>4.8730467694434697E-2</c:v>
                </c:pt>
                <c:pt idx="3">
                  <c:v>3.9953903201792901E-2</c:v>
                </c:pt>
                <c:pt idx="4">
                  <c:v>0.12935780961676499</c:v>
                </c:pt>
              </c:numCache>
            </c:numRef>
          </c:val>
          <c:extLst>
            <c:ext xmlns:c16="http://schemas.microsoft.com/office/drawing/2014/chart" uri="{C3380CC4-5D6E-409C-BE32-E72D297353CC}">
              <c16:uniqueId val="{00000006-FFBD-4999-92D1-E4DA94DC75C0}"/>
            </c:ext>
          </c:extLst>
        </c:ser>
        <c:dLbls>
          <c:showLegendKey val="0"/>
          <c:showVal val="0"/>
          <c:showCatName val="0"/>
          <c:showSerName val="0"/>
          <c:showPercent val="0"/>
          <c:showBubbleSize val="0"/>
        </c:dLbls>
        <c:gapWidth val="150"/>
        <c:overlap val="100"/>
        <c:axId val="251457096"/>
        <c:axId val="251457488"/>
      </c:barChart>
      <c:catAx>
        <c:axId val="251457096"/>
        <c:scaling>
          <c:orientation val="minMax"/>
        </c:scaling>
        <c:delete val="0"/>
        <c:axPos val="b"/>
        <c:numFmt formatCode="General" sourceLinked="1"/>
        <c:majorTickMark val="out"/>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251457488"/>
        <c:crosses val="autoZero"/>
        <c:auto val="1"/>
        <c:lblAlgn val="ctr"/>
        <c:lblOffset val="100"/>
        <c:noMultiLvlLbl val="0"/>
      </c:catAx>
      <c:valAx>
        <c:axId val="251457488"/>
        <c:scaling>
          <c:orientation val="minMax"/>
        </c:scaling>
        <c:delete val="0"/>
        <c:axPos val="l"/>
        <c:majorGridlines/>
        <c:numFmt formatCode="0" sourceLinked="0"/>
        <c:majorTickMark val="out"/>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251457096"/>
        <c:crosses val="autoZero"/>
        <c:crossBetween val="between"/>
      </c:valAx>
    </c:plotArea>
    <c:legend>
      <c:legendPos val="r"/>
      <c:layout>
        <c:manualLayout>
          <c:xMode val="edge"/>
          <c:yMode val="edge"/>
          <c:x val="0.70624193047626305"/>
          <c:y val="0.15954493635271799"/>
          <c:w val="0.27092901643270401"/>
          <c:h val="0.56410531067567904"/>
        </c:manualLayout>
      </c:layout>
      <c:overlay val="0"/>
      <c:txPr>
        <a:bodyPr/>
        <a:lstStyle/>
        <a:p>
          <a:pPr>
            <a:defRPr sz="92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4" l="0.70000000000000095" r="0.70000000000000095" t="0.750000000000004"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a:t>Simulated Phosphorus Loads Delivered to the Bay by Source</a:t>
            </a:r>
            <a:r>
              <a:rPr lang="en-US" sz="1000" b="0" i="0" u="none" strike="noStrike" baseline="0"/>
              <a:t>*
(million pounds/year)</a:t>
            </a:r>
            <a:endParaRPr lang="en-US"/>
          </a:p>
        </c:rich>
      </c:tx>
      <c:layout>
        <c:manualLayout>
          <c:xMode val="edge"/>
          <c:yMode val="edge"/>
          <c:x val="0.15388247980630401"/>
          <c:y val="4.6296296296296701E-3"/>
        </c:manualLayout>
      </c:layout>
      <c:overlay val="0"/>
    </c:title>
    <c:autoTitleDeleted val="0"/>
    <c:plotArea>
      <c:layout>
        <c:manualLayout>
          <c:layoutTarget val="inner"/>
          <c:xMode val="edge"/>
          <c:yMode val="edge"/>
          <c:x val="6.6139580686938565E-2"/>
          <c:y val="0.1407869795641333"/>
          <c:w val="0.58564955543348296"/>
          <c:h val="0.64680238998709361"/>
        </c:manualLayout>
      </c:layout>
      <c:barChart>
        <c:barDir val="col"/>
        <c:grouping val="stacked"/>
        <c:varyColors val="0"/>
        <c:ser>
          <c:idx val="1"/>
          <c:order val="1"/>
          <c:tx>
            <c:strRef>
              <c:f>Phosphorus!$B$17</c:f>
              <c:strCache>
                <c:ptCount val="1"/>
                <c:pt idx="0">
                  <c:v>Agriculture</c:v>
                </c:pt>
              </c:strCache>
            </c:strRef>
          </c:tx>
          <c:spPr>
            <a:solidFill>
              <a:schemeClr val="accent1"/>
            </a:solidFill>
          </c:spPr>
          <c:invertIfNegative val="0"/>
          <c:cat>
            <c:numRef>
              <c:f>Phosphorus!$C$16:$F$16</c:f>
              <c:numCache>
                <c:formatCode>General</c:formatCode>
                <c:ptCount val="4"/>
                <c:pt idx="0">
                  <c:v>1985</c:v>
                </c:pt>
                <c:pt idx="1">
                  <c:v>2009</c:v>
                </c:pt>
                <c:pt idx="2">
                  <c:v>2024</c:v>
                </c:pt>
                <c:pt idx="3" formatCode="0">
                  <c:v>2025</c:v>
                </c:pt>
              </c:numCache>
            </c:numRef>
          </c:cat>
          <c:val>
            <c:numRef>
              <c:f>Phosphorus!$C$17:$F$17</c:f>
              <c:numCache>
                <c:formatCode>0.00</c:formatCode>
                <c:ptCount val="4"/>
                <c:pt idx="0">
                  <c:v>7.4750265800418196</c:v>
                </c:pt>
                <c:pt idx="1">
                  <c:v>4.41888622751617</c:v>
                </c:pt>
                <c:pt idx="2">
                  <c:v>3.7626503474459199</c:v>
                </c:pt>
                <c:pt idx="3">
                  <c:v>3.8392577347621799</c:v>
                </c:pt>
              </c:numCache>
            </c:numRef>
          </c:val>
          <c:extLst>
            <c:ext xmlns:c16="http://schemas.microsoft.com/office/drawing/2014/chart" uri="{C3380CC4-5D6E-409C-BE32-E72D297353CC}">
              <c16:uniqueId val="{00000001-670B-4429-95FC-FE1F0629A057}"/>
            </c:ext>
          </c:extLst>
        </c:ser>
        <c:ser>
          <c:idx val="2"/>
          <c:order val="2"/>
          <c:tx>
            <c:strRef>
              <c:f>Phosphorus!$B$18</c:f>
              <c:strCache>
                <c:ptCount val="1"/>
                <c:pt idx="0">
                  <c:v>Developed</c:v>
                </c:pt>
              </c:strCache>
            </c:strRef>
          </c:tx>
          <c:spPr>
            <a:solidFill>
              <a:schemeClr val="accent2"/>
            </a:solidFill>
          </c:spPr>
          <c:invertIfNegative val="0"/>
          <c:cat>
            <c:numRef>
              <c:f>Phosphorus!$C$16:$F$16</c:f>
              <c:numCache>
                <c:formatCode>General</c:formatCode>
                <c:ptCount val="4"/>
                <c:pt idx="0">
                  <c:v>1985</c:v>
                </c:pt>
                <c:pt idx="1">
                  <c:v>2009</c:v>
                </c:pt>
                <c:pt idx="2">
                  <c:v>2024</c:v>
                </c:pt>
                <c:pt idx="3" formatCode="0">
                  <c:v>2025</c:v>
                </c:pt>
              </c:numCache>
            </c:numRef>
          </c:cat>
          <c:val>
            <c:numRef>
              <c:f>Phosphorus!$C$18:$F$18</c:f>
              <c:numCache>
                <c:formatCode>0.00</c:formatCode>
                <c:ptCount val="4"/>
                <c:pt idx="0">
                  <c:v>1.7457536438922601</c:v>
                </c:pt>
                <c:pt idx="1">
                  <c:v>2.2593243746831302</c:v>
                </c:pt>
                <c:pt idx="2">
                  <c:v>1.93133640109837</c:v>
                </c:pt>
                <c:pt idx="3">
                  <c:v>1.9916288157058299</c:v>
                </c:pt>
              </c:numCache>
            </c:numRef>
          </c:val>
          <c:extLst>
            <c:ext xmlns:c16="http://schemas.microsoft.com/office/drawing/2014/chart" uri="{C3380CC4-5D6E-409C-BE32-E72D297353CC}">
              <c16:uniqueId val="{00000002-670B-4429-95FC-FE1F0629A057}"/>
            </c:ext>
          </c:extLst>
        </c:ser>
        <c:ser>
          <c:idx val="3"/>
          <c:order val="3"/>
          <c:tx>
            <c:strRef>
              <c:f>Phosphorus!$B$19</c:f>
              <c:strCache>
                <c:ptCount val="1"/>
                <c:pt idx="0">
                  <c:v>Wastewater</c:v>
                </c:pt>
              </c:strCache>
            </c:strRef>
          </c:tx>
          <c:spPr>
            <a:solidFill>
              <a:schemeClr val="accent3">
                <a:lumMod val="75000"/>
              </a:schemeClr>
            </a:solidFill>
          </c:spPr>
          <c:invertIfNegative val="0"/>
          <c:cat>
            <c:numRef>
              <c:f>Phosphorus!$C$16:$F$16</c:f>
              <c:numCache>
                <c:formatCode>General</c:formatCode>
                <c:ptCount val="4"/>
                <c:pt idx="0">
                  <c:v>1985</c:v>
                </c:pt>
                <c:pt idx="1">
                  <c:v>2009</c:v>
                </c:pt>
                <c:pt idx="2">
                  <c:v>2024</c:v>
                </c:pt>
                <c:pt idx="3" formatCode="0">
                  <c:v>2025</c:v>
                </c:pt>
              </c:numCache>
            </c:numRef>
          </c:cat>
          <c:val>
            <c:numRef>
              <c:f>Phosphorus!$C$19:$F$19</c:f>
              <c:numCache>
                <c:formatCode>0.00</c:formatCode>
                <c:ptCount val="4"/>
                <c:pt idx="0">
                  <c:v>12.931227326172952</c:v>
                </c:pt>
                <c:pt idx="1">
                  <c:v>4.1885332046187544</c:v>
                </c:pt>
                <c:pt idx="2">
                  <c:v>2.0864561296644162</c:v>
                </c:pt>
                <c:pt idx="3">
                  <c:v>2.0109521686277341</c:v>
                </c:pt>
              </c:numCache>
            </c:numRef>
          </c:val>
          <c:extLst>
            <c:ext xmlns:c16="http://schemas.microsoft.com/office/drawing/2014/chart" uri="{C3380CC4-5D6E-409C-BE32-E72D297353CC}">
              <c16:uniqueId val="{00000003-670B-4429-95FC-FE1F0629A057}"/>
            </c:ext>
          </c:extLst>
        </c:ser>
        <c:ser>
          <c:idx val="5"/>
          <c:order val="5"/>
          <c:tx>
            <c:strRef>
              <c:f>Phosphorus!$B$21</c:f>
              <c:strCache>
                <c:ptCount val="1"/>
                <c:pt idx="0">
                  <c:v>Natural**</c:v>
                </c:pt>
              </c:strCache>
            </c:strRef>
          </c:tx>
          <c:spPr>
            <a:solidFill>
              <a:schemeClr val="accent5">
                <a:lumMod val="75000"/>
              </a:schemeClr>
            </a:solidFill>
          </c:spPr>
          <c:invertIfNegative val="0"/>
          <c:cat>
            <c:numRef>
              <c:f>Phosphorus!$C$16:$F$16</c:f>
              <c:numCache>
                <c:formatCode>General</c:formatCode>
                <c:ptCount val="4"/>
                <c:pt idx="0">
                  <c:v>1985</c:v>
                </c:pt>
                <c:pt idx="1">
                  <c:v>2009</c:v>
                </c:pt>
                <c:pt idx="2">
                  <c:v>2024</c:v>
                </c:pt>
                <c:pt idx="3" formatCode="0">
                  <c:v>2025</c:v>
                </c:pt>
              </c:numCache>
            </c:numRef>
          </c:cat>
          <c:val>
            <c:numRef>
              <c:f>Phosphorus!$C$21:$F$21</c:f>
              <c:numCache>
                <c:formatCode>0.00</c:formatCode>
                <c:ptCount val="4"/>
                <c:pt idx="0">
                  <c:v>7.0120925263566303</c:v>
                </c:pt>
                <c:pt idx="1">
                  <c:v>5.8780583872054297</c:v>
                </c:pt>
                <c:pt idx="2">
                  <c:v>5.3092999416227702</c:v>
                </c:pt>
                <c:pt idx="3">
                  <c:v>5.31536122049648</c:v>
                </c:pt>
              </c:numCache>
            </c:numRef>
          </c:val>
          <c:extLst>
            <c:ext xmlns:c16="http://schemas.microsoft.com/office/drawing/2014/chart" uri="{C3380CC4-5D6E-409C-BE32-E72D297353CC}">
              <c16:uniqueId val="{00000002-43D7-4BAF-B899-229A45A2CC11}"/>
            </c:ext>
          </c:extLst>
        </c:ser>
        <c:dLbls>
          <c:showLegendKey val="0"/>
          <c:showVal val="0"/>
          <c:showCatName val="0"/>
          <c:showSerName val="0"/>
          <c:showPercent val="0"/>
          <c:showBubbleSize val="0"/>
        </c:dLbls>
        <c:gapWidth val="150"/>
        <c:overlap val="100"/>
        <c:axId val="313214552"/>
        <c:axId val="313214944"/>
        <c:extLst>
          <c:ext xmlns:c15="http://schemas.microsoft.com/office/drawing/2012/chart" uri="{02D57815-91ED-43cb-92C2-25804820EDAC}">
            <c15:filteredBarSeries>
              <c15:ser>
                <c:idx val="0"/>
                <c:order val="0"/>
                <c:tx>
                  <c:strRef>
                    <c:extLst>
                      <c:ext uri="{02D57815-91ED-43cb-92C2-25804820EDAC}">
                        <c15:formulaRef>
                          <c15:sqref>Phosphorus!$B$16</c15:sqref>
                        </c15:formulaRef>
                      </c:ext>
                    </c:extLst>
                    <c:strCache>
                      <c:ptCount val="1"/>
                      <c:pt idx="0">
                        <c:v>By Source Sector</c:v>
                      </c:pt>
                    </c:strCache>
                  </c:strRef>
                </c:tx>
                <c:invertIfNegative val="0"/>
                <c:cat>
                  <c:numRef>
                    <c:extLst>
                      <c:ext uri="{02D57815-91ED-43cb-92C2-25804820EDAC}">
                        <c15:formulaRef>
                          <c15:sqref>Phosphorus!$C$16:$F$16</c15:sqref>
                        </c15:formulaRef>
                      </c:ext>
                    </c:extLst>
                    <c:numCache>
                      <c:formatCode>General</c:formatCode>
                      <c:ptCount val="4"/>
                      <c:pt idx="0">
                        <c:v>1985</c:v>
                      </c:pt>
                      <c:pt idx="1">
                        <c:v>2009</c:v>
                      </c:pt>
                      <c:pt idx="2">
                        <c:v>2024</c:v>
                      </c:pt>
                      <c:pt idx="3" formatCode="0">
                        <c:v>2025</c:v>
                      </c:pt>
                    </c:numCache>
                  </c:numRef>
                </c:cat>
                <c:val>
                  <c:numRef>
                    <c:extLst>
                      <c:ext uri="{02D57815-91ED-43cb-92C2-25804820EDAC}">
                        <c15:formulaRef>
                          <c15:sqref>Phosphorus!$C$16:$F$16</c15:sqref>
                        </c15:formulaRef>
                      </c:ext>
                    </c:extLst>
                    <c:numCache>
                      <c:formatCode>General</c:formatCode>
                      <c:ptCount val="4"/>
                      <c:pt idx="0">
                        <c:v>1985</c:v>
                      </c:pt>
                      <c:pt idx="1">
                        <c:v>2009</c:v>
                      </c:pt>
                      <c:pt idx="2">
                        <c:v>2024</c:v>
                      </c:pt>
                      <c:pt idx="3" formatCode="0">
                        <c:v>2025</c:v>
                      </c:pt>
                    </c:numCache>
                  </c:numRef>
                </c:val>
                <c:extLst>
                  <c:ext xmlns:c16="http://schemas.microsoft.com/office/drawing/2014/chart" uri="{C3380CC4-5D6E-409C-BE32-E72D297353CC}">
                    <c16:uniqueId val="{00000000-670B-4429-95FC-FE1F0629A057}"/>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Phosphorus!$B$20</c15:sqref>
                        </c15:formulaRef>
                      </c:ext>
                    </c:extLst>
                    <c:strCache>
                      <c:ptCount val="1"/>
                      <c:pt idx="0">
                        <c:v>Septic</c:v>
                      </c:pt>
                    </c:strCache>
                  </c:strRef>
                </c:tx>
                <c:invertIfNegative val="0"/>
                <c:cat>
                  <c:numRef>
                    <c:extLst xmlns:c15="http://schemas.microsoft.com/office/drawing/2012/chart">
                      <c:ext xmlns:c15="http://schemas.microsoft.com/office/drawing/2012/chart" uri="{02D57815-91ED-43cb-92C2-25804820EDAC}">
                        <c15:formulaRef>
                          <c15:sqref>Phosphorus!$C$16:$F$16</c15:sqref>
                        </c15:formulaRef>
                      </c:ext>
                    </c:extLst>
                    <c:numCache>
                      <c:formatCode>General</c:formatCode>
                      <c:ptCount val="4"/>
                      <c:pt idx="0">
                        <c:v>1985</c:v>
                      </c:pt>
                      <c:pt idx="1">
                        <c:v>2009</c:v>
                      </c:pt>
                      <c:pt idx="2">
                        <c:v>2024</c:v>
                      </c:pt>
                      <c:pt idx="3" formatCode="0">
                        <c:v>2025</c:v>
                      </c:pt>
                    </c:numCache>
                  </c:numRef>
                </c:cat>
                <c:val>
                  <c:numRef>
                    <c:extLst xmlns:c15="http://schemas.microsoft.com/office/drawing/2012/chart">
                      <c:ext xmlns:c15="http://schemas.microsoft.com/office/drawing/2012/chart" uri="{02D57815-91ED-43cb-92C2-25804820EDAC}">
                        <c15:formulaRef>
                          <c15:sqref>Phosphorus!$C$20:$F$20</c15:sqref>
                        </c15:formulaRef>
                      </c:ext>
                    </c:extLst>
                    <c:numCache>
                      <c:formatCode>0.00</c:formatCode>
                      <c:ptCount val="4"/>
                      <c:pt idx="0">
                        <c:v>1.57407111332928E-3</c:v>
                      </c:pt>
                      <c:pt idx="1">
                        <c:v>2.1020489299335698E-3</c:v>
                      </c:pt>
                      <c:pt idx="2">
                        <c:v>2.8262030942997002E-3</c:v>
                      </c:pt>
                      <c:pt idx="3">
                        <c:v>2.9733798135819401E-3</c:v>
                      </c:pt>
                    </c:numCache>
                  </c:numRef>
                </c:val>
                <c:extLst xmlns:c15="http://schemas.microsoft.com/office/drawing/2012/chart">
                  <c:ext xmlns:c16="http://schemas.microsoft.com/office/drawing/2014/chart" uri="{C3380CC4-5D6E-409C-BE32-E72D297353CC}">
                    <c16:uniqueId val="{00000001-43D7-4BAF-B899-229A45A2CC11}"/>
                  </c:ext>
                </c:extLst>
              </c15:ser>
            </c15:filteredBarSeries>
          </c:ext>
        </c:extLst>
      </c:barChart>
      <c:catAx>
        <c:axId val="313214552"/>
        <c:scaling>
          <c:orientation val="minMax"/>
        </c:scaling>
        <c:delete val="0"/>
        <c:axPos val="b"/>
        <c:numFmt formatCode="General" sourceLinked="1"/>
        <c:majorTickMark val="out"/>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313214944"/>
        <c:crosses val="autoZero"/>
        <c:auto val="1"/>
        <c:lblAlgn val="ctr"/>
        <c:lblOffset val="100"/>
        <c:noMultiLvlLbl val="0"/>
      </c:catAx>
      <c:valAx>
        <c:axId val="313214944"/>
        <c:scaling>
          <c:orientation val="minMax"/>
        </c:scaling>
        <c:delete val="0"/>
        <c:axPos val="l"/>
        <c:majorGridlines/>
        <c:numFmt formatCode="0" sourceLinked="0"/>
        <c:majorTickMark val="out"/>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313214552"/>
        <c:crosses val="autoZero"/>
        <c:crossBetween val="between"/>
      </c:valAx>
    </c:plotArea>
    <c:legend>
      <c:legendPos val="r"/>
      <c:layout>
        <c:manualLayout>
          <c:xMode val="edge"/>
          <c:yMode val="edge"/>
          <c:x val="0.67600907444709701"/>
          <c:y val="0.18228382910469501"/>
          <c:w val="0.2130148145393212"/>
          <c:h val="0.4771263183437488"/>
        </c:manualLayout>
      </c:layout>
      <c:overlay val="0"/>
      <c:txPr>
        <a:bodyPr/>
        <a:lstStyle/>
        <a:p>
          <a:pPr>
            <a:defRPr sz="92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4" l="0.70000000000000095" r="0.70000000000000095" t="0.750000000000004"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a:t>Simulated Sediment Loads Delivered to the Bay by Jurisdiction</a:t>
            </a:r>
            <a:r>
              <a:rPr lang="en-US" sz="1000" b="0" i="0" u="none" strike="noStrike" baseline="0"/>
              <a:t>*     </a:t>
            </a:r>
          </a:p>
          <a:p>
            <a:pPr>
              <a:defRPr sz="1000" b="0" i="0" u="none" strike="noStrike" baseline="0">
                <a:solidFill>
                  <a:srgbClr val="000000"/>
                </a:solidFill>
                <a:latin typeface="Calibri"/>
                <a:ea typeface="Calibri"/>
                <a:cs typeface="Calibri"/>
              </a:defRPr>
            </a:pPr>
            <a:r>
              <a:rPr lang="en-US" sz="1000" b="0" i="0" u="none" strike="noStrike" baseline="0"/>
              <a:t>(million pounds/year)</a:t>
            </a:r>
          </a:p>
        </c:rich>
      </c:tx>
      <c:layout>
        <c:manualLayout>
          <c:xMode val="edge"/>
          <c:yMode val="edge"/>
          <c:x val="0.13302253884931001"/>
          <c:y val="5.3376563223714799E-3"/>
        </c:manualLayout>
      </c:layout>
      <c:overlay val="0"/>
    </c:title>
    <c:autoTitleDeleted val="0"/>
    <c:plotArea>
      <c:layout>
        <c:manualLayout>
          <c:layoutTarget val="inner"/>
          <c:xMode val="edge"/>
          <c:yMode val="edge"/>
          <c:x val="0.11878723492896701"/>
          <c:y val="0.121665726363645"/>
          <c:w val="0.57264258634337895"/>
          <c:h val="0.60131233595800504"/>
        </c:manualLayout>
      </c:layout>
      <c:barChart>
        <c:barDir val="col"/>
        <c:grouping val="stacked"/>
        <c:varyColors val="0"/>
        <c:ser>
          <c:idx val="0"/>
          <c:order val="0"/>
          <c:tx>
            <c:strRef>
              <c:f>Sediment!$B$8</c:f>
              <c:strCache>
                <c:ptCount val="1"/>
                <c:pt idx="0">
                  <c:v>New York </c:v>
                </c:pt>
              </c:strCache>
            </c:strRef>
          </c:tx>
          <c:invertIfNegative val="0"/>
          <c:cat>
            <c:strRef>
              <c:f>Sediment!$C$7:$G$7</c:f>
              <c:strCache>
                <c:ptCount val="5"/>
                <c:pt idx="0">
                  <c:v>1985</c:v>
                </c:pt>
                <c:pt idx="1">
                  <c:v>2009</c:v>
                </c:pt>
                <c:pt idx="2">
                  <c:v>2024</c:v>
                </c:pt>
                <c:pt idx="3">
                  <c:v>2025</c:v>
                </c:pt>
                <c:pt idx="4">
                  <c:v>2025 Interim Targets w/ CEC</c:v>
                </c:pt>
              </c:strCache>
            </c:strRef>
          </c:cat>
          <c:val>
            <c:numRef>
              <c:f>Sediment!$C$8:$G$8</c:f>
              <c:numCache>
                <c:formatCode>0</c:formatCode>
                <c:ptCount val="5"/>
                <c:pt idx="0">
                  <c:v>798.309700428832</c:v>
                </c:pt>
                <c:pt idx="1">
                  <c:v>697.23808240834001</c:v>
                </c:pt>
                <c:pt idx="2">
                  <c:v>627.79131672108804</c:v>
                </c:pt>
                <c:pt idx="3">
                  <c:v>612.31576376574901</c:v>
                </c:pt>
                <c:pt idx="4">
                  <c:v>532.74476662922302</c:v>
                </c:pt>
              </c:numCache>
            </c:numRef>
          </c:val>
          <c:extLst>
            <c:ext xmlns:c16="http://schemas.microsoft.com/office/drawing/2014/chart" uri="{C3380CC4-5D6E-409C-BE32-E72D297353CC}">
              <c16:uniqueId val="{00000000-8B44-4A86-93F4-6220A4D06142}"/>
            </c:ext>
          </c:extLst>
        </c:ser>
        <c:ser>
          <c:idx val="1"/>
          <c:order val="1"/>
          <c:tx>
            <c:strRef>
              <c:f>Sediment!$B$9</c:f>
              <c:strCache>
                <c:ptCount val="1"/>
                <c:pt idx="0">
                  <c:v>Pennsylvania </c:v>
                </c:pt>
              </c:strCache>
            </c:strRef>
          </c:tx>
          <c:invertIfNegative val="0"/>
          <c:cat>
            <c:strRef>
              <c:f>Sediment!$C$7:$G$7</c:f>
              <c:strCache>
                <c:ptCount val="5"/>
                <c:pt idx="0">
                  <c:v>1985</c:v>
                </c:pt>
                <c:pt idx="1">
                  <c:v>2009</c:v>
                </c:pt>
                <c:pt idx="2">
                  <c:v>2024</c:v>
                </c:pt>
                <c:pt idx="3">
                  <c:v>2025</c:v>
                </c:pt>
                <c:pt idx="4">
                  <c:v>2025 Interim Targets w/ CEC</c:v>
                </c:pt>
              </c:strCache>
            </c:strRef>
          </c:cat>
          <c:val>
            <c:numRef>
              <c:f>Sediment!$C$9:$G$9</c:f>
              <c:numCache>
                <c:formatCode>0</c:formatCode>
                <c:ptCount val="5"/>
                <c:pt idx="0">
                  <c:v>3641.02568674546</c:v>
                </c:pt>
                <c:pt idx="1">
                  <c:v>3269.8305129801001</c:v>
                </c:pt>
                <c:pt idx="2">
                  <c:v>2636.48006058893</c:v>
                </c:pt>
                <c:pt idx="3">
                  <c:v>2732.68152894371</c:v>
                </c:pt>
                <c:pt idx="4">
                  <c:v>2161.4804081781899</c:v>
                </c:pt>
              </c:numCache>
            </c:numRef>
          </c:val>
          <c:extLst>
            <c:ext xmlns:c16="http://schemas.microsoft.com/office/drawing/2014/chart" uri="{C3380CC4-5D6E-409C-BE32-E72D297353CC}">
              <c16:uniqueId val="{00000001-8B44-4A86-93F4-6220A4D06142}"/>
            </c:ext>
          </c:extLst>
        </c:ser>
        <c:ser>
          <c:idx val="2"/>
          <c:order val="2"/>
          <c:tx>
            <c:strRef>
              <c:f>Sediment!$B$10</c:f>
              <c:strCache>
                <c:ptCount val="1"/>
                <c:pt idx="0">
                  <c:v>Maryland </c:v>
                </c:pt>
              </c:strCache>
            </c:strRef>
          </c:tx>
          <c:invertIfNegative val="0"/>
          <c:cat>
            <c:strRef>
              <c:f>Sediment!$C$7:$G$7</c:f>
              <c:strCache>
                <c:ptCount val="5"/>
                <c:pt idx="0">
                  <c:v>1985</c:v>
                </c:pt>
                <c:pt idx="1">
                  <c:v>2009</c:v>
                </c:pt>
                <c:pt idx="2">
                  <c:v>2024</c:v>
                </c:pt>
                <c:pt idx="3">
                  <c:v>2025</c:v>
                </c:pt>
                <c:pt idx="4">
                  <c:v>2025 Interim Targets w/ CEC</c:v>
                </c:pt>
              </c:strCache>
            </c:strRef>
          </c:cat>
          <c:val>
            <c:numRef>
              <c:f>Sediment!$C$10:$G$10</c:f>
              <c:numCache>
                <c:formatCode>0</c:formatCode>
                <c:ptCount val="5"/>
                <c:pt idx="0">
                  <c:v>8277.1514888228194</c:v>
                </c:pt>
                <c:pt idx="1">
                  <c:v>7612.3258495608197</c:v>
                </c:pt>
                <c:pt idx="2">
                  <c:v>7270.7113694091804</c:v>
                </c:pt>
                <c:pt idx="3">
                  <c:v>7370.0609761843498</c:v>
                </c:pt>
                <c:pt idx="4">
                  <c:v>8342.8632734714993</c:v>
                </c:pt>
              </c:numCache>
            </c:numRef>
          </c:val>
          <c:extLst>
            <c:ext xmlns:c16="http://schemas.microsoft.com/office/drawing/2014/chart" uri="{C3380CC4-5D6E-409C-BE32-E72D297353CC}">
              <c16:uniqueId val="{00000002-8B44-4A86-93F4-6220A4D06142}"/>
            </c:ext>
          </c:extLst>
        </c:ser>
        <c:ser>
          <c:idx val="3"/>
          <c:order val="3"/>
          <c:tx>
            <c:strRef>
              <c:f>Sediment!$B$11</c:f>
              <c:strCache>
                <c:ptCount val="1"/>
                <c:pt idx="0">
                  <c:v>Virginia </c:v>
                </c:pt>
              </c:strCache>
            </c:strRef>
          </c:tx>
          <c:invertIfNegative val="0"/>
          <c:cat>
            <c:strRef>
              <c:f>Sediment!$C$7:$G$7</c:f>
              <c:strCache>
                <c:ptCount val="5"/>
                <c:pt idx="0">
                  <c:v>1985</c:v>
                </c:pt>
                <c:pt idx="1">
                  <c:v>2009</c:v>
                </c:pt>
                <c:pt idx="2">
                  <c:v>2024</c:v>
                </c:pt>
                <c:pt idx="3">
                  <c:v>2025</c:v>
                </c:pt>
                <c:pt idx="4">
                  <c:v>2025 Interim Targets w/ CEC</c:v>
                </c:pt>
              </c:strCache>
            </c:strRef>
          </c:cat>
          <c:val>
            <c:numRef>
              <c:f>Sediment!$C$11:$G$11</c:f>
              <c:numCache>
                <c:formatCode>0</c:formatCode>
                <c:ptCount val="5"/>
                <c:pt idx="0">
                  <c:v>6761.9295590035599</c:v>
                </c:pt>
                <c:pt idx="1">
                  <c:v>6561.2690526382503</c:v>
                </c:pt>
                <c:pt idx="2">
                  <c:v>6252.0445554296302</c:v>
                </c:pt>
                <c:pt idx="3">
                  <c:v>6256.73201389515</c:v>
                </c:pt>
                <c:pt idx="4">
                  <c:v>6872.39487677327</c:v>
                </c:pt>
              </c:numCache>
            </c:numRef>
          </c:val>
          <c:extLst>
            <c:ext xmlns:c16="http://schemas.microsoft.com/office/drawing/2014/chart" uri="{C3380CC4-5D6E-409C-BE32-E72D297353CC}">
              <c16:uniqueId val="{00000003-8B44-4A86-93F4-6220A4D06142}"/>
            </c:ext>
          </c:extLst>
        </c:ser>
        <c:ser>
          <c:idx val="4"/>
          <c:order val="4"/>
          <c:tx>
            <c:strRef>
              <c:f>Sediment!$B$12</c:f>
              <c:strCache>
                <c:ptCount val="1"/>
                <c:pt idx="0">
                  <c:v>West Virginia </c:v>
                </c:pt>
              </c:strCache>
            </c:strRef>
          </c:tx>
          <c:invertIfNegative val="0"/>
          <c:cat>
            <c:strRef>
              <c:f>Sediment!$C$7:$G$7</c:f>
              <c:strCache>
                <c:ptCount val="5"/>
                <c:pt idx="0">
                  <c:v>1985</c:v>
                </c:pt>
                <c:pt idx="1">
                  <c:v>2009</c:v>
                </c:pt>
                <c:pt idx="2">
                  <c:v>2024</c:v>
                </c:pt>
                <c:pt idx="3">
                  <c:v>2025</c:v>
                </c:pt>
                <c:pt idx="4">
                  <c:v>2025 Interim Targets w/ CEC</c:v>
                </c:pt>
              </c:strCache>
            </c:strRef>
          </c:cat>
          <c:val>
            <c:numRef>
              <c:f>Sediment!$C$12:$G$12</c:f>
              <c:numCache>
                <c:formatCode>0</c:formatCode>
                <c:ptCount val="5"/>
                <c:pt idx="0">
                  <c:v>733.49321910149297</c:v>
                </c:pt>
                <c:pt idx="1">
                  <c:v>597.72601285327403</c:v>
                </c:pt>
                <c:pt idx="2">
                  <c:v>534.06703037578598</c:v>
                </c:pt>
                <c:pt idx="3">
                  <c:v>522.60958925066598</c:v>
                </c:pt>
                <c:pt idx="4">
                  <c:v>608.89126513071801</c:v>
                </c:pt>
              </c:numCache>
            </c:numRef>
          </c:val>
          <c:extLst>
            <c:ext xmlns:c16="http://schemas.microsoft.com/office/drawing/2014/chart" uri="{C3380CC4-5D6E-409C-BE32-E72D297353CC}">
              <c16:uniqueId val="{00000004-8B44-4A86-93F4-6220A4D06142}"/>
            </c:ext>
          </c:extLst>
        </c:ser>
        <c:ser>
          <c:idx val="5"/>
          <c:order val="5"/>
          <c:tx>
            <c:strRef>
              <c:f>Sediment!$B$13</c:f>
              <c:strCache>
                <c:ptCount val="1"/>
                <c:pt idx="0">
                  <c:v>Delaware </c:v>
                </c:pt>
              </c:strCache>
            </c:strRef>
          </c:tx>
          <c:invertIfNegative val="0"/>
          <c:cat>
            <c:strRef>
              <c:f>Sediment!$C$7:$G$7</c:f>
              <c:strCache>
                <c:ptCount val="5"/>
                <c:pt idx="0">
                  <c:v>1985</c:v>
                </c:pt>
                <c:pt idx="1">
                  <c:v>2009</c:v>
                </c:pt>
                <c:pt idx="2">
                  <c:v>2024</c:v>
                </c:pt>
                <c:pt idx="3">
                  <c:v>2025</c:v>
                </c:pt>
                <c:pt idx="4">
                  <c:v>2025 Interim Targets w/ CEC</c:v>
                </c:pt>
              </c:strCache>
            </c:strRef>
          </c:cat>
          <c:val>
            <c:numRef>
              <c:f>Sediment!$C$13:$G$13</c:f>
              <c:numCache>
                <c:formatCode>0</c:formatCode>
                <c:ptCount val="5"/>
                <c:pt idx="0">
                  <c:v>62.958430446060603</c:v>
                </c:pt>
                <c:pt idx="1">
                  <c:v>48.193528782402097</c:v>
                </c:pt>
                <c:pt idx="2">
                  <c:v>34.216730042651399</c:v>
                </c:pt>
                <c:pt idx="3">
                  <c:v>25.746581427946801</c:v>
                </c:pt>
                <c:pt idx="4">
                  <c:v>26.711143925746899</c:v>
                </c:pt>
              </c:numCache>
            </c:numRef>
          </c:val>
          <c:extLst>
            <c:ext xmlns:c16="http://schemas.microsoft.com/office/drawing/2014/chart" uri="{C3380CC4-5D6E-409C-BE32-E72D297353CC}">
              <c16:uniqueId val="{00000005-8B44-4A86-93F4-6220A4D06142}"/>
            </c:ext>
          </c:extLst>
        </c:ser>
        <c:ser>
          <c:idx val="6"/>
          <c:order val="6"/>
          <c:tx>
            <c:strRef>
              <c:f>Sediment!$B$14</c:f>
              <c:strCache>
                <c:ptCount val="1"/>
                <c:pt idx="0">
                  <c:v>District of Columbia </c:v>
                </c:pt>
              </c:strCache>
            </c:strRef>
          </c:tx>
          <c:invertIfNegative val="0"/>
          <c:cat>
            <c:strRef>
              <c:f>Sediment!$C$7:$G$7</c:f>
              <c:strCache>
                <c:ptCount val="5"/>
                <c:pt idx="0">
                  <c:v>1985</c:v>
                </c:pt>
                <c:pt idx="1">
                  <c:v>2009</c:v>
                </c:pt>
                <c:pt idx="2">
                  <c:v>2024</c:v>
                </c:pt>
                <c:pt idx="3">
                  <c:v>2025</c:v>
                </c:pt>
                <c:pt idx="4">
                  <c:v>2025 Interim Targets w/ CEC</c:v>
                </c:pt>
              </c:strCache>
            </c:strRef>
          </c:cat>
          <c:val>
            <c:numRef>
              <c:f>Sediment!$C$14:$G$14</c:f>
              <c:numCache>
                <c:formatCode>0</c:formatCode>
                <c:ptCount val="5"/>
                <c:pt idx="0">
                  <c:v>43.229182085475799</c:v>
                </c:pt>
                <c:pt idx="1">
                  <c:v>43.588477716393598</c:v>
                </c:pt>
                <c:pt idx="2">
                  <c:v>35.0117897788788</c:v>
                </c:pt>
                <c:pt idx="3">
                  <c:v>35.185360615864901</c:v>
                </c:pt>
                <c:pt idx="4">
                  <c:v>41.939846861783103</c:v>
                </c:pt>
              </c:numCache>
            </c:numRef>
          </c:val>
          <c:extLst>
            <c:ext xmlns:c16="http://schemas.microsoft.com/office/drawing/2014/chart" uri="{C3380CC4-5D6E-409C-BE32-E72D297353CC}">
              <c16:uniqueId val="{00000006-8B44-4A86-93F4-6220A4D06142}"/>
            </c:ext>
          </c:extLst>
        </c:ser>
        <c:dLbls>
          <c:showLegendKey val="0"/>
          <c:showVal val="0"/>
          <c:showCatName val="0"/>
          <c:showSerName val="0"/>
          <c:showPercent val="0"/>
          <c:showBubbleSize val="0"/>
        </c:dLbls>
        <c:gapWidth val="150"/>
        <c:overlap val="100"/>
        <c:axId val="313215728"/>
        <c:axId val="313216120"/>
      </c:barChart>
      <c:catAx>
        <c:axId val="313215728"/>
        <c:scaling>
          <c:orientation val="minMax"/>
        </c:scaling>
        <c:delete val="0"/>
        <c:axPos val="b"/>
        <c:numFmt formatCode="General" sourceLinked="1"/>
        <c:majorTickMark val="out"/>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313216120"/>
        <c:crosses val="autoZero"/>
        <c:auto val="1"/>
        <c:lblAlgn val="ctr"/>
        <c:lblOffset val="100"/>
        <c:noMultiLvlLbl val="0"/>
      </c:catAx>
      <c:valAx>
        <c:axId val="313216120"/>
        <c:scaling>
          <c:orientation val="minMax"/>
        </c:scaling>
        <c:delete val="0"/>
        <c:axPos val="l"/>
        <c:majorGridlines/>
        <c:numFmt formatCode="#,##0" sourceLinked="0"/>
        <c:majorTickMark val="out"/>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313215728"/>
        <c:crosses val="autoZero"/>
        <c:crossBetween val="between"/>
      </c:valAx>
    </c:plotArea>
    <c:legend>
      <c:legendPos val="r"/>
      <c:layout>
        <c:manualLayout>
          <c:xMode val="edge"/>
          <c:yMode val="edge"/>
          <c:x val="0.72187596380839703"/>
          <c:y val="0.136364090345649"/>
          <c:w val="0.25781284421728501"/>
          <c:h val="0.56591097493444298"/>
        </c:manualLayout>
      </c:layout>
      <c:overlay val="0"/>
      <c:txPr>
        <a:bodyPr/>
        <a:lstStyle/>
        <a:p>
          <a:pPr>
            <a:defRPr sz="92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4" l="0.70000000000000095" r="0.70000000000000095" t="0.750000000000004" header="0.3" footer="0.3"/>
    <c:pageSetup orientation="landscape"/>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xdr:col>
      <xdr:colOff>76200</xdr:colOff>
      <xdr:row>55</xdr:row>
      <xdr:rowOff>142875</xdr:rowOff>
    </xdr:from>
    <xdr:to>
      <xdr:col>7</xdr:col>
      <xdr:colOff>2066925</xdr:colOff>
      <xdr:row>80</xdr:row>
      <xdr:rowOff>38100</xdr:rowOff>
    </xdr:to>
    <xdr:graphicFrame macro="">
      <xdr:nvGraphicFramePr>
        <xdr:cNvPr id="2" name="Chart 1">
          <a:extLst>
            <a:ext uri="{FF2B5EF4-FFF2-40B4-BE49-F238E27FC236}">
              <a16:creationId xmlns:a16="http://schemas.microsoft.com/office/drawing/2014/main" id="{7CF1BC4E-3189-4C51-BEFE-97AD92ECBA1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0.00049</cdr:x>
      <cdr:y>0.93871</cdr:y>
    </cdr:from>
    <cdr:to>
      <cdr:x>1</cdr:x>
      <cdr:y>0.99622</cdr:y>
    </cdr:to>
    <cdr:sp macro="" textlink="">
      <cdr:nvSpPr>
        <cdr:cNvPr id="3" name="Text Box 1"/>
        <cdr:cNvSpPr txBox="1">
          <a:spLocks xmlns:a="http://schemas.openxmlformats.org/drawingml/2006/main" noChangeArrowheads="1"/>
        </cdr:cNvSpPr>
      </cdr:nvSpPr>
      <cdr:spPr bwMode="auto">
        <a:xfrm xmlns:a="http://schemas.openxmlformats.org/drawingml/2006/main">
          <a:off x="0" y="2571750"/>
          <a:ext cx="4800600" cy="16172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22860" rIns="0" bIns="0" anchor="t"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endParaRPr lang="en-US" sz="800" b="0" i="0" u="none" strike="noStrike" baseline="0">
            <a:solidFill>
              <a:srgbClr val="000000"/>
            </a:solidFill>
            <a:latin typeface="Calibri"/>
            <a:cs typeface="Arial"/>
          </a:endParaRPr>
        </a:p>
        <a:p xmlns:a="http://schemas.openxmlformats.org/drawingml/2006/main">
          <a:pPr algn="l" rtl="0">
            <a:defRPr sz="1000"/>
          </a:pPr>
          <a:endParaRPr lang="en-US" sz="1000" b="0" i="0" u="none" strike="noStrike" baseline="0">
            <a:solidFill>
              <a:srgbClr val="000000"/>
            </a:solidFill>
            <a:latin typeface="Arial"/>
            <a:cs typeface="Arial"/>
          </a:endParaRPr>
        </a:p>
        <a:p xmlns:a="http://schemas.openxmlformats.org/drawingml/2006/main">
          <a:pPr algn="l" rtl="0">
            <a:defRPr sz="1000"/>
          </a:pPr>
          <a:endParaRPr lang="en-US" sz="1000" b="0" i="0" u="none" strike="noStrike" baseline="0">
            <a:solidFill>
              <a:srgbClr val="000000"/>
            </a:solidFill>
            <a:latin typeface="Arial"/>
            <a:cs typeface="Arial"/>
          </a:endParaRPr>
        </a:p>
      </cdr:txBody>
    </cdr:sp>
  </cdr:relSizeAnchor>
  <cdr:relSizeAnchor xmlns:cdr="http://schemas.openxmlformats.org/drawingml/2006/chartDrawing">
    <cdr:from>
      <cdr:x>0.00049</cdr:x>
      <cdr:y>0.90331</cdr:y>
    </cdr:from>
    <cdr:to>
      <cdr:x>1</cdr:x>
      <cdr:y>0.99118</cdr:y>
    </cdr:to>
    <cdr:sp macro="" textlink="">
      <cdr:nvSpPr>
        <cdr:cNvPr id="2" name="Text Box 1"/>
        <cdr:cNvSpPr txBox="1">
          <a:spLocks xmlns:a="http://schemas.openxmlformats.org/drawingml/2006/main" noChangeArrowheads="1"/>
        </cdr:cNvSpPr>
      </cdr:nvSpPr>
      <cdr:spPr bwMode="auto">
        <a:xfrm xmlns:a="http://schemas.openxmlformats.org/drawingml/2006/main">
          <a:off x="0" y="2918300"/>
          <a:ext cx="4800600" cy="29162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22860" rIns="0" bIns="0" anchor="t"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r>
            <a:rPr lang="en-US" sz="800" b="0" i="0" u="none" strike="noStrike" baseline="0">
              <a:solidFill>
                <a:sysClr val="windowText" lastClr="000000"/>
              </a:solidFill>
              <a:latin typeface="Calibri"/>
              <a:cs typeface="Arial"/>
            </a:rPr>
            <a:t>*Loads simulated using CAST23 version of Watershed Model and wastewater discharge data reported by Bay jurisdictions.</a:t>
          </a:r>
        </a:p>
      </cdr:txBody>
    </cdr:sp>
  </cdr:relSizeAnchor>
</c:userShapes>
</file>

<file path=xl/drawings/drawing11.xml><?xml version="1.0" encoding="utf-8"?>
<c:userShapes xmlns:c="http://schemas.openxmlformats.org/drawingml/2006/chart">
  <cdr:relSizeAnchor xmlns:cdr="http://schemas.openxmlformats.org/drawingml/2006/chartDrawing">
    <cdr:from>
      <cdr:x>0.00049</cdr:x>
      <cdr:y>0.86199</cdr:y>
    </cdr:from>
    <cdr:to>
      <cdr:x>1</cdr:x>
      <cdr:y>0.99928</cdr:y>
    </cdr:to>
    <cdr:sp macro="" textlink="">
      <cdr:nvSpPr>
        <cdr:cNvPr id="2" name="Text Box 1"/>
        <cdr:cNvSpPr txBox="1">
          <a:spLocks xmlns:a="http://schemas.openxmlformats.org/drawingml/2006/main" noChangeArrowheads="1"/>
        </cdr:cNvSpPr>
      </cdr:nvSpPr>
      <cdr:spPr bwMode="auto">
        <a:xfrm xmlns:a="http://schemas.openxmlformats.org/drawingml/2006/main">
          <a:off x="3242" y="2696846"/>
          <a:ext cx="6612824" cy="42954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22860" rIns="0" bIns="0" anchor="t"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r>
            <a:rPr lang="en-US" sz="800" b="0" i="0" u="none" strike="noStrike" baseline="0">
              <a:solidFill>
                <a:sysClr val="windowText" lastClr="000000"/>
              </a:solidFill>
              <a:latin typeface="Calibri"/>
              <a:cs typeface="Arial"/>
            </a:rPr>
            <a:t>*Loads simulated using CAST23 version of Watershed Model and wastewater discharge data reported by Bay jurisdictions.</a:t>
          </a:r>
        </a:p>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r>
            <a:rPr lang="en-US" sz="800" b="0" i="0" u="none" strike="noStrike" baseline="0">
              <a:solidFill>
                <a:sysClr val="windowText" lastClr="000000"/>
              </a:solidFill>
              <a:latin typeface="Calibri"/>
              <a:cs typeface="Arial"/>
            </a:rPr>
            <a:t>**The Natural sector contains the following load sources: CSS Forest, Harvested Forest, True Forest, CSS Mixed Open, Mixed Open, Shoreline, Stream Bed and Bank, Headwater or Isolated Wetland, Non-Tidal Floodplain Wetland, and Water</a:t>
          </a:r>
        </a:p>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endParaRPr lang="en-US" sz="800" b="0" i="0" u="none" strike="noStrike" baseline="0">
            <a:solidFill>
              <a:sysClr val="windowText" lastClr="000000"/>
            </a:solidFill>
            <a:latin typeface="Calibri"/>
            <a:cs typeface="Arial"/>
          </a:endParaRPr>
        </a:p>
        <a:p xmlns:a="http://schemas.openxmlformats.org/drawingml/2006/main">
          <a:pPr algn="l" rtl="0">
            <a:defRPr sz="1000"/>
          </a:pPr>
          <a:endParaRPr lang="en-US" sz="1000" b="0" i="0" u="none" strike="noStrike" baseline="0">
            <a:solidFill>
              <a:srgbClr val="000000"/>
            </a:solidFill>
            <a:latin typeface="Arial"/>
            <a:cs typeface="Arial"/>
          </a:endParaRP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8</xdr:col>
      <xdr:colOff>0</xdr:colOff>
      <xdr:row>15</xdr:row>
      <xdr:rowOff>30480</xdr:rowOff>
    </xdr:from>
    <xdr:to>
      <xdr:col>8</xdr:col>
      <xdr:colOff>76200</xdr:colOff>
      <xdr:row>16</xdr:row>
      <xdr:rowOff>66675</xdr:rowOff>
    </xdr:to>
    <xdr:sp macro="" textlink="">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7153275" y="3268980"/>
          <a:ext cx="76200" cy="200025"/>
        </a:xfrm>
        <a:prstGeom prst="rect">
          <a:avLst/>
        </a:prstGeom>
        <a:noFill/>
        <a:ln w="9525">
          <a:noFill/>
          <a:miter lim="800000"/>
          <a:headEnd/>
          <a:tailEnd/>
        </a:ln>
      </xdr:spPr>
    </xdr:sp>
    <xdr:clientData/>
  </xdr:twoCellAnchor>
  <xdr:twoCellAnchor>
    <xdr:from>
      <xdr:col>0</xdr:col>
      <xdr:colOff>0</xdr:colOff>
      <xdr:row>12</xdr:row>
      <xdr:rowOff>2379</xdr:rowOff>
    </xdr:from>
    <xdr:to>
      <xdr:col>7</xdr:col>
      <xdr:colOff>45085</xdr:colOff>
      <xdr:row>31</xdr:row>
      <xdr:rowOff>34764</xdr:rowOff>
    </xdr:to>
    <xdr:graphicFrame macro="">
      <xdr:nvGraphicFramePr>
        <xdr:cNvPr id="8" name="Chart 7">
          <a:extLst>
            <a:ext uri="{FF2B5EF4-FFF2-40B4-BE49-F238E27FC236}">
              <a16:creationId xmlns:a16="http://schemas.microsoft.com/office/drawing/2014/main" id="{A2CF1D72-F547-643A-69F1-223BD9A87E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22223</xdr:colOff>
      <xdr:row>12</xdr:row>
      <xdr:rowOff>12696</xdr:rowOff>
    </xdr:from>
    <xdr:to>
      <xdr:col>14</xdr:col>
      <xdr:colOff>578483</xdr:colOff>
      <xdr:row>31</xdr:row>
      <xdr:rowOff>45081</xdr:rowOff>
    </xdr:to>
    <xdr:graphicFrame macro="">
      <xdr:nvGraphicFramePr>
        <xdr:cNvPr id="12" name="Chart 11">
          <a:extLst>
            <a:ext uri="{FF2B5EF4-FFF2-40B4-BE49-F238E27FC236}">
              <a16:creationId xmlns:a16="http://schemas.microsoft.com/office/drawing/2014/main" id="{3F478047-148C-4BF9-87D0-D9B3949671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588958</xdr:colOff>
      <xdr:row>12</xdr:row>
      <xdr:rowOff>11108</xdr:rowOff>
    </xdr:from>
    <xdr:to>
      <xdr:col>23</xdr:col>
      <xdr:colOff>268918</xdr:colOff>
      <xdr:row>31</xdr:row>
      <xdr:rowOff>40318</xdr:rowOff>
    </xdr:to>
    <xdr:graphicFrame macro="">
      <xdr:nvGraphicFramePr>
        <xdr:cNvPr id="13" name="Chart 12">
          <a:extLst>
            <a:ext uri="{FF2B5EF4-FFF2-40B4-BE49-F238E27FC236}">
              <a16:creationId xmlns:a16="http://schemas.microsoft.com/office/drawing/2014/main" id="{C002F9B0-8E00-4714-834E-5049289C21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7</xdr:col>
      <xdr:colOff>45720</xdr:colOff>
      <xdr:row>36</xdr:row>
      <xdr:rowOff>30480</xdr:rowOff>
    </xdr:from>
    <xdr:ext cx="82550" cy="203201"/>
    <xdr:sp macro="" textlink="">
      <xdr:nvSpPr>
        <xdr:cNvPr id="2" name="Text Box 4">
          <a:extLst>
            <a:ext uri="{FF2B5EF4-FFF2-40B4-BE49-F238E27FC236}">
              <a16:creationId xmlns:a16="http://schemas.microsoft.com/office/drawing/2014/main" id="{63A3C961-1A9F-48DD-A5B9-A9D3FF079671}"/>
            </a:ext>
          </a:extLst>
        </xdr:cNvPr>
        <xdr:cNvSpPr txBox="1">
          <a:spLocks noChangeArrowheads="1"/>
        </xdr:cNvSpPr>
      </xdr:nvSpPr>
      <xdr:spPr bwMode="auto">
        <a:xfrm>
          <a:off x="4249420" y="6542405"/>
          <a:ext cx="82550" cy="203201"/>
        </a:xfrm>
        <a:prstGeom prst="rect">
          <a:avLst/>
        </a:prstGeom>
        <a:noFill/>
        <a:ln w="9525">
          <a:noFill/>
          <a:miter lim="800000"/>
          <a:headEnd/>
          <a:tailEnd/>
        </a:ln>
      </xdr:spPr>
    </xdr:sp>
    <xdr:clientData/>
  </xdr:oneCellAnchor>
  <xdr:twoCellAnchor>
    <xdr:from>
      <xdr:col>8</xdr:col>
      <xdr:colOff>1011633</xdr:colOff>
      <xdr:row>28</xdr:row>
      <xdr:rowOff>155257</xdr:rowOff>
    </xdr:from>
    <xdr:to>
      <xdr:col>19</xdr:col>
      <xdr:colOff>3174</xdr:colOff>
      <xdr:row>56</xdr:row>
      <xdr:rowOff>9525</xdr:rowOff>
    </xdr:to>
    <xdr:graphicFrame macro="">
      <xdr:nvGraphicFramePr>
        <xdr:cNvPr id="3" name="Chart 4">
          <a:extLst>
            <a:ext uri="{FF2B5EF4-FFF2-40B4-BE49-F238E27FC236}">
              <a16:creationId xmlns:a16="http://schemas.microsoft.com/office/drawing/2014/main" id="{FDA697F8-C841-47D6-ACA8-9EE827A8E2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7620</xdr:colOff>
      <xdr:row>6</xdr:row>
      <xdr:rowOff>149225</xdr:rowOff>
    </xdr:from>
    <xdr:to>
      <xdr:col>19</xdr:col>
      <xdr:colOff>19050</xdr:colOff>
      <xdr:row>28</xdr:row>
      <xdr:rowOff>47624</xdr:rowOff>
    </xdr:to>
    <xdr:graphicFrame macro="">
      <xdr:nvGraphicFramePr>
        <xdr:cNvPr id="4" name="Chart 5">
          <a:extLst>
            <a:ext uri="{FF2B5EF4-FFF2-40B4-BE49-F238E27FC236}">
              <a16:creationId xmlns:a16="http://schemas.microsoft.com/office/drawing/2014/main" id="{633F21C3-A7B8-4A3A-A2AC-6DDF9F53F8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0.05281</cdr:x>
      <cdr:y>0.89979</cdr:y>
    </cdr:from>
    <cdr:to>
      <cdr:x>0.94375</cdr:x>
      <cdr:y>0.99976</cdr:y>
    </cdr:to>
    <cdr:sp macro="" textlink="">
      <cdr:nvSpPr>
        <cdr:cNvPr id="2" name="TextBox 1"/>
        <cdr:cNvSpPr txBox="1"/>
      </cdr:nvSpPr>
      <cdr:spPr>
        <a:xfrm xmlns:a="http://schemas.openxmlformats.org/drawingml/2006/main">
          <a:off x="257175" y="2466974"/>
          <a:ext cx="4057650" cy="27622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cdr:x>
      <cdr:y>0.88037</cdr:y>
    </cdr:from>
    <cdr:to>
      <cdr:x>1</cdr:x>
      <cdr:y>1</cdr:y>
    </cdr:to>
    <cdr:sp macro="" textlink="">
      <cdr:nvSpPr>
        <cdr:cNvPr id="3" name="Text Box 1"/>
        <cdr:cNvSpPr txBox="1">
          <a:spLocks xmlns:a="http://schemas.openxmlformats.org/drawingml/2006/main" noChangeArrowheads="1"/>
        </cdr:cNvSpPr>
      </cdr:nvSpPr>
      <cdr:spPr bwMode="auto">
        <a:xfrm xmlns:a="http://schemas.openxmlformats.org/drawingml/2006/main">
          <a:off x="0" y="2733675"/>
          <a:ext cx="5286375" cy="37147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22860" rIns="0" bIns="0" anchor="t"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r>
            <a:rPr lang="en-US" sz="800" b="0" i="0" u="none" strike="noStrike" baseline="0">
              <a:solidFill>
                <a:srgbClr val="000000"/>
              </a:solidFill>
              <a:latin typeface="+mn-lt"/>
              <a:cs typeface="Arial"/>
            </a:rPr>
            <a:t>*Loads simulated using CAST-23 version of Watershed Model and wastewater discharge data reported by Bay jurisdictions.</a:t>
          </a:r>
        </a:p>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r>
            <a:rPr lang="en-US" sz="800" b="0" i="0" u="none" strike="noStrike" baseline="0">
              <a:solidFill>
                <a:srgbClr val="000000"/>
              </a:solidFill>
              <a:latin typeface="+mn-lt"/>
              <a:cs typeface="Arial"/>
            </a:rPr>
            <a:t>**The Natural sector contains the following load sources: CSS Forest, Harvested Forest, True Forest, CSS Mixed Open, Mixed Open, Shoreline, Stream Bed and Bank, Headwater or Isolated Wetland, Non-Tidal Floodplain Wetland, and Water</a:t>
          </a:r>
        </a:p>
        <a:p xmlns:a="http://schemas.openxmlformats.org/drawingml/2006/main">
          <a:pPr algn="l" rtl="0">
            <a:defRPr sz="1000"/>
          </a:pPr>
          <a:endParaRPr lang="en-US" sz="1000" b="0" i="0" u="none" strike="noStrike" baseline="0">
            <a:solidFill>
              <a:srgbClr val="000000"/>
            </a:solidFill>
            <a:latin typeface="Arial"/>
            <a:cs typeface="Arial"/>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0.00049</cdr:x>
      <cdr:y>0.90981</cdr:y>
    </cdr:from>
    <cdr:to>
      <cdr:x>1</cdr:x>
      <cdr:y>0.99465</cdr:y>
    </cdr:to>
    <cdr:sp macro="" textlink="">
      <cdr:nvSpPr>
        <cdr:cNvPr id="2" name="Text Box 1"/>
        <cdr:cNvSpPr txBox="1">
          <a:spLocks xmlns:a="http://schemas.openxmlformats.org/drawingml/2006/main" noChangeArrowheads="1"/>
        </cdr:cNvSpPr>
      </cdr:nvSpPr>
      <cdr:spPr bwMode="auto">
        <a:xfrm xmlns:a="http://schemas.openxmlformats.org/drawingml/2006/main">
          <a:off x="0" y="3048000"/>
          <a:ext cx="5248275" cy="36149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22860" rIns="0" bIns="0" anchor="t"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r>
            <a:rPr lang="en-US" sz="800" b="0" i="0" u="none" strike="noStrike" baseline="0">
              <a:solidFill>
                <a:sysClr val="windowText" lastClr="000000"/>
              </a:solidFill>
              <a:latin typeface="Calibri"/>
              <a:cs typeface="Arial"/>
            </a:rPr>
            <a:t>*Loads simulated using CAST23 version of Watershed Model and wastewater discharge data reported by Bay jurisdictions..</a:t>
          </a:r>
        </a:p>
        <a:p xmlns:a="http://schemas.openxmlformats.org/drawingml/2006/main">
          <a:pPr algn="l" rtl="0">
            <a:defRPr sz="1000"/>
          </a:pPr>
          <a:endParaRPr lang="en-US" sz="1000" b="0" i="0" u="none" strike="noStrike" baseline="0">
            <a:solidFill>
              <a:srgbClr val="000000"/>
            </a:solidFill>
            <a:latin typeface="Arial"/>
            <a:cs typeface="Arial"/>
          </a:endParaRPr>
        </a:p>
        <a:p xmlns:a="http://schemas.openxmlformats.org/drawingml/2006/main">
          <a:pPr algn="l" rtl="0">
            <a:defRPr sz="1000"/>
          </a:pPr>
          <a:endParaRPr lang="en-US" sz="1000" b="0" i="0" u="none" strike="noStrike" baseline="0">
            <a:solidFill>
              <a:srgbClr val="000000"/>
            </a:solidFill>
            <a:latin typeface="Arial"/>
            <a:cs typeface="Arial"/>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9</xdr:col>
      <xdr:colOff>10160</xdr:colOff>
      <xdr:row>5</xdr:row>
      <xdr:rowOff>26670</xdr:rowOff>
    </xdr:from>
    <xdr:to>
      <xdr:col>17</xdr:col>
      <xdr:colOff>38100</xdr:colOff>
      <xdr:row>23</xdr:row>
      <xdr:rowOff>152401</xdr:rowOff>
    </xdr:to>
    <xdr:graphicFrame macro="">
      <xdr:nvGraphicFramePr>
        <xdr:cNvPr id="2" name="Chart 3">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3174</xdr:colOff>
      <xdr:row>25</xdr:row>
      <xdr:rowOff>20320</xdr:rowOff>
    </xdr:from>
    <xdr:to>
      <xdr:col>16</xdr:col>
      <xdr:colOff>590549</xdr:colOff>
      <xdr:row>46</xdr:row>
      <xdr:rowOff>9525</xdr:rowOff>
    </xdr:to>
    <xdr:graphicFrame macro="">
      <xdr:nvGraphicFramePr>
        <xdr:cNvPr id="3" name="Chart 6">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0.00073</cdr:x>
      <cdr:y>0.89613</cdr:y>
    </cdr:from>
    <cdr:to>
      <cdr:x>1</cdr:x>
      <cdr:y>0.99928</cdr:y>
    </cdr:to>
    <cdr:sp macro="" textlink="">
      <cdr:nvSpPr>
        <cdr:cNvPr id="2" name="Text Box 1"/>
        <cdr:cNvSpPr txBox="1">
          <a:spLocks xmlns:a="http://schemas.openxmlformats.org/drawingml/2006/main" noChangeArrowheads="1"/>
        </cdr:cNvSpPr>
      </cdr:nvSpPr>
      <cdr:spPr bwMode="auto">
        <a:xfrm xmlns:a="http://schemas.openxmlformats.org/drawingml/2006/main">
          <a:off x="0" y="2371751"/>
          <a:ext cx="4924425" cy="27619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22860" rIns="0" bIns="0" anchor="t"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r>
            <a:rPr lang="en-US" sz="800" b="0" i="0" u="none" strike="noStrike" baseline="0">
              <a:solidFill>
                <a:sysClr val="windowText" lastClr="000000"/>
              </a:solidFill>
              <a:latin typeface="Calibri"/>
              <a:cs typeface="Arial"/>
            </a:rPr>
            <a:t>*Loads simulated using CAST-23 version of Watershed Model and wastewater discharge data reported by Bay jurisdictions.</a:t>
          </a:r>
        </a:p>
        <a:p xmlns:a="http://schemas.openxmlformats.org/drawingml/2006/main">
          <a:pPr algn="l" rtl="0">
            <a:defRPr sz="1000"/>
          </a:pPr>
          <a:endParaRPr lang="en-US" sz="1000" b="0" i="0" u="none" strike="noStrike" baseline="0">
            <a:solidFill>
              <a:srgbClr val="000000"/>
            </a:solidFill>
            <a:latin typeface="Arial"/>
            <a:cs typeface="Arial"/>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0.00073</cdr:x>
      <cdr:y>0.85634</cdr:y>
    </cdr:from>
    <cdr:to>
      <cdr:x>1</cdr:x>
      <cdr:y>0.9551</cdr:y>
    </cdr:to>
    <cdr:sp macro="" textlink="">
      <cdr:nvSpPr>
        <cdr:cNvPr id="2" name="Text Box 1"/>
        <cdr:cNvSpPr txBox="1">
          <a:spLocks xmlns:a="http://schemas.openxmlformats.org/drawingml/2006/main" noChangeArrowheads="1"/>
        </cdr:cNvSpPr>
      </cdr:nvSpPr>
      <cdr:spPr bwMode="auto">
        <a:xfrm xmlns:a="http://schemas.openxmlformats.org/drawingml/2006/main">
          <a:off x="4411" y="2435021"/>
          <a:ext cx="6037614" cy="28082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22860" rIns="0" bIns="0" anchor="t"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r>
            <a:rPr lang="en-US" sz="800" b="0" i="0" u="none" strike="noStrike" baseline="0">
              <a:solidFill>
                <a:sysClr val="windowText" lastClr="000000"/>
              </a:solidFill>
              <a:latin typeface="Calibri"/>
              <a:cs typeface="Arial"/>
            </a:rPr>
            <a:t>*Loads simulated using CAST-23 version of Watershed Model and wastewater discharge data reported by Bay jurisdictions.</a:t>
          </a:r>
        </a:p>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r>
            <a:rPr lang="en-US" sz="800" b="0" i="0" u="none" strike="noStrike" baseline="0">
              <a:solidFill>
                <a:sysClr val="windowText" lastClr="000000"/>
              </a:solidFill>
              <a:latin typeface="Calibri"/>
              <a:cs typeface="Arial"/>
            </a:rPr>
            <a:t>**The Natural sector contains the following load sources: CSS Forest, Harvested Forest, True Forest, CSS Mixed Open, Mixed Open, Shoreline, Stream Bed and Bank, Headwater or Isolated Wetland, Non-Tidal Floodplain Wetland, and Water</a:t>
          </a:r>
        </a:p>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endParaRPr lang="en-US" sz="800" b="0" i="0" u="none" strike="noStrike" baseline="0">
            <a:solidFill>
              <a:sysClr val="windowText" lastClr="000000"/>
            </a:solidFill>
            <a:latin typeface="Calibri"/>
            <a:cs typeface="Arial"/>
          </a:endParaRPr>
        </a:p>
        <a:p xmlns:a="http://schemas.openxmlformats.org/drawingml/2006/main">
          <a:pPr algn="l" rtl="0">
            <a:defRPr sz="1000"/>
          </a:pPr>
          <a:endParaRPr lang="en-US" sz="1000" b="0" i="0" u="none" strike="noStrike" baseline="0">
            <a:solidFill>
              <a:srgbClr val="000000"/>
            </a:solidFill>
            <a:latin typeface="Arial"/>
            <a:cs typeface="Arial"/>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9</xdr:col>
      <xdr:colOff>11747</xdr:colOff>
      <xdr:row>6</xdr:row>
      <xdr:rowOff>11747</xdr:rowOff>
    </xdr:from>
    <xdr:to>
      <xdr:col>16</xdr:col>
      <xdr:colOff>9525</xdr:colOff>
      <xdr:row>24</xdr:row>
      <xdr:rowOff>152400</xdr:rowOff>
    </xdr:to>
    <xdr:graphicFrame macro="">
      <xdr:nvGraphicFramePr>
        <xdr:cNvPr id="2" name="Chart 4">
          <a:extLst>
            <a:ext uri="{FF2B5EF4-FFF2-40B4-BE49-F238E27FC236}">
              <a16:creationId xmlns:a16="http://schemas.microsoft.com/office/drawing/2014/main" id="{BDC8A173-CB16-44B8-909E-D739C28FF2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1007108</xdr:colOff>
      <xdr:row>26</xdr:row>
      <xdr:rowOff>8254</xdr:rowOff>
    </xdr:from>
    <xdr:to>
      <xdr:col>15</xdr:col>
      <xdr:colOff>584199</xdr:colOff>
      <xdr:row>48</xdr:row>
      <xdr:rowOff>142875</xdr:rowOff>
    </xdr:to>
    <xdr:graphicFrame macro="">
      <xdr:nvGraphicFramePr>
        <xdr:cNvPr id="3" name="Chart 6">
          <a:extLst>
            <a:ext uri="{FF2B5EF4-FFF2-40B4-BE49-F238E27FC236}">
              <a16:creationId xmlns:a16="http://schemas.microsoft.com/office/drawing/2014/main" id="{C09D99B1-3FB4-43B1-AA5C-6EC1FA462F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2023%20Planning%20Targets%20Exchanges%20Climate%20CWIP%20UALs%20EUs.xlsx" TargetMode="External"/><Relationship Id="rId2" Type="http://schemas.openxmlformats.org/officeDocument/2006/relationships/externalLinkPath" Target="https://usepa-my.sharepoint.com/personal/smith_auston_epa_gov/Documents/Documents/MLRI/2023%20Planning%20Targets%20Exchanges%20Climate%20CWIP%20UALs%20EUs.xlsx" TargetMode="External"/><Relationship Id="rId1" Type="http://schemas.openxmlformats.org/officeDocument/2006/relationships/externalLinkPath" Target="/personal/smith_auston_epa_gov/Documents/Documents/MLRI/2023%20Planning%20Targets%20Exchanges%20Climate%20CWIP%20UALs%20EU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lanning Targets"/>
      <sheetName val="Nitrogen (2)"/>
      <sheetName val="State Sector Chart (2)"/>
      <sheetName val="Additional Climate Reductions"/>
      <sheetName val="Exchange Ratios"/>
      <sheetName val="CWIP"/>
    </sheetNames>
    <definedNames>
      <definedName name="assembled_costs" refersTo="#REF!"/>
      <definedName name="Loan_Start" refersTo="#REF!"/>
    </defined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C77BD-089F-476E-BFA7-D4C759F46ED5}">
  <dimension ref="A1:N63"/>
  <sheetViews>
    <sheetView topLeftCell="A15" workbookViewId="0">
      <selection activeCell="B72" sqref="B72"/>
    </sheetView>
  </sheetViews>
  <sheetFormatPr defaultRowHeight="12.5" x14ac:dyDescent="0.25"/>
  <cols>
    <col min="1" max="1" width="10.54296875" bestFit="1" customWidth="1"/>
    <col min="2" max="2" width="17.453125" bestFit="1" customWidth="1"/>
    <col min="3" max="4" width="13.54296875" bestFit="1" customWidth="1"/>
    <col min="5" max="6" width="22.453125" bestFit="1" customWidth="1"/>
    <col min="7" max="7" width="11.453125" bestFit="1" customWidth="1"/>
    <col min="8" max="8" width="32.453125" customWidth="1"/>
    <col min="9" max="9" width="20.453125" bestFit="1" customWidth="1"/>
  </cols>
  <sheetData>
    <row r="1" spans="1:13" ht="26" x14ac:dyDescent="0.3">
      <c r="A1" s="3" t="s">
        <v>0</v>
      </c>
      <c r="B1" s="2" t="s">
        <v>1</v>
      </c>
      <c r="C1" s="2" t="s">
        <v>2</v>
      </c>
      <c r="D1" s="2" t="s">
        <v>3</v>
      </c>
      <c r="E1" s="2" t="s">
        <v>4</v>
      </c>
      <c r="F1" s="2" t="s">
        <v>4</v>
      </c>
      <c r="G1" s="7" t="s">
        <v>5</v>
      </c>
      <c r="H1" s="15" t="s">
        <v>6</v>
      </c>
      <c r="I1" s="7" t="s">
        <v>7</v>
      </c>
    </row>
    <row r="2" spans="1:13" x14ac:dyDescent="0.25">
      <c r="B2" s="3" t="s">
        <v>8</v>
      </c>
      <c r="C2" s="3" t="s">
        <v>8</v>
      </c>
      <c r="D2" s="3" t="s">
        <v>8</v>
      </c>
      <c r="E2" s="3" t="s">
        <v>8</v>
      </c>
      <c r="F2" s="3" t="s">
        <v>9</v>
      </c>
      <c r="G2" s="3" t="s">
        <v>8</v>
      </c>
      <c r="H2" s="3" t="s">
        <v>10</v>
      </c>
      <c r="I2" s="3" t="s">
        <v>8</v>
      </c>
    </row>
    <row r="3" spans="1:13" x14ac:dyDescent="0.25">
      <c r="A3" s="3" t="s">
        <v>11</v>
      </c>
      <c r="B3" s="6">
        <v>2.7624078168111801</v>
      </c>
      <c r="C3" s="6">
        <v>1.41654767540747</v>
      </c>
      <c r="D3" s="6">
        <v>1.65233713</v>
      </c>
      <c r="E3" s="14">
        <f>D3-C3</f>
        <v>0.23578945459253009</v>
      </c>
      <c r="F3" s="30">
        <f>(D3-C3)/C3</f>
        <v>0.16645359608154753</v>
      </c>
      <c r="G3" s="5">
        <v>2.4922713244713277</v>
      </c>
      <c r="H3" s="30">
        <v>1</v>
      </c>
      <c r="I3" s="6">
        <v>2.4247372013863644</v>
      </c>
      <c r="J3" s="6">
        <v>1.41654767540747</v>
      </c>
      <c r="K3" s="6">
        <v>1.65233713</v>
      </c>
      <c r="L3" s="5">
        <v>2.4922713244713277</v>
      </c>
      <c r="M3" s="6">
        <v>2.4247372013863644</v>
      </c>
    </row>
    <row r="4" spans="1:13" x14ac:dyDescent="0.25">
      <c r="A4" s="3" t="s">
        <v>12</v>
      </c>
      <c r="B4" s="14">
        <v>7.2040133680867799E-2</v>
      </c>
      <c r="C4" s="24">
        <v>6.3495878438420195E-2</v>
      </c>
      <c r="D4" s="24">
        <v>7.0190370000000002E-2</v>
      </c>
      <c r="E4" s="14">
        <f t="shared" ref="E4:E5" si="0">D4-C4</f>
        <v>6.6944915615798073E-3</v>
      </c>
      <c r="F4" s="30">
        <f t="shared" ref="F4:F5" si="1">(D4-C4)/C4</f>
        <v>0.10543190717602692</v>
      </c>
      <c r="G4" s="17">
        <v>0.11845983268558591</v>
      </c>
      <c r="H4" s="30">
        <v>1</v>
      </c>
      <c r="I4" s="14">
        <v>0.13006475743676543</v>
      </c>
      <c r="J4" s="24">
        <v>6.3495878438420195E-2</v>
      </c>
      <c r="K4" s="24">
        <v>7.0190370000000002E-2</v>
      </c>
      <c r="L4" s="17">
        <v>0.11845983268558591</v>
      </c>
      <c r="M4" s="14">
        <v>0.13006475743676543</v>
      </c>
    </row>
    <row r="5" spans="1:13" x14ac:dyDescent="0.25">
      <c r="A5" s="3" t="s">
        <v>13</v>
      </c>
      <c r="B5" s="41">
        <v>43.956025548800397</v>
      </c>
      <c r="C5" s="40">
        <v>35.807375007967103</v>
      </c>
      <c r="D5" s="40">
        <v>35.55247731</v>
      </c>
      <c r="E5" s="14">
        <f t="shared" si="0"/>
        <v>-0.25489769796710249</v>
      </c>
      <c r="F5" s="30">
        <f t="shared" si="1"/>
        <v>-7.1185809602180563E-3</v>
      </c>
      <c r="G5" s="40">
        <v>42.343082599186538</v>
      </c>
      <c r="H5" s="30">
        <v>1</v>
      </c>
      <c r="I5" s="40">
        <v>41.939846861783074</v>
      </c>
      <c r="J5" s="40">
        <v>35.807375007967103</v>
      </c>
      <c r="K5" s="40">
        <v>35.55247731</v>
      </c>
      <c r="L5" s="40">
        <v>42.343082599186538</v>
      </c>
      <c r="M5" s="40">
        <v>41.939846861783074</v>
      </c>
    </row>
    <row r="7" spans="1:13" x14ac:dyDescent="0.25">
      <c r="A7" s="3" t="s">
        <v>14</v>
      </c>
      <c r="B7" s="3"/>
    </row>
    <row r="8" spans="1:13" ht="26" x14ac:dyDescent="0.3">
      <c r="B8" s="2" t="s">
        <v>1</v>
      </c>
      <c r="C8" s="2" t="s">
        <v>2</v>
      </c>
      <c r="D8" s="2" t="s">
        <v>3</v>
      </c>
      <c r="E8" s="2" t="s">
        <v>4</v>
      </c>
      <c r="F8" s="2" t="s">
        <v>4</v>
      </c>
      <c r="G8" s="7" t="s">
        <v>5</v>
      </c>
      <c r="H8" s="15" t="s">
        <v>6</v>
      </c>
      <c r="I8" s="7" t="s">
        <v>7</v>
      </c>
    </row>
    <row r="9" spans="1:13" x14ac:dyDescent="0.25">
      <c r="B9" s="3" t="s">
        <v>8</v>
      </c>
      <c r="C9" s="3" t="s">
        <v>8</v>
      </c>
      <c r="D9" s="3" t="s">
        <v>8</v>
      </c>
      <c r="E9" s="3" t="s">
        <v>8</v>
      </c>
      <c r="F9" s="3" t="s">
        <v>9</v>
      </c>
      <c r="G9" s="3" t="s">
        <v>8</v>
      </c>
      <c r="H9" s="3" t="s">
        <v>10</v>
      </c>
      <c r="I9" s="3" t="s">
        <v>8</v>
      </c>
    </row>
    <row r="10" spans="1:13" x14ac:dyDescent="0.25">
      <c r="A10" s="3" t="s">
        <v>11</v>
      </c>
      <c r="B10" s="41">
        <v>113.22537938995001</v>
      </c>
      <c r="C10" s="14">
        <v>106.977245896539</v>
      </c>
      <c r="D10" s="14">
        <v>104.49531861</v>
      </c>
      <c r="E10" s="14">
        <f>D10-C10</f>
        <v>-2.4819272865390047</v>
      </c>
      <c r="F10" s="31">
        <f>(D10-C10)/C10</f>
        <v>-2.3200515826882973E-2</v>
      </c>
      <c r="G10" s="5">
        <v>81.438128308710702</v>
      </c>
      <c r="H10" s="30">
        <f>(D10-B10)/(I10-B10)</f>
        <v>0.21971225527211316</v>
      </c>
      <c r="I10" s="6">
        <v>73.491315538400869</v>
      </c>
      <c r="J10" s="6">
        <v>106.977245896539</v>
      </c>
      <c r="K10" s="6">
        <v>104.49531861</v>
      </c>
      <c r="L10" s="5">
        <v>81.438128308710702</v>
      </c>
      <c r="M10" s="6">
        <v>73.491315538400869</v>
      </c>
    </row>
    <row r="11" spans="1:13" x14ac:dyDescent="0.25">
      <c r="A11" s="3" t="s">
        <v>12</v>
      </c>
      <c r="B11" s="6">
        <v>4.4605594343498201</v>
      </c>
      <c r="C11" s="24">
        <v>3.7754022622915802</v>
      </c>
      <c r="D11" s="24">
        <v>3.71457339</v>
      </c>
      <c r="E11" s="14">
        <f t="shared" ref="E11:E12" si="2">D11-C11</f>
        <v>-6.0828872291580183E-2</v>
      </c>
      <c r="F11" s="31">
        <f>(D11-C11)/C11</f>
        <v>-1.6111891678175373E-2</v>
      </c>
      <c r="G11" s="17">
        <v>3.2157414954572743</v>
      </c>
      <c r="H11" s="30">
        <f t="shared" ref="H11:H12" si="3">(D11-B11)/(I11-B11)</f>
        <v>0.47941856944220312</v>
      </c>
      <c r="I11" s="14">
        <v>2.9045370107341379</v>
      </c>
      <c r="J11" s="24">
        <v>3.7754022622915802</v>
      </c>
      <c r="K11" s="24">
        <v>3.71457339</v>
      </c>
      <c r="L11" s="17">
        <v>3.2157414954572743</v>
      </c>
      <c r="M11" s="14">
        <v>2.9045370107341379</v>
      </c>
    </row>
    <row r="12" spans="1:13" x14ac:dyDescent="0.25">
      <c r="A12" s="3" t="s">
        <v>13</v>
      </c>
      <c r="B12" s="41">
        <v>3299.5307674288101</v>
      </c>
      <c r="C12" s="40">
        <v>2845.6857078246599</v>
      </c>
      <c r="D12" s="40">
        <v>2784.8590113599998</v>
      </c>
      <c r="E12" s="14">
        <f t="shared" si="2"/>
        <v>-60.826696464660017</v>
      </c>
      <c r="F12" s="31">
        <f>(D12-C12)/C12</f>
        <v>-2.1375057792716694E-2</v>
      </c>
      <c r="G12" s="23">
        <v>2389.090480028311</v>
      </c>
      <c r="H12" s="30">
        <f t="shared" si="3"/>
        <v>0.45223987838965934</v>
      </c>
      <c r="I12" s="42">
        <v>2161.4804081781863</v>
      </c>
      <c r="J12" s="25">
        <v>2845.6857078246599</v>
      </c>
      <c r="K12" s="25">
        <v>2784.8590113599998</v>
      </c>
      <c r="L12" s="23">
        <v>2389.090480028311</v>
      </c>
      <c r="M12" s="23">
        <v>2161.4804081781863</v>
      </c>
    </row>
    <row r="15" spans="1:13" x14ac:dyDescent="0.25">
      <c r="A15" s="3" t="s">
        <v>15</v>
      </c>
      <c r="B15" s="3"/>
    </row>
    <row r="16" spans="1:13" ht="26" x14ac:dyDescent="0.3">
      <c r="B16" s="2" t="s">
        <v>1</v>
      </c>
      <c r="C16" s="2" t="s">
        <v>2</v>
      </c>
      <c r="D16" s="2" t="s">
        <v>3</v>
      </c>
      <c r="E16" s="2" t="s">
        <v>4</v>
      </c>
      <c r="F16" s="2" t="s">
        <v>4</v>
      </c>
      <c r="G16" s="7" t="s">
        <v>5</v>
      </c>
      <c r="H16" s="15" t="s">
        <v>6</v>
      </c>
      <c r="I16" s="7" t="s">
        <v>7</v>
      </c>
    </row>
    <row r="17" spans="1:13" x14ac:dyDescent="0.25">
      <c r="B17" s="3" t="s">
        <v>8</v>
      </c>
      <c r="C17" s="3" t="s">
        <v>8</v>
      </c>
      <c r="D17" s="3" t="s">
        <v>8</v>
      </c>
      <c r="E17" s="3" t="s">
        <v>8</v>
      </c>
      <c r="F17" s="3" t="s">
        <v>9</v>
      </c>
      <c r="G17" s="3" t="s">
        <v>8</v>
      </c>
      <c r="H17" s="3" t="s">
        <v>10</v>
      </c>
      <c r="I17" s="3" t="s">
        <v>8</v>
      </c>
    </row>
    <row r="18" spans="1:13" x14ac:dyDescent="0.25">
      <c r="A18" s="3" t="s">
        <v>11</v>
      </c>
      <c r="B18" s="26">
        <v>57.608462171010402</v>
      </c>
      <c r="C18" s="6">
        <v>47.959925902836503</v>
      </c>
      <c r="D18" s="6">
        <v>50.739926580000002</v>
      </c>
      <c r="E18" s="14">
        <f>D18-C18</f>
        <v>2.7800006771634997</v>
      </c>
      <c r="F18" s="31">
        <f>(D18-C18)/C18</f>
        <v>5.7965074483133879E-2</v>
      </c>
      <c r="G18" s="36">
        <v>48.187286432167355</v>
      </c>
      <c r="H18" s="30">
        <f>(D18-B18)/(I18-B18)</f>
        <v>0.58324232825351174</v>
      </c>
      <c r="I18" s="37">
        <v>45.831992497456589</v>
      </c>
      <c r="J18" s="6">
        <v>47.959925902836503</v>
      </c>
      <c r="K18" s="6">
        <v>50.739926580000002</v>
      </c>
      <c r="L18" s="5">
        <v>48.187286432167355</v>
      </c>
      <c r="M18" s="6">
        <v>45.831992497456589</v>
      </c>
    </row>
    <row r="19" spans="1:13" x14ac:dyDescent="0.25">
      <c r="A19" s="3" t="s">
        <v>12</v>
      </c>
      <c r="B19" s="14">
        <v>4.1534337070206098</v>
      </c>
      <c r="C19" s="24">
        <v>3.69741053755605</v>
      </c>
      <c r="D19" s="24">
        <v>3.8032172399999999</v>
      </c>
      <c r="E19" s="14">
        <f t="shared" ref="E19:E20" si="4">D19-C19</f>
        <v>0.10580670244394996</v>
      </c>
      <c r="F19" s="31">
        <f t="shared" ref="F19:F20" si="5">(D19-C19)/C19</f>
        <v>2.8616433411770146E-2</v>
      </c>
      <c r="G19" s="38">
        <v>3.7743431807958179</v>
      </c>
      <c r="H19" s="30">
        <f>(D19-B19)/(I19-B19)</f>
        <v>0.73906667203377097</v>
      </c>
      <c r="I19" s="39">
        <v>3.67957054923962</v>
      </c>
      <c r="J19" s="24">
        <v>3.69741053755605</v>
      </c>
      <c r="K19" s="24">
        <v>3.8032172399999999</v>
      </c>
      <c r="L19" s="17">
        <v>3.7743431807958179</v>
      </c>
      <c r="M19" s="14">
        <v>3.67957054923962</v>
      </c>
    </row>
    <row r="20" spans="1:13" x14ac:dyDescent="0.25">
      <c r="A20" s="3" t="s">
        <v>13</v>
      </c>
      <c r="B20" s="41">
        <v>7663.0491922035399</v>
      </c>
      <c r="C20" s="25">
        <v>7602.0481069990201</v>
      </c>
      <c r="D20" s="25">
        <v>7602.7246222800004</v>
      </c>
      <c r="E20" s="14">
        <f t="shared" si="4"/>
        <v>0.67651528098031122</v>
      </c>
      <c r="F20" s="32">
        <f t="shared" si="5"/>
        <v>8.8991186514257925E-5</v>
      </c>
      <c r="G20" s="25">
        <v>8206.900457217911</v>
      </c>
      <c r="H20" s="30">
        <v>1</v>
      </c>
      <c r="I20" s="25">
        <v>8342.8632734715029</v>
      </c>
      <c r="J20" s="25">
        <v>7602.0481069990201</v>
      </c>
      <c r="K20" s="25">
        <v>7602.7246222800004</v>
      </c>
      <c r="L20" s="23">
        <v>8206.900457217911</v>
      </c>
      <c r="M20" s="23">
        <v>8342.8632734715029</v>
      </c>
    </row>
    <row r="22" spans="1:13" x14ac:dyDescent="0.25">
      <c r="A22" s="3" t="s">
        <v>16</v>
      </c>
      <c r="B22" s="3"/>
    </row>
    <row r="23" spans="1:13" ht="26" x14ac:dyDescent="0.3">
      <c r="B23" s="2" t="s">
        <v>1</v>
      </c>
      <c r="C23" s="2" t="s">
        <v>2</v>
      </c>
      <c r="D23" s="2" t="s">
        <v>3</v>
      </c>
      <c r="E23" s="2" t="s">
        <v>4</v>
      </c>
      <c r="F23" s="2" t="s">
        <v>4</v>
      </c>
      <c r="G23" s="7" t="s">
        <v>5</v>
      </c>
      <c r="H23" s="15" t="s">
        <v>6</v>
      </c>
      <c r="I23" s="7" t="s">
        <v>7</v>
      </c>
    </row>
    <row r="24" spans="1:13" x14ac:dyDescent="0.25">
      <c r="B24" s="3" t="s">
        <v>8</v>
      </c>
      <c r="C24" s="3" t="s">
        <v>8</v>
      </c>
      <c r="D24" s="3" t="s">
        <v>8</v>
      </c>
      <c r="E24" s="3" t="s">
        <v>8</v>
      </c>
      <c r="F24" s="3" t="s">
        <v>9</v>
      </c>
      <c r="G24" s="3" t="s">
        <v>8</v>
      </c>
      <c r="H24" s="3" t="s">
        <v>10</v>
      </c>
      <c r="I24" s="3" t="s">
        <v>8</v>
      </c>
    </row>
    <row r="25" spans="1:13" x14ac:dyDescent="0.25">
      <c r="A25" s="3" t="s">
        <v>11</v>
      </c>
      <c r="B25" s="6">
        <v>14.421031817628799</v>
      </c>
      <c r="C25" s="6">
        <v>13.2469937820509</v>
      </c>
      <c r="D25" s="6">
        <v>12.61066222</v>
      </c>
      <c r="E25" s="14">
        <f>D25-C25</f>
        <v>-0.63633156205090025</v>
      </c>
      <c r="F25" s="31">
        <f>(D25-C25)/C25</f>
        <v>-4.8035922151114907E-2</v>
      </c>
      <c r="G25" s="5">
        <v>12.110620634389786</v>
      </c>
      <c r="H25" s="30">
        <f>(D25-B25)/(I25-B25)</f>
        <v>0.62685624472811108</v>
      </c>
      <c r="I25" s="6">
        <v>11.533017838580033</v>
      </c>
    </row>
    <row r="26" spans="1:13" x14ac:dyDescent="0.25">
      <c r="A26" s="3" t="s">
        <v>12</v>
      </c>
      <c r="B26" s="14">
        <v>0.73912949657873095</v>
      </c>
      <c r="C26" s="24">
        <v>0.57821577202477303</v>
      </c>
      <c r="D26" s="24">
        <v>0.53871363999999999</v>
      </c>
      <c r="E26" s="14">
        <f t="shared" ref="E26:E27" si="6">D26-C26</f>
        <v>-3.950213202477304E-2</v>
      </c>
      <c r="F26" s="31">
        <f t="shared" ref="F26:F27" si="7">(D26-C26)/C26</f>
        <v>-6.8317285580858589E-2</v>
      </c>
      <c r="G26" s="33">
        <v>0.46986040962300363</v>
      </c>
      <c r="H26" s="30">
        <v>1</v>
      </c>
      <c r="I26" s="34">
        <v>0.58732551202875449</v>
      </c>
      <c r="L26" s="17">
        <f>I26-(0.8*(I26-M26))</f>
        <v>0.58732551202875449</v>
      </c>
      <c r="M26" s="14">
        <v>0.58732551202875449</v>
      </c>
    </row>
    <row r="27" spans="1:13" x14ac:dyDescent="0.25">
      <c r="A27" s="3" t="s">
        <v>13</v>
      </c>
      <c r="B27" s="41">
        <v>699.10358534676902</v>
      </c>
      <c r="C27" s="35">
        <v>678.39506601373</v>
      </c>
      <c r="D27" s="35">
        <v>663.85751714000003</v>
      </c>
      <c r="E27" s="14">
        <f t="shared" si="6"/>
        <v>-14.537548873729975</v>
      </c>
      <c r="F27" s="32">
        <f t="shared" si="7"/>
        <v>-2.1429325774954485E-2</v>
      </c>
      <c r="G27" s="35">
        <v>566.01653037273229</v>
      </c>
      <c r="H27" s="30">
        <f t="shared" ref="H27" si="8">(D27-B27)/(I27-B27)</f>
        <v>0.21186774755002266</v>
      </c>
      <c r="I27" s="35">
        <v>532.74476662922314</v>
      </c>
    </row>
    <row r="29" spans="1:13" x14ac:dyDescent="0.25">
      <c r="A29" s="3" t="s">
        <v>17</v>
      </c>
      <c r="B29" s="3"/>
    </row>
    <row r="30" spans="1:13" ht="26" x14ac:dyDescent="0.3">
      <c r="B30" s="2" t="s">
        <v>1</v>
      </c>
      <c r="C30" s="2" t="s">
        <v>2</v>
      </c>
      <c r="D30" s="2" t="s">
        <v>3</v>
      </c>
      <c r="E30" s="2" t="s">
        <v>4</v>
      </c>
      <c r="F30" s="2" t="s">
        <v>4</v>
      </c>
      <c r="G30" s="7" t="s">
        <v>5</v>
      </c>
      <c r="H30" s="15" t="s">
        <v>6</v>
      </c>
      <c r="I30" s="7" t="s">
        <v>7</v>
      </c>
    </row>
    <row r="31" spans="1:13" x14ac:dyDescent="0.25">
      <c r="B31" s="3" t="s">
        <v>8</v>
      </c>
      <c r="C31" s="3" t="s">
        <v>8</v>
      </c>
      <c r="D31" s="3" t="s">
        <v>8</v>
      </c>
      <c r="E31" s="3" t="s">
        <v>8</v>
      </c>
      <c r="F31" s="3" t="s">
        <v>9</v>
      </c>
      <c r="G31" s="3" t="s">
        <v>8</v>
      </c>
      <c r="H31" s="3" t="s">
        <v>10</v>
      </c>
      <c r="I31" s="3" t="s">
        <v>8</v>
      </c>
    </row>
    <row r="32" spans="1:13" x14ac:dyDescent="0.25">
      <c r="A32" s="3" t="s">
        <v>11</v>
      </c>
      <c r="B32" s="6">
        <v>6.8505592678462097</v>
      </c>
      <c r="C32" s="6">
        <v>6.9010729010521104</v>
      </c>
      <c r="D32" s="6">
        <v>6.38899858</v>
      </c>
      <c r="E32" s="14">
        <f>D32-C32</f>
        <v>-0.51207432105211037</v>
      </c>
      <c r="F32" s="31">
        <f>(D32-C32)/C32</f>
        <v>-7.4202131812582589E-2</v>
      </c>
      <c r="G32" s="5">
        <v>5.0102788463903138</v>
      </c>
      <c r="H32" s="30">
        <f>(D32-B32)/(I32-B32)</f>
        <v>0.2006479805859398</v>
      </c>
      <c r="I32" s="6">
        <v>4.5502087410263394</v>
      </c>
      <c r="J32" s="1">
        <v>6.9010729010521104</v>
      </c>
      <c r="K32" s="1">
        <v>6.38899858</v>
      </c>
      <c r="L32" s="1">
        <v>5.0102788463903138</v>
      </c>
      <c r="M32" s="1">
        <v>4.5502087410263394</v>
      </c>
    </row>
    <row r="33" spans="1:14" x14ac:dyDescent="0.25">
      <c r="A33" s="3" t="s">
        <v>12</v>
      </c>
      <c r="B33" s="14">
        <v>0.132238229453289</v>
      </c>
      <c r="C33" s="24">
        <v>0.12115447511808999</v>
      </c>
      <c r="D33" s="24">
        <v>0.11994161</v>
      </c>
      <c r="E33" s="14">
        <f t="shared" ref="E33:E34" si="9">D33-C33</f>
        <v>-1.2128651180899896E-3</v>
      </c>
      <c r="F33" s="31">
        <f t="shared" ref="F33:F34" si="10">(D33-C33)/C33</f>
        <v>-1.0010898209973695E-2</v>
      </c>
      <c r="G33" s="33">
        <v>0.11320466046379581</v>
      </c>
      <c r="H33" s="30">
        <f>(D33-B33)/(I33-B33)</f>
        <v>0.51683925216870918</v>
      </c>
      <c r="I33" s="34">
        <v>0.1084462682164225</v>
      </c>
      <c r="J33" s="24">
        <v>0.12115447511808999</v>
      </c>
      <c r="K33" s="24">
        <v>0.11994161</v>
      </c>
      <c r="L33" s="24">
        <v>0.11320466046379581</v>
      </c>
      <c r="M33" s="24">
        <v>0.1084462682164225</v>
      </c>
    </row>
    <row r="34" spans="1:14" x14ac:dyDescent="0.25">
      <c r="A34" s="3" t="s">
        <v>13</v>
      </c>
      <c r="B34" s="41">
        <v>50.316431139664502</v>
      </c>
      <c r="C34" s="35">
        <v>32.174946147077499</v>
      </c>
      <c r="D34" s="35">
        <v>35.403288109999998</v>
      </c>
      <c r="E34" s="14">
        <f t="shared" si="9"/>
        <v>3.2283419629224994</v>
      </c>
      <c r="F34" s="32">
        <f t="shared" si="10"/>
        <v>0.10033713648393269</v>
      </c>
      <c r="G34" s="35">
        <v>31.432201368530418</v>
      </c>
      <c r="H34" s="30">
        <f t="shared" ref="H34" si="11">(D34-B34)/(I34-B34)</f>
        <v>0.63177130167989493</v>
      </c>
      <c r="I34" s="35">
        <v>26.711143925746899</v>
      </c>
      <c r="J34" s="35">
        <v>32.174946147077499</v>
      </c>
      <c r="K34" s="35">
        <v>35.403288109999998</v>
      </c>
      <c r="L34" s="35">
        <v>31.432201368530418</v>
      </c>
      <c r="M34" s="35">
        <v>26.711143925746899</v>
      </c>
    </row>
    <row r="36" spans="1:14" x14ac:dyDescent="0.25">
      <c r="A36" s="3" t="s">
        <v>18</v>
      </c>
      <c r="B36" s="3"/>
    </row>
    <row r="37" spans="1:14" ht="26" x14ac:dyDescent="0.3">
      <c r="B37" s="2" t="s">
        <v>1</v>
      </c>
      <c r="C37" s="2" t="s">
        <v>2</v>
      </c>
      <c r="D37" s="2" t="s">
        <v>3</v>
      </c>
      <c r="E37" s="2" t="s">
        <v>4</v>
      </c>
      <c r="F37" s="2" t="s">
        <v>4</v>
      </c>
      <c r="G37" s="7" t="s">
        <v>5</v>
      </c>
      <c r="H37" s="15" t="s">
        <v>6</v>
      </c>
      <c r="I37" s="7" t="s">
        <v>7</v>
      </c>
    </row>
    <row r="38" spans="1:14" x14ac:dyDescent="0.25">
      <c r="B38" s="3" t="s">
        <v>8</v>
      </c>
      <c r="C38" s="3" t="s">
        <v>8</v>
      </c>
      <c r="D38" s="3" t="s">
        <v>8</v>
      </c>
      <c r="E38" s="3" t="s">
        <v>8</v>
      </c>
      <c r="F38" s="3" t="s">
        <v>9</v>
      </c>
      <c r="G38" s="3" t="s">
        <v>8</v>
      </c>
      <c r="H38" s="3" t="s">
        <v>10</v>
      </c>
      <c r="I38" s="3" t="s">
        <v>8</v>
      </c>
    </row>
    <row r="39" spans="1:14" x14ac:dyDescent="0.25">
      <c r="A39" s="3" t="s">
        <v>11</v>
      </c>
      <c r="B39" s="6">
        <v>8.0355458575587608</v>
      </c>
      <c r="C39" s="6">
        <v>7.9584486507025201</v>
      </c>
      <c r="D39" s="6">
        <v>7.9245846000000002</v>
      </c>
      <c r="E39" s="14">
        <f>D39-C39</f>
        <v>-3.3864050702519854E-2</v>
      </c>
      <c r="F39" s="31">
        <f>(D39-C39)/C39</f>
        <v>-4.255107017563097E-3</v>
      </c>
      <c r="G39" s="5">
        <v>8.1890692336189392</v>
      </c>
      <c r="H39" s="30">
        <v>1</v>
      </c>
      <c r="I39" s="6">
        <v>8.2274500776339838</v>
      </c>
      <c r="J39" s="1">
        <v>8.0355458575587608</v>
      </c>
      <c r="K39" s="1">
        <v>7.9584486507025201</v>
      </c>
      <c r="L39" s="1">
        <v>7.9245846000000002</v>
      </c>
      <c r="M39" s="1">
        <v>8.1890692336189392</v>
      </c>
      <c r="N39" s="1">
        <v>8.2274500776339838</v>
      </c>
    </row>
    <row r="40" spans="1:14" x14ac:dyDescent="0.25">
      <c r="A40" s="3" t="s">
        <v>12</v>
      </c>
      <c r="B40" s="14">
        <v>0.63065998136672596</v>
      </c>
      <c r="C40" s="24">
        <v>0.444949680049952</v>
      </c>
      <c r="D40" s="24">
        <v>0.43840395999999998</v>
      </c>
      <c r="E40" s="14">
        <f t="shared" ref="E40:E41" si="12">D40-C40</f>
        <v>-6.5457200499520196E-3</v>
      </c>
      <c r="F40" s="31">
        <f t="shared" ref="F40:F41" si="13">(D40-C40)/C40</f>
        <v>-1.4711146773309666E-2</v>
      </c>
      <c r="G40" s="33">
        <v>0.47239920298669125</v>
      </c>
      <c r="H40" s="30">
        <f>(D40-B40)/(I40-B40)</f>
        <v>0.97184418443871323</v>
      </c>
      <c r="I40" s="34">
        <v>0.43283400839168257</v>
      </c>
      <c r="J40">
        <v>0.63065998136672596</v>
      </c>
      <c r="K40">
        <v>0.444949680049952</v>
      </c>
      <c r="L40">
        <v>0.43840395999999998</v>
      </c>
      <c r="M40">
        <v>0.47239920298669125</v>
      </c>
      <c r="N40">
        <v>0.43283400839168257</v>
      </c>
    </row>
    <row r="41" spans="1:14" x14ac:dyDescent="0.25">
      <c r="A41" s="3" t="s">
        <v>13</v>
      </c>
      <c r="B41" s="41">
        <v>597.86579781438195</v>
      </c>
      <c r="C41" s="35">
        <v>559.14633297546595</v>
      </c>
      <c r="D41" s="35">
        <v>553.86540044000003</v>
      </c>
      <c r="E41" s="14">
        <f t="shared" si="12"/>
        <v>-5.2809325354659222</v>
      </c>
      <c r="F41" s="32">
        <f t="shared" si="13"/>
        <v>-9.4446341217400732E-3</v>
      </c>
      <c r="G41" s="35">
        <v>606.68617166745059</v>
      </c>
      <c r="H41" s="30">
        <v>1</v>
      </c>
      <c r="I41" s="35">
        <v>608.89126513071778</v>
      </c>
      <c r="J41">
        <v>597.86579781438195</v>
      </c>
      <c r="K41">
        <v>559.14633297546595</v>
      </c>
      <c r="L41">
        <v>553.86540044000003</v>
      </c>
      <c r="M41">
        <v>606.68617166745059</v>
      </c>
      <c r="N41">
        <v>608.89126513071778</v>
      </c>
    </row>
    <row r="42" spans="1:14" x14ac:dyDescent="0.25">
      <c r="D42" s="1">
        <f>D39-B39</f>
        <v>-0.11096125755876063</v>
      </c>
      <c r="E42" s="1"/>
    </row>
    <row r="43" spans="1:14" x14ac:dyDescent="0.25">
      <c r="A43" s="3" t="s">
        <v>19</v>
      </c>
      <c r="B43" s="3"/>
    </row>
    <row r="44" spans="1:14" ht="26" x14ac:dyDescent="0.3">
      <c r="B44" s="2" t="s">
        <v>1</v>
      </c>
      <c r="C44" s="2" t="s">
        <v>2</v>
      </c>
      <c r="D44" s="2" t="s">
        <v>3</v>
      </c>
      <c r="E44" s="2" t="s">
        <v>4</v>
      </c>
      <c r="F44" s="2" t="s">
        <v>4</v>
      </c>
      <c r="G44" s="7" t="s">
        <v>5</v>
      </c>
      <c r="H44" s="15" t="s">
        <v>6</v>
      </c>
      <c r="I44" s="7" t="s">
        <v>7</v>
      </c>
    </row>
    <row r="45" spans="1:14" x14ac:dyDescent="0.25">
      <c r="B45" s="3" t="s">
        <v>8</v>
      </c>
      <c r="C45" s="3" t="s">
        <v>8</v>
      </c>
      <c r="D45" s="3" t="s">
        <v>8</v>
      </c>
      <c r="E45" s="3" t="s">
        <v>8</v>
      </c>
      <c r="F45" s="3" t="s">
        <v>9</v>
      </c>
      <c r="G45" s="3" t="s">
        <v>8</v>
      </c>
      <c r="H45" s="3" t="s">
        <v>10</v>
      </c>
      <c r="I45" s="3" t="s">
        <v>8</v>
      </c>
    </row>
    <row r="46" spans="1:14" x14ac:dyDescent="0.25">
      <c r="A46" s="3" t="s">
        <v>11</v>
      </c>
      <c r="B46" s="6">
        <v>67.910065089393697</v>
      </c>
      <c r="C46" s="6">
        <v>58.2216676143887</v>
      </c>
      <c r="D46" s="6">
        <v>56.642037590000001</v>
      </c>
      <c r="E46" s="14">
        <f>D46-C46</f>
        <v>-1.5796300243886989</v>
      </c>
      <c r="F46" s="31">
        <f>(D46-C46)/C46</f>
        <v>-2.713130848210735E-2</v>
      </c>
      <c r="G46" s="5">
        <v>55.945101367417919</v>
      </c>
      <c r="H46" s="30">
        <f>(D46-B46)/(I46-B46)</f>
        <v>0.75340153208808913</v>
      </c>
      <c r="I46" s="6">
        <v>52.953860436923975</v>
      </c>
      <c r="J46">
        <v>67.910065089393697</v>
      </c>
      <c r="K46">
        <v>58.2216676143887</v>
      </c>
      <c r="L46">
        <v>56.642037590000001</v>
      </c>
      <c r="M46">
        <v>55.945101367417919</v>
      </c>
      <c r="N46">
        <v>52.953860436923975</v>
      </c>
    </row>
    <row r="47" spans="1:14" x14ac:dyDescent="0.25">
      <c r="A47" s="3" t="s">
        <v>12</v>
      </c>
      <c r="B47" s="14">
        <v>6.9848711835411601</v>
      </c>
      <c r="C47" s="24">
        <v>6.0712746629860499</v>
      </c>
      <c r="D47" s="24">
        <v>6.0280569499999999</v>
      </c>
      <c r="E47" s="14">
        <f t="shared" ref="E47:E48" si="14">D47-C47</f>
        <v>-4.3217712986050039E-2</v>
      </c>
      <c r="F47" s="31">
        <f t="shared" ref="F47:F48" si="15">(D47-C47)/C47</f>
        <v>-7.1183919992172063E-3</v>
      </c>
      <c r="G47" s="33">
        <v>5.8631212352492978</v>
      </c>
      <c r="H47" s="30">
        <f>(D47-B47)/(I47-B47)</f>
        <v>0.68237256261835788</v>
      </c>
      <c r="I47" s="34">
        <v>5.5826837481763327</v>
      </c>
      <c r="J47">
        <v>6.9848711835411601</v>
      </c>
      <c r="K47">
        <v>6.0712746629860499</v>
      </c>
      <c r="L47">
        <v>6.0280569499999999</v>
      </c>
      <c r="M47">
        <v>5.8631212352492978</v>
      </c>
      <c r="N47">
        <v>5.5826837481763327</v>
      </c>
    </row>
    <row r="48" spans="1:14" x14ac:dyDescent="0.25">
      <c r="A48" s="3" t="s">
        <v>13</v>
      </c>
      <c r="B48" s="41">
        <v>6556.9346923998401</v>
      </c>
      <c r="C48" s="35">
        <v>6407.4219964061003</v>
      </c>
      <c r="D48" s="35">
        <v>6391.71733442</v>
      </c>
      <c r="E48" s="14">
        <f t="shared" si="14"/>
        <v>-15.704661986100291</v>
      </c>
      <c r="F48" s="32">
        <f t="shared" si="15"/>
        <v>-2.4510110298508478E-3</v>
      </c>
      <c r="G48" s="35">
        <v>6809.3028398985844</v>
      </c>
      <c r="H48" s="30">
        <v>1</v>
      </c>
      <c r="I48" s="35">
        <v>6872.39487677327</v>
      </c>
      <c r="J48">
        <v>6556.9346923998401</v>
      </c>
      <c r="K48">
        <v>6407.4219964061003</v>
      </c>
      <c r="L48">
        <v>6391.71733442</v>
      </c>
      <c r="M48">
        <v>6809.3028398985844</v>
      </c>
      <c r="N48">
        <v>6872.39487677327</v>
      </c>
    </row>
    <row r="50" spans="1:8" x14ac:dyDescent="0.25">
      <c r="D50" s="3" t="s">
        <v>11</v>
      </c>
      <c r="E50" s="24">
        <f>SUM(E3,E10,E18,E25,E32,E39,E46)</f>
        <v>-2.2280371129772041</v>
      </c>
    </row>
    <row r="51" spans="1:8" x14ac:dyDescent="0.25">
      <c r="D51" s="3" t="s">
        <v>12</v>
      </c>
      <c r="E51" s="24">
        <f>SUM(E4,E11,E19,E26,E33,E40,E47)</f>
        <v>-3.8806108464915501E-2</v>
      </c>
    </row>
    <row r="52" spans="1:8" x14ac:dyDescent="0.25">
      <c r="D52" s="3" t="s">
        <v>13</v>
      </c>
      <c r="E52" s="24">
        <f t="shared" ref="E52" si="16">SUM(E5,E12,E20,E27,E34,E41,E48)</f>
        <v>-92.69988031402049</v>
      </c>
    </row>
    <row r="54" spans="1:8" ht="13" x14ac:dyDescent="0.3">
      <c r="B54" s="7">
        <v>2020</v>
      </c>
      <c r="C54" s="2">
        <v>2021</v>
      </c>
      <c r="D54" s="3" t="s">
        <v>20</v>
      </c>
    </row>
    <row r="55" spans="1:8" ht="13" x14ac:dyDescent="0.3">
      <c r="A55" s="3" t="s">
        <v>11</v>
      </c>
      <c r="B55" s="43">
        <v>242.68190242297717</v>
      </c>
      <c r="C55" s="43">
        <v>240.45386531</v>
      </c>
      <c r="D55" s="1">
        <f>C55-B55</f>
        <v>-2.2280371129771765</v>
      </c>
    </row>
    <row r="56" spans="1:8" ht="13" x14ac:dyDescent="0.3">
      <c r="A56" s="3" t="s">
        <v>12</v>
      </c>
      <c r="B56" s="44">
        <v>14.751903268464915</v>
      </c>
      <c r="C56" s="44">
        <v>14.71309716</v>
      </c>
      <c r="D56" s="1">
        <f>C56-B56</f>
        <v>-3.8806108464914502E-2</v>
      </c>
    </row>
    <row r="57" spans="1:8" x14ac:dyDescent="0.25">
      <c r="A57" s="3" t="s">
        <v>13</v>
      </c>
      <c r="B57">
        <v>18160.679531374022</v>
      </c>
      <c r="C57">
        <v>18067.979651060003</v>
      </c>
      <c r="D57" s="1">
        <f>C57-B57</f>
        <v>-92.699880314019538</v>
      </c>
    </row>
    <row r="60" spans="1:8" x14ac:dyDescent="0.25">
      <c r="B60" s="3" t="s">
        <v>21</v>
      </c>
      <c r="C60" s="3" t="s">
        <v>22</v>
      </c>
      <c r="D60" s="3" t="s">
        <v>23</v>
      </c>
      <c r="E60" s="3" t="s">
        <v>24</v>
      </c>
      <c r="F60" s="3" t="s">
        <v>25</v>
      </c>
      <c r="G60" s="3" t="s">
        <v>26</v>
      </c>
      <c r="H60" s="3" t="s">
        <v>27</v>
      </c>
    </row>
    <row r="61" spans="1:8" x14ac:dyDescent="0.25">
      <c r="A61" s="3" t="s">
        <v>11</v>
      </c>
      <c r="B61" s="30">
        <v>1</v>
      </c>
      <c r="C61" s="10">
        <v>1</v>
      </c>
      <c r="D61" s="30">
        <v>0.75340153208808913</v>
      </c>
      <c r="E61" s="10">
        <v>0.58324232825351174</v>
      </c>
      <c r="F61" s="10">
        <v>0.62685624472811108</v>
      </c>
      <c r="G61" s="10">
        <v>0.2006479805859398</v>
      </c>
      <c r="H61" s="10">
        <v>0.21971225527211316</v>
      </c>
    </row>
    <row r="62" spans="1:8" x14ac:dyDescent="0.25">
      <c r="A62" s="3" t="s">
        <v>12</v>
      </c>
      <c r="B62" s="30">
        <v>1</v>
      </c>
      <c r="C62" s="10">
        <v>0.97184418443871323</v>
      </c>
      <c r="D62" s="30">
        <v>0.68237256261835788</v>
      </c>
      <c r="E62" s="10">
        <v>0.73906667203377097</v>
      </c>
      <c r="F62" s="10">
        <v>1</v>
      </c>
      <c r="G62" s="10">
        <v>0.51683925216870918</v>
      </c>
      <c r="H62" s="10">
        <v>0.47941856944220312</v>
      </c>
    </row>
    <row r="63" spans="1:8" x14ac:dyDescent="0.25">
      <c r="A63" s="3" t="s">
        <v>13</v>
      </c>
      <c r="B63" s="30">
        <v>1</v>
      </c>
      <c r="C63" s="10">
        <v>1</v>
      </c>
      <c r="D63" s="30">
        <v>1</v>
      </c>
      <c r="E63" s="10">
        <v>1</v>
      </c>
      <c r="F63" s="10">
        <v>0.21186774755002266</v>
      </c>
      <c r="G63" s="10">
        <v>0.63177130167989493</v>
      </c>
      <c r="H63" s="10">
        <v>0.45223987838965934</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D1C9D-1894-4DCF-B4F0-3174D5A8586A}">
  <sheetPr>
    <pageSetUpPr autoPageBreaks="0"/>
  </sheetPr>
  <dimension ref="B1:AE33"/>
  <sheetViews>
    <sheetView showGridLines="0" zoomScaleNormal="100" workbookViewId="0">
      <selection activeCell="F5" sqref="F5"/>
    </sheetView>
  </sheetViews>
  <sheetFormatPr defaultColWidth="9.1796875" defaultRowHeight="14.5" x14ac:dyDescent="0.35"/>
  <cols>
    <col min="1" max="1" width="2.1796875" style="53" customWidth="1"/>
    <col min="2" max="2" width="15.7265625" style="53" customWidth="1"/>
    <col min="3" max="3" width="27.54296875" style="53" customWidth="1"/>
    <col min="4" max="4" width="8.1796875" style="53" customWidth="1"/>
    <col min="5" max="5" width="8.26953125" style="53" customWidth="1"/>
    <col min="6" max="6" width="8.1796875" style="53" customWidth="1"/>
    <col min="7" max="7" width="2.7265625" style="53" customWidth="1"/>
    <col min="8" max="8" width="8.1796875" style="53" customWidth="1"/>
    <col min="9" max="9" width="8.26953125" style="53" customWidth="1"/>
    <col min="10" max="10" width="8.1796875" style="53" customWidth="1"/>
    <col min="11" max="11" width="2.7265625" style="53" customWidth="1"/>
    <col min="12" max="12" width="8.1796875" style="53" customWidth="1"/>
    <col min="13" max="13" width="8.26953125" style="53" customWidth="1"/>
    <col min="14" max="14" width="8.1796875" style="53" customWidth="1"/>
    <col min="15" max="15" width="2.7265625" style="53" customWidth="1"/>
    <col min="16" max="16" width="8.1796875" style="53" customWidth="1"/>
    <col min="17" max="17" width="8.26953125" style="53" customWidth="1"/>
    <col min="18" max="18" width="8.1796875" style="53" customWidth="1"/>
    <col min="19" max="19" width="2.7265625" style="53" customWidth="1"/>
    <col min="20" max="20" width="8.1796875" style="53" customWidth="1"/>
    <col min="21" max="21" width="8.26953125" style="53" customWidth="1"/>
    <col min="22" max="22" width="8.1796875" style="53" customWidth="1"/>
    <col min="23" max="23" width="2.7265625" style="53" customWidth="1"/>
    <col min="24" max="24" width="54.26953125" style="53" customWidth="1"/>
    <col min="25" max="16384" width="9.1796875" style="53"/>
  </cols>
  <sheetData>
    <row r="1" spans="2:24" ht="15.5" x14ac:dyDescent="0.35">
      <c r="B1" s="248"/>
      <c r="C1" s="248"/>
      <c r="D1" s="248"/>
      <c r="E1" s="248"/>
      <c r="F1" s="248"/>
      <c r="G1" s="248"/>
      <c r="H1" s="248"/>
      <c r="I1" s="248"/>
      <c r="J1" s="248"/>
      <c r="K1" s="248"/>
      <c r="L1" s="248"/>
      <c r="M1" s="248"/>
      <c r="N1" s="248"/>
      <c r="O1" s="248"/>
      <c r="P1" s="248"/>
      <c r="Q1" s="248"/>
      <c r="R1" s="248"/>
      <c r="S1" s="248"/>
      <c r="T1" s="248"/>
      <c r="U1" s="248"/>
      <c r="V1" s="248"/>
      <c r="W1" s="248"/>
      <c r="X1" s="248"/>
    </row>
    <row r="2" spans="2:24" ht="15.5" x14ac:dyDescent="0.35">
      <c r="B2" s="249" t="s">
        <v>183</v>
      </c>
      <c r="C2" s="250"/>
      <c r="D2" s="250"/>
      <c r="E2" s="250"/>
      <c r="F2" s="248"/>
      <c r="G2" s="248"/>
      <c r="H2" s="452"/>
      <c r="I2" s="452"/>
      <c r="J2" s="452"/>
      <c r="K2" s="452"/>
      <c r="L2" s="452"/>
      <c r="M2" s="452"/>
      <c r="N2" s="452"/>
      <c r="O2" s="452"/>
      <c r="P2" s="250"/>
      <c r="Q2" s="250"/>
      <c r="R2" s="248"/>
      <c r="S2" s="248"/>
      <c r="T2" s="250"/>
      <c r="U2" s="250"/>
      <c r="V2" s="248"/>
      <c r="W2" s="248"/>
      <c r="X2" s="248"/>
    </row>
    <row r="3" spans="2:24" ht="15.5" x14ac:dyDescent="0.35">
      <c r="B3" s="251" t="s">
        <v>184</v>
      </c>
      <c r="C3" s="250"/>
      <c r="D3" s="250"/>
      <c r="E3" s="250"/>
      <c r="F3" s="248"/>
      <c r="G3" s="248"/>
      <c r="H3" s="452"/>
      <c r="I3" s="452"/>
      <c r="J3" s="452"/>
      <c r="K3" s="452"/>
      <c r="L3" s="452"/>
      <c r="M3" s="452"/>
      <c r="N3" s="452"/>
      <c r="O3" s="452"/>
      <c r="P3" s="250"/>
      <c r="Q3" s="250"/>
      <c r="R3" s="248"/>
      <c r="S3" s="248"/>
      <c r="T3" s="250"/>
      <c r="U3" s="250"/>
      <c r="V3" s="248"/>
      <c r="W3" s="248"/>
      <c r="X3" s="248"/>
    </row>
    <row r="4" spans="2:24" ht="19" customHeight="1" x14ac:dyDescent="0.35">
      <c r="B4" s="252"/>
      <c r="C4" s="253" t="s">
        <v>185</v>
      </c>
      <c r="D4" s="248"/>
      <c r="E4" s="248"/>
      <c r="F4" s="248"/>
      <c r="G4" s="248"/>
      <c r="H4" s="248"/>
      <c r="I4" s="248"/>
      <c r="J4" s="248"/>
      <c r="K4" s="248"/>
      <c r="L4" s="248"/>
      <c r="M4" s="248"/>
      <c r="N4" s="248"/>
      <c r="O4" s="248"/>
      <c r="P4" s="248"/>
      <c r="Q4" s="248"/>
      <c r="R4" s="248"/>
      <c r="S4" s="248"/>
      <c r="T4" s="248"/>
      <c r="U4" s="248"/>
      <c r="V4" s="248"/>
      <c r="W4" s="248"/>
      <c r="X4" s="248"/>
    </row>
    <row r="5" spans="2:24" ht="19" customHeight="1" x14ac:dyDescent="0.35">
      <c r="B5" s="254"/>
      <c r="C5" s="253" t="s">
        <v>186</v>
      </c>
      <c r="D5" s="248"/>
      <c r="E5" s="248"/>
      <c r="F5" s="248"/>
      <c r="G5" s="248"/>
      <c r="H5" s="452"/>
      <c r="I5" s="452"/>
      <c r="J5" s="452"/>
      <c r="K5" s="452"/>
      <c r="L5" s="452"/>
      <c r="M5" s="452"/>
      <c r="N5" s="452"/>
      <c r="O5" s="452"/>
      <c r="P5" s="248"/>
      <c r="Q5" s="248"/>
      <c r="R5" s="248"/>
      <c r="S5" s="248"/>
      <c r="T5" s="248"/>
      <c r="U5" s="248"/>
      <c r="V5" s="248"/>
      <c r="W5" s="248"/>
      <c r="X5" s="248"/>
    </row>
    <row r="6" spans="2:24" ht="19" customHeight="1" x14ac:dyDescent="0.35">
      <c r="B6" s="255"/>
      <c r="C6" s="253" t="s">
        <v>187</v>
      </c>
      <c r="D6" s="248"/>
      <c r="E6" s="248"/>
      <c r="F6" s="248"/>
      <c r="G6" s="248"/>
      <c r="H6" s="248"/>
      <c r="I6" s="248"/>
      <c r="J6" s="248"/>
      <c r="K6" s="248"/>
      <c r="L6" s="248"/>
      <c r="M6" s="248"/>
      <c r="N6" s="248"/>
      <c r="O6" s="248"/>
      <c r="P6" s="248"/>
      <c r="Q6" s="248"/>
      <c r="R6" s="248"/>
      <c r="S6" s="248"/>
      <c r="T6" s="248"/>
      <c r="U6" s="248"/>
      <c r="V6" s="248"/>
      <c r="W6" s="248"/>
      <c r="X6" s="248"/>
    </row>
    <row r="7" spans="2:24" ht="19" customHeight="1" x14ac:dyDescent="0.35">
      <c r="B7" s="256"/>
      <c r="C7" s="253" t="s">
        <v>188</v>
      </c>
      <c r="D7" s="248"/>
      <c r="E7" s="248"/>
      <c r="F7" s="248"/>
      <c r="G7" s="248"/>
      <c r="H7" s="248"/>
      <c r="I7" s="248"/>
      <c r="J7" s="248"/>
      <c r="K7" s="248"/>
      <c r="L7" s="248"/>
      <c r="M7" s="248"/>
      <c r="N7" s="248"/>
      <c r="O7" s="248"/>
      <c r="P7" s="248"/>
      <c r="Q7" s="248"/>
      <c r="R7" s="248"/>
      <c r="S7" s="248"/>
      <c r="T7" s="248"/>
      <c r="U7" s="248"/>
      <c r="V7" s="248"/>
      <c r="W7" s="248"/>
      <c r="X7" s="248"/>
    </row>
    <row r="8" spans="2:24" ht="19" customHeight="1" x14ac:dyDescent="0.35">
      <c r="B8" s="257" t="s">
        <v>52</v>
      </c>
      <c r="C8" s="253" t="s">
        <v>189</v>
      </c>
      <c r="D8" s="248"/>
      <c r="E8" s="248"/>
      <c r="F8" s="248"/>
      <c r="G8" s="248"/>
      <c r="H8" s="248"/>
      <c r="I8" s="248"/>
      <c r="J8" s="248"/>
      <c r="K8" s="248"/>
      <c r="L8" s="248"/>
      <c r="M8" s="248"/>
      <c r="N8" s="248"/>
      <c r="O8" s="248"/>
      <c r="P8" s="248"/>
      <c r="Q8" s="248"/>
      <c r="R8" s="248"/>
      <c r="S8" s="248"/>
      <c r="T8" s="248"/>
      <c r="U8" s="248"/>
      <c r="V8" s="248"/>
      <c r="W8" s="248"/>
      <c r="X8" s="248"/>
    </row>
    <row r="9" spans="2:24" ht="6.75" customHeight="1" x14ac:dyDescent="0.35">
      <c r="B9" s="248"/>
      <c r="C9" s="248"/>
      <c r="D9" s="258"/>
      <c r="E9" s="258"/>
      <c r="F9" s="258"/>
      <c r="G9" s="258"/>
      <c r="H9" s="258"/>
      <c r="I9" s="258"/>
      <c r="J9" s="258"/>
      <c r="K9" s="258"/>
      <c r="L9" s="258"/>
      <c r="M9" s="258"/>
      <c r="N9" s="258"/>
      <c r="O9" s="258"/>
      <c r="P9" s="258"/>
      <c r="Q9" s="258"/>
      <c r="R9" s="258"/>
      <c r="S9" s="258"/>
      <c r="T9" s="258"/>
      <c r="U9" s="258"/>
      <c r="V9" s="258"/>
      <c r="W9" s="248"/>
      <c r="X9" s="248"/>
    </row>
    <row r="10" spans="2:24" ht="15.5" x14ac:dyDescent="0.35">
      <c r="B10" s="248"/>
      <c r="C10" s="259"/>
      <c r="D10" s="453" t="s">
        <v>92</v>
      </c>
      <c r="E10" s="454"/>
      <c r="F10" s="455"/>
      <c r="G10" s="260"/>
      <c r="H10" s="453" t="s">
        <v>93</v>
      </c>
      <c r="I10" s="454"/>
      <c r="J10" s="455"/>
      <c r="K10" s="260"/>
      <c r="L10" s="453" t="s">
        <v>118</v>
      </c>
      <c r="M10" s="454"/>
      <c r="N10" s="455"/>
      <c r="O10" s="260"/>
      <c r="P10" s="453" t="s">
        <v>95</v>
      </c>
      <c r="Q10" s="454"/>
      <c r="R10" s="455"/>
      <c r="S10" s="260"/>
      <c r="T10" s="453" t="s">
        <v>94</v>
      </c>
      <c r="U10" s="454"/>
      <c r="V10" s="455"/>
      <c r="W10" s="248"/>
      <c r="X10" s="248"/>
    </row>
    <row r="11" spans="2:24" ht="15.5" x14ac:dyDescent="0.35">
      <c r="B11" s="248"/>
      <c r="C11" s="259"/>
      <c r="D11" s="456"/>
      <c r="E11" s="457"/>
      <c r="F11" s="458"/>
      <c r="G11" s="260"/>
      <c r="H11" s="456"/>
      <c r="I11" s="457"/>
      <c r="J11" s="458"/>
      <c r="K11" s="260"/>
      <c r="L11" s="456"/>
      <c r="M11" s="457"/>
      <c r="N11" s="458"/>
      <c r="O11" s="260"/>
      <c r="P11" s="456"/>
      <c r="Q11" s="457"/>
      <c r="R11" s="458"/>
      <c r="S11" s="260"/>
      <c r="T11" s="456"/>
      <c r="U11" s="457"/>
      <c r="V11" s="458"/>
      <c r="W11" s="248"/>
      <c r="X11" s="248"/>
    </row>
    <row r="12" spans="2:24" ht="15.5" x14ac:dyDescent="0.35">
      <c r="B12" s="248"/>
      <c r="C12" s="261"/>
      <c r="D12" s="262" t="s">
        <v>190</v>
      </c>
      <c r="E12" s="262" t="s">
        <v>191</v>
      </c>
      <c r="F12" s="262" t="s">
        <v>192</v>
      </c>
      <c r="G12" s="260"/>
      <c r="H12" s="262" t="s">
        <v>190</v>
      </c>
      <c r="I12" s="262" t="s">
        <v>191</v>
      </c>
      <c r="J12" s="262" t="s">
        <v>192</v>
      </c>
      <c r="K12" s="260"/>
      <c r="L12" s="262" t="s">
        <v>190</v>
      </c>
      <c r="M12" s="262" t="s">
        <v>191</v>
      </c>
      <c r="N12" s="262" t="s">
        <v>192</v>
      </c>
      <c r="O12" s="260"/>
      <c r="P12" s="262" t="s">
        <v>190</v>
      </c>
      <c r="Q12" s="262" t="s">
        <v>191</v>
      </c>
      <c r="R12" s="262" t="s">
        <v>192</v>
      </c>
      <c r="S12" s="260"/>
      <c r="T12" s="262" t="s">
        <v>190</v>
      </c>
      <c r="U12" s="262" t="s">
        <v>191</v>
      </c>
      <c r="V12" s="262" t="s">
        <v>192</v>
      </c>
      <c r="W12" s="248"/>
      <c r="X12" s="248"/>
    </row>
    <row r="13" spans="2:24" ht="15.5" x14ac:dyDescent="0.35">
      <c r="B13" s="248"/>
      <c r="C13" s="261"/>
      <c r="D13" s="263"/>
      <c r="E13" s="263"/>
      <c r="F13" s="263"/>
      <c r="G13" s="263"/>
      <c r="H13" s="263"/>
      <c r="I13" s="263"/>
      <c r="J13" s="263"/>
      <c r="K13" s="263"/>
      <c r="L13" s="263"/>
      <c r="M13" s="263"/>
      <c r="N13" s="263"/>
      <c r="O13" s="263"/>
      <c r="P13" s="263"/>
      <c r="Q13" s="263"/>
      <c r="R13" s="263"/>
      <c r="S13" s="263"/>
      <c r="T13" s="263"/>
      <c r="U13" s="263"/>
      <c r="V13" s="263"/>
      <c r="W13" s="248"/>
      <c r="X13" s="248"/>
    </row>
    <row r="14" spans="2:24" ht="15.5" x14ac:dyDescent="0.35">
      <c r="B14" s="248"/>
      <c r="C14" s="264" t="s">
        <v>26</v>
      </c>
      <c r="D14" s="265">
        <f>'State Sector Chart'!H5</f>
        <v>0</v>
      </c>
      <c r="E14" s="265">
        <f>'State Sector Chart'!H16</f>
        <v>0.37328102700937321</v>
      </c>
      <c r="F14" s="266">
        <f>'State Sector Chart'!H27</f>
        <v>0.97502910274582344</v>
      </c>
      <c r="G14" s="267"/>
      <c r="H14" s="265">
        <f>'State Sector Chart'!H6</f>
        <v>0</v>
      </c>
      <c r="I14" s="268">
        <f>'State Sector Chart'!H17</f>
        <v>1</v>
      </c>
      <c r="J14" s="268">
        <f>'State Sector Chart'!H28</f>
        <v>1</v>
      </c>
      <c r="K14" s="267"/>
      <c r="L14" s="265">
        <f>'State Sector Chart'!H7</f>
        <v>0</v>
      </c>
      <c r="M14" s="265">
        <f>'State Sector Chart'!H18</f>
        <v>0.34339392437084665</v>
      </c>
      <c r="N14" s="266">
        <f>'State Sector Chart'!H29</f>
        <v>0.86197618841597667</v>
      </c>
      <c r="O14" s="267"/>
      <c r="P14" s="269">
        <f>'State Sector Chart'!H8</f>
        <v>1</v>
      </c>
      <c r="Q14" s="269">
        <f>'State Sector Chart'!H19</f>
        <v>1</v>
      </c>
      <c r="R14" s="257" t="s">
        <v>52</v>
      </c>
      <c r="S14" s="267"/>
      <c r="T14" s="269">
        <f>'State Sector Chart'!H9</f>
        <v>1</v>
      </c>
      <c r="U14" s="269">
        <f>'State Sector Chart'!H20</f>
        <v>1</v>
      </c>
      <c r="V14" s="269">
        <f>'State Sector Chart'!H30</f>
        <v>1</v>
      </c>
      <c r="W14" s="248"/>
      <c r="X14" s="248"/>
    </row>
    <row r="15" spans="2:24" ht="15.5" x14ac:dyDescent="0.35">
      <c r="B15" s="248"/>
      <c r="C15" s="260"/>
      <c r="D15" s="267"/>
      <c r="E15" s="267"/>
      <c r="F15" s="267"/>
      <c r="G15" s="267"/>
      <c r="H15" s="267"/>
      <c r="I15" s="267"/>
      <c r="J15" s="267"/>
      <c r="K15" s="267"/>
      <c r="L15" s="267"/>
      <c r="M15" s="267"/>
      <c r="N15" s="267"/>
      <c r="O15" s="267"/>
      <c r="P15" s="267"/>
      <c r="Q15" s="267"/>
      <c r="R15" s="267"/>
      <c r="S15" s="267"/>
      <c r="T15" s="270"/>
      <c r="U15" s="270"/>
      <c r="V15" s="270"/>
      <c r="W15" s="248"/>
      <c r="X15" s="248"/>
    </row>
    <row r="16" spans="2:24" ht="15.5" x14ac:dyDescent="0.35">
      <c r="B16" s="248"/>
      <c r="C16" s="264" t="s">
        <v>21</v>
      </c>
      <c r="D16" s="257" t="s">
        <v>52</v>
      </c>
      <c r="E16" s="257" t="s">
        <v>52</v>
      </c>
      <c r="F16" s="257" t="s">
        <v>52</v>
      </c>
      <c r="G16" s="267"/>
      <c r="H16" s="271">
        <f>'State Sector Chart'!H37</f>
        <v>1</v>
      </c>
      <c r="I16" s="269">
        <f>'State Sector Chart'!H47</f>
        <v>1</v>
      </c>
      <c r="J16" s="271">
        <f>'State Sector Chart'!H56</f>
        <v>1</v>
      </c>
      <c r="K16" s="267"/>
      <c r="L16" s="272">
        <f>'State Sector Chart'!H38</f>
        <v>0.71293327224255287</v>
      </c>
      <c r="M16" s="272">
        <f>'State Sector Chart'!H48</f>
        <v>0.66712988178737953</v>
      </c>
      <c r="N16" s="273">
        <f>'State Sector Chart'!H57</f>
        <v>0.55545688109088087</v>
      </c>
      <c r="O16" s="267"/>
      <c r="P16" s="269">
        <f>'State Sector Chart'!H39</f>
        <v>1.0000031395471174</v>
      </c>
      <c r="Q16" s="257" t="s">
        <v>52</v>
      </c>
      <c r="R16" s="257" t="s">
        <v>52</v>
      </c>
      <c r="S16" s="267"/>
      <c r="T16" s="269">
        <f>'State Sector Chart'!H40</f>
        <v>1</v>
      </c>
      <c r="U16" s="269">
        <f>'State Sector Chart'!H49</f>
        <v>1</v>
      </c>
      <c r="V16" s="269">
        <f>'State Sector Chart'!H58</f>
        <v>1</v>
      </c>
      <c r="W16" s="248"/>
      <c r="X16" s="248"/>
    </row>
    <row r="17" spans="2:31" ht="15.5" x14ac:dyDescent="0.35">
      <c r="B17" s="248"/>
      <c r="C17" s="260"/>
      <c r="D17" s="267"/>
      <c r="E17" s="267"/>
      <c r="F17" s="267"/>
      <c r="G17" s="267"/>
      <c r="H17" s="267"/>
      <c r="I17" s="267"/>
      <c r="J17" s="267"/>
      <c r="K17" s="267"/>
      <c r="L17" s="267"/>
      <c r="M17" s="267"/>
      <c r="N17" s="267"/>
      <c r="O17" s="267"/>
      <c r="P17" s="267"/>
      <c r="Q17" s="267"/>
      <c r="R17" s="267"/>
      <c r="S17" s="267"/>
      <c r="T17" s="270"/>
      <c r="U17" s="270"/>
      <c r="V17" s="270"/>
      <c r="W17" s="248"/>
      <c r="X17" s="248"/>
    </row>
    <row r="18" spans="2:31" ht="15.5" x14ac:dyDescent="0.35">
      <c r="B18" s="248"/>
      <c r="C18" s="264" t="s">
        <v>24</v>
      </c>
      <c r="D18" s="265">
        <f>'State Sector Chart'!H65</f>
        <v>0.33612118132872959</v>
      </c>
      <c r="E18" s="274">
        <f>'State Sector Chart'!H76</f>
        <v>0.4325790138805693</v>
      </c>
      <c r="F18" s="275">
        <f>'State Sector Chart'!H87</f>
        <v>0.36966901614416209</v>
      </c>
      <c r="G18" s="267"/>
      <c r="H18" s="269">
        <f>'State Sector Chart'!H66</f>
        <v>1</v>
      </c>
      <c r="I18" s="269">
        <f>'State Sector Chart'!H77</f>
        <v>1</v>
      </c>
      <c r="J18" s="269">
        <f>'State Sector Chart'!H88</f>
        <v>1</v>
      </c>
      <c r="K18" s="267"/>
      <c r="L18" s="273">
        <f>'State Sector Chart'!H67</f>
        <v>0.79300783266642472</v>
      </c>
      <c r="M18" s="269">
        <f>'State Sector Chart'!H78</f>
        <v>1</v>
      </c>
      <c r="N18" s="272">
        <f>'State Sector Chart'!H89</f>
        <v>0.78312244420221999</v>
      </c>
      <c r="O18" s="267"/>
      <c r="P18" s="268">
        <f>'State Sector Chart'!H68</f>
        <v>1</v>
      </c>
      <c r="Q18" s="265">
        <f>'State Sector Chart'!H79</f>
        <v>0</v>
      </c>
      <c r="R18" s="257" t="s">
        <v>52</v>
      </c>
      <c r="S18" s="267"/>
      <c r="T18" s="269">
        <f>'State Sector Chart'!H69</f>
        <v>1</v>
      </c>
      <c r="U18" s="269">
        <f>'State Sector Chart'!H80</f>
        <v>1</v>
      </c>
      <c r="V18" s="269">
        <f>'State Sector Chart'!H90</f>
        <v>1</v>
      </c>
      <c r="W18" s="248"/>
      <c r="X18" s="248"/>
    </row>
    <row r="19" spans="2:31" ht="15.5" x14ac:dyDescent="0.35">
      <c r="B19" s="248"/>
      <c r="C19" s="260"/>
      <c r="D19" s="276"/>
      <c r="E19" s="267"/>
      <c r="F19" s="267"/>
      <c r="G19" s="267"/>
      <c r="H19" s="276"/>
      <c r="I19" s="267"/>
      <c r="J19" s="267"/>
      <c r="K19" s="267"/>
      <c r="L19" s="276"/>
      <c r="M19" s="267"/>
      <c r="N19" s="267"/>
      <c r="O19" s="267"/>
      <c r="P19" s="276"/>
      <c r="Q19" s="267"/>
      <c r="R19" s="267"/>
      <c r="S19" s="267"/>
      <c r="T19" s="277"/>
      <c r="U19" s="270"/>
      <c r="V19" s="270"/>
      <c r="W19" s="248"/>
      <c r="X19" s="248"/>
    </row>
    <row r="20" spans="2:31" ht="15.5" x14ac:dyDescent="0.35">
      <c r="B20" s="248"/>
      <c r="C20" s="264" t="s">
        <v>168</v>
      </c>
      <c r="D20" s="265">
        <f>'State Sector Chart'!H98</f>
        <v>0.27480834521256597</v>
      </c>
      <c r="E20" s="265">
        <f>'State Sector Chart'!H109</f>
        <v>0.1590593976908625</v>
      </c>
      <c r="F20" s="271">
        <f>'State Sector Chart'!H119</f>
        <v>1</v>
      </c>
      <c r="G20" s="267"/>
      <c r="H20" s="265">
        <f>'State Sector Chart'!H99</f>
        <v>0</v>
      </c>
      <c r="I20" s="265">
        <f>'State Sector Chart'!H110</f>
        <v>0.19621033755063111</v>
      </c>
      <c r="J20" s="265">
        <f>'State Sector Chart'!H120</f>
        <v>2.1891151939812413E-2</v>
      </c>
      <c r="K20" s="267"/>
      <c r="L20" s="265">
        <f>'State Sector Chart'!H100</f>
        <v>0.32251371890490138</v>
      </c>
      <c r="M20" s="274">
        <f>'State Sector Chart'!H111</f>
        <v>0.6408571712248553</v>
      </c>
      <c r="N20" s="255">
        <f>'State Sector Chart'!H121</f>
        <v>0.44714266644333311</v>
      </c>
      <c r="O20" s="267"/>
      <c r="P20" s="269">
        <f>'State Sector Chart'!H101</f>
        <v>1</v>
      </c>
      <c r="Q20" s="257" t="s">
        <v>52</v>
      </c>
      <c r="R20" s="257" t="s">
        <v>52</v>
      </c>
      <c r="S20" s="267"/>
      <c r="T20" s="269">
        <f>'State Sector Chart'!H102</f>
        <v>1</v>
      </c>
      <c r="U20" s="269">
        <f>'State Sector Chart'!H112</f>
        <v>1</v>
      </c>
      <c r="V20" s="269">
        <f>'State Sector Chart'!H122</f>
        <v>1</v>
      </c>
      <c r="W20" s="248"/>
      <c r="X20" s="248"/>
    </row>
    <row r="21" spans="2:31" ht="15.5" x14ac:dyDescent="0.35">
      <c r="B21" s="248"/>
      <c r="C21" s="260"/>
      <c r="D21" s="267"/>
      <c r="E21" s="267"/>
      <c r="F21" s="267"/>
      <c r="G21" s="267"/>
      <c r="H21" s="267"/>
      <c r="I21" s="267"/>
      <c r="J21" s="267"/>
      <c r="K21" s="267"/>
      <c r="L21" s="267"/>
      <c r="M21" s="267"/>
      <c r="N21" s="267"/>
      <c r="O21" s="267"/>
      <c r="P21" s="270"/>
      <c r="Q21" s="267"/>
      <c r="R21" s="267"/>
      <c r="S21" s="267"/>
      <c r="T21" s="267"/>
      <c r="U21" s="267"/>
      <c r="V21" s="267"/>
      <c r="W21" s="248"/>
      <c r="X21" s="248"/>
    </row>
    <row r="22" spans="2:31" ht="15.5" x14ac:dyDescent="0.35">
      <c r="B22" s="248"/>
      <c r="C22" s="264" t="s">
        <v>173</v>
      </c>
      <c r="D22" s="265">
        <f>'State Sector Chart'!H129</f>
        <v>0</v>
      </c>
      <c r="E22" s="265">
        <f>'State Sector Chart'!H140</f>
        <v>0.14871233617589094</v>
      </c>
      <c r="F22" s="274">
        <f>'State Sector Chart'!H150</f>
        <v>0.48349819542052391</v>
      </c>
      <c r="G22" s="267"/>
      <c r="H22" s="265">
        <f>'State Sector Chart'!H130</f>
        <v>0</v>
      </c>
      <c r="I22" s="278">
        <f>'State Sector Chart'!H141</f>
        <v>0.42829062447810945</v>
      </c>
      <c r="J22" s="274">
        <f>'State Sector Chart'!H151</f>
        <v>0.35866165071148859</v>
      </c>
      <c r="K22" s="267"/>
      <c r="L22" s="265">
        <f>'State Sector Chart'!H131</f>
        <v>0.16995875369688934</v>
      </c>
      <c r="M22" s="274">
        <f>'State Sector Chart'!H142</f>
        <v>0.43785736315151585</v>
      </c>
      <c r="N22" s="274">
        <f>'State Sector Chart'!H152</f>
        <v>0.4797585807960188</v>
      </c>
      <c r="O22" s="267"/>
      <c r="P22" s="269">
        <f>'State Sector Chart'!H132</f>
        <v>1</v>
      </c>
      <c r="Q22" s="257" t="s">
        <v>52</v>
      </c>
      <c r="R22" s="257" t="s">
        <v>52</v>
      </c>
      <c r="S22" s="267"/>
      <c r="T22" s="269">
        <f>'State Sector Chart'!H133</f>
        <v>1</v>
      </c>
      <c r="U22" s="269">
        <f>'State Sector Chart'!H143</f>
        <v>1</v>
      </c>
      <c r="V22" s="266">
        <f>'State Sector Chart'!H153</f>
        <v>0.65107111148280672</v>
      </c>
      <c r="W22" s="248"/>
      <c r="X22" s="248"/>
    </row>
    <row r="23" spans="2:31" ht="15.5" x14ac:dyDescent="0.35">
      <c r="B23" s="248"/>
      <c r="C23" s="260"/>
      <c r="D23" s="267"/>
      <c r="E23" s="267"/>
      <c r="F23" s="267"/>
      <c r="G23" s="267"/>
      <c r="H23" s="267"/>
      <c r="I23" s="270"/>
      <c r="J23" s="267"/>
      <c r="K23" s="267"/>
      <c r="L23" s="267"/>
      <c r="M23" s="267"/>
      <c r="N23" s="267"/>
      <c r="O23" s="267"/>
      <c r="P23" s="267"/>
      <c r="Q23" s="267"/>
      <c r="R23" s="267"/>
      <c r="S23" s="267"/>
      <c r="T23" s="270"/>
      <c r="U23" s="270"/>
      <c r="V23" s="267"/>
      <c r="W23" s="248"/>
      <c r="X23" s="248"/>
    </row>
    <row r="24" spans="2:31" ht="15.5" x14ac:dyDescent="0.35">
      <c r="B24" s="248"/>
      <c r="C24" s="264" t="s">
        <v>23</v>
      </c>
      <c r="D24" s="255">
        <f>'State Sector Chart'!H161</f>
        <v>0.41716783267534552</v>
      </c>
      <c r="E24" s="274">
        <f>'State Sector Chart'!H172</f>
        <v>0.50995870889919137</v>
      </c>
      <c r="F24" s="273">
        <f>'State Sector Chart'!H183</f>
        <v>0.78283436842032861</v>
      </c>
      <c r="G24" s="267"/>
      <c r="H24" s="265">
        <f>'State Sector Chart'!H162</f>
        <v>0</v>
      </c>
      <c r="I24" s="269">
        <f>'State Sector Chart'!H173</f>
        <v>1</v>
      </c>
      <c r="J24" s="265">
        <f>'State Sector Chart'!H184</f>
        <v>0</v>
      </c>
      <c r="K24" s="267"/>
      <c r="L24" s="274">
        <f>'State Sector Chart'!H163</f>
        <v>0.59025478396903863</v>
      </c>
      <c r="M24" s="273">
        <f>'State Sector Chart'!H174</f>
        <v>0.87879134449659602</v>
      </c>
      <c r="N24" s="255">
        <f>'State Sector Chart'!H185</f>
        <v>0.34242154723476026</v>
      </c>
      <c r="O24" s="267"/>
      <c r="P24" s="265">
        <f>'State Sector Chart'!H164</f>
        <v>0</v>
      </c>
      <c r="Q24" s="268">
        <f>'State Sector Chart'!H175</f>
        <v>1</v>
      </c>
      <c r="R24" s="257" t="s">
        <v>52</v>
      </c>
      <c r="S24" s="267"/>
      <c r="T24" s="269">
        <f>'State Sector Chart'!H165</f>
        <v>1</v>
      </c>
      <c r="U24" s="272">
        <f>'State Sector Chart'!H176</f>
        <v>0.97316086655675771</v>
      </c>
      <c r="V24" s="269">
        <f>'State Sector Chart'!H186</f>
        <v>1</v>
      </c>
      <c r="W24" s="248"/>
      <c r="X24" s="248"/>
    </row>
    <row r="25" spans="2:31" ht="15.5" x14ac:dyDescent="0.35">
      <c r="B25" s="248"/>
      <c r="C25" s="260"/>
      <c r="D25" s="267"/>
      <c r="E25" s="267"/>
      <c r="F25" s="267"/>
      <c r="G25" s="267"/>
      <c r="H25" s="267"/>
      <c r="I25" s="267"/>
      <c r="J25" s="267"/>
      <c r="K25" s="267"/>
      <c r="L25" s="267"/>
      <c r="M25" s="267"/>
      <c r="N25" s="267"/>
      <c r="O25" s="267"/>
      <c r="P25" s="267"/>
      <c r="Q25" s="267"/>
      <c r="R25" s="267"/>
      <c r="S25" s="267"/>
      <c r="T25" s="270"/>
      <c r="U25" s="270"/>
      <c r="V25" s="270"/>
      <c r="W25" s="248"/>
      <c r="X25" s="248"/>
    </row>
    <row r="26" spans="2:31" ht="15.5" x14ac:dyDescent="0.35">
      <c r="B26" s="248"/>
      <c r="C26" s="264" t="s">
        <v>22</v>
      </c>
      <c r="D26" s="255">
        <f>'State Sector Chart'!H194</f>
        <v>0.43138851952358975</v>
      </c>
      <c r="E26" s="266">
        <f>'State Sector Chart'!H205</f>
        <v>0.70884505117045338</v>
      </c>
      <c r="F26" s="273">
        <f>'State Sector Chart'!H216</f>
        <v>0.84850838451282296</v>
      </c>
      <c r="G26" s="267"/>
      <c r="H26" s="265">
        <f>'State Sector Chart'!H195</f>
        <v>0</v>
      </c>
      <c r="I26" s="265">
        <f>'State Sector Chart'!H206</f>
        <v>0.24050761219170005</v>
      </c>
      <c r="J26" s="265">
        <f>'State Sector Chart'!H217</f>
        <v>0</v>
      </c>
      <c r="K26" s="267"/>
      <c r="L26" s="265">
        <f>'State Sector Chart'!H196</f>
        <v>0</v>
      </c>
      <c r="M26" s="266">
        <f>'State Sector Chart'!H207</f>
        <v>0.72992200805370477</v>
      </c>
      <c r="N26" s="273">
        <f>'State Sector Chart'!H218</f>
        <v>0.78136249583832029</v>
      </c>
      <c r="O26" s="267"/>
      <c r="P26" s="265">
        <f>'State Sector Chart'!H197</f>
        <v>0</v>
      </c>
      <c r="Q26" s="265">
        <f>'State Sector Chart'!H208</f>
        <v>0</v>
      </c>
      <c r="R26" s="257" t="s">
        <v>52</v>
      </c>
      <c r="S26" s="267"/>
      <c r="T26" s="269">
        <f>'State Sector Chart'!H198</f>
        <v>1</v>
      </c>
      <c r="U26" s="269">
        <f>'State Sector Chart'!H209</f>
        <v>1</v>
      </c>
      <c r="V26" s="269">
        <f>'State Sector Chart'!H219</f>
        <v>1</v>
      </c>
      <c r="W26" s="248"/>
      <c r="X26" s="248"/>
    </row>
    <row r="27" spans="2:31" ht="15.5" x14ac:dyDescent="0.35">
      <c r="B27" s="248"/>
      <c r="C27" s="248"/>
      <c r="D27" s="248"/>
      <c r="E27" s="248"/>
      <c r="F27" s="248"/>
      <c r="G27" s="248"/>
      <c r="H27" s="248"/>
      <c r="I27" s="248"/>
      <c r="J27" s="248"/>
      <c r="K27" s="248"/>
      <c r="L27" s="248"/>
      <c r="M27" s="248"/>
      <c r="N27" s="248"/>
      <c r="O27" s="248"/>
      <c r="P27" s="248"/>
      <c r="Q27" s="248"/>
      <c r="R27" s="248"/>
      <c r="S27" s="248"/>
      <c r="T27" s="248"/>
      <c r="U27" s="248"/>
      <c r="V27" s="248"/>
      <c r="W27" s="248"/>
      <c r="X27" s="248"/>
    </row>
    <row r="28" spans="2:31" ht="15.5" x14ac:dyDescent="0.35">
      <c r="B28" s="248"/>
      <c r="C28" s="248"/>
      <c r="D28" s="248"/>
      <c r="E28" s="248"/>
      <c r="F28" s="248"/>
      <c r="G28" s="248"/>
      <c r="H28" s="248"/>
      <c r="I28" s="248"/>
      <c r="J28" s="248"/>
      <c r="K28" s="248"/>
      <c r="L28" s="248"/>
      <c r="M28" s="248"/>
      <c r="N28" s="248"/>
      <c r="O28" s="248"/>
      <c r="P28" s="248"/>
      <c r="Q28" s="248"/>
      <c r="R28" s="248"/>
      <c r="S28" s="248"/>
      <c r="T28" s="248"/>
      <c r="U28" s="248"/>
      <c r="V28" s="248"/>
      <c r="W28" s="248"/>
      <c r="X28" s="248"/>
    </row>
    <row r="29" spans="2:31" ht="66" customHeight="1" x14ac:dyDescent="0.35">
      <c r="B29" s="462" t="s">
        <v>193</v>
      </c>
      <c r="C29" s="463"/>
      <c r="D29" s="463"/>
      <c r="E29" s="463"/>
      <c r="F29" s="463"/>
      <c r="G29" s="463"/>
      <c r="H29" s="463"/>
      <c r="I29" s="464"/>
      <c r="J29" s="248"/>
      <c r="K29" s="248"/>
      <c r="L29" s="248"/>
      <c r="M29" s="248"/>
      <c r="N29" s="279"/>
      <c r="O29" s="248"/>
      <c r="P29" s="248"/>
      <c r="Q29" s="248"/>
      <c r="R29" s="248"/>
      <c r="S29" s="248"/>
      <c r="T29" s="248"/>
      <c r="U29" s="248"/>
      <c r="V29" s="248"/>
      <c r="W29" s="248"/>
      <c r="X29" s="280"/>
      <c r="Y29" s="65"/>
      <c r="Z29" s="65"/>
      <c r="AA29" s="65"/>
      <c r="AB29" s="65"/>
      <c r="AC29" s="65"/>
      <c r="AD29" s="65"/>
      <c r="AE29" s="65"/>
    </row>
    <row r="30" spans="2:31" ht="25.5" customHeight="1" x14ac:dyDescent="0.35">
      <c r="B30" s="465" t="s">
        <v>194</v>
      </c>
      <c r="C30" s="466"/>
      <c r="D30" s="466"/>
      <c r="E30" s="466"/>
      <c r="F30" s="466"/>
      <c r="G30" s="466"/>
      <c r="H30" s="466"/>
      <c r="I30" s="467"/>
      <c r="J30" s="248"/>
      <c r="K30" s="248"/>
      <c r="L30" s="248"/>
      <c r="M30" s="248"/>
      <c r="N30" s="248"/>
      <c r="O30" s="248"/>
      <c r="P30" s="248"/>
      <c r="Q30" s="248"/>
      <c r="R30" s="248"/>
      <c r="S30" s="248"/>
      <c r="T30" s="248"/>
      <c r="U30" s="248"/>
      <c r="V30" s="248"/>
      <c r="W30" s="248"/>
      <c r="X30" s="248"/>
    </row>
    <row r="31" spans="2:31" ht="30.75" customHeight="1" x14ac:dyDescent="0.35">
      <c r="B31" s="459" t="s">
        <v>195</v>
      </c>
      <c r="C31" s="460"/>
      <c r="D31" s="460"/>
      <c r="E31" s="460"/>
      <c r="F31" s="460"/>
      <c r="G31" s="460"/>
      <c r="H31" s="460"/>
      <c r="I31" s="461"/>
      <c r="J31" s="248"/>
      <c r="K31" s="248"/>
      <c r="L31" s="248"/>
      <c r="M31" s="248"/>
      <c r="N31" s="248"/>
      <c r="O31" s="248"/>
      <c r="P31" s="248"/>
      <c r="Q31" s="248"/>
      <c r="R31" s="248"/>
      <c r="S31" s="248"/>
      <c r="T31" s="248"/>
      <c r="U31" s="248"/>
      <c r="V31" s="248"/>
      <c r="W31" s="248"/>
      <c r="X31" s="248"/>
    </row>
    <row r="32" spans="2:31" ht="30" customHeight="1" x14ac:dyDescent="0.35">
      <c r="B32" s="459" t="s">
        <v>196</v>
      </c>
      <c r="C32" s="460"/>
      <c r="D32" s="460"/>
      <c r="E32" s="460"/>
      <c r="F32" s="460"/>
      <c r="G32" s="460"/>
      <c r="H32" s="460"/>
      <c r="I32" s="461"/>
      <c r="J32" s="248"/>
      <c r="K32" s="248"/>
      <c r="L32" s="248"/>
      <c r="M32" s="248"/>
      <c r="N32" s="248"/>
      <c r="O32" s="248"/>
      <c r="P32" s="248"/>
      <c r="Q32" s="248"/>
      <c r="R32" s="248"/>
      <c r="S32" s="248"/>
      <c r="T32" s="248"/>
      <c r="U32" s="248"/>
      <c r="V32" s="248"/>
      <c r="W32" s="248"/>
      <c r="X32" s="248"/>
    </row>
    <row r="33" spans="2:24" ht="15.5" x14ac:dyDescent="0.35">
      <c r="B33" s="248"/>
      <c r="C33" s="248"/>
      <c r="D33" s="248"/>
      <c r="E33" s="248"/>
      <c r="F33" s="248"/>
      <c r="G33" s="248"/>
      <c r="H33" s="248"/>
      <c r="I33" s="248"/>
      <c r="J33" s="248"/>
      <c r="K33" s="248"/>
      <c r="L33" s="248"/>
      <c r="M33" s="248"/>
      <c r="N33" s="248"/>
      <c r="O33" s="248"/>
      <c r="P33" s="248"/>
      <c r="Q33" s="248"/>
      <c r="R33" s="248"/>
      <c r="S33" s="248"/>
      <c r="T33" s="248"/>
      <c r="U33" s="248"/>
      <c r="V33" s="248"/>
      <c r="W33" s="248"/>
      <c r="X33" s="248"/>
    </row>
  </sheetData>
  <mergeCells count="12">
    <mergeCell ref="D10:F11"/>
    <mergeCell ref="B32:I32"/>
    <mergeCell ref="B29:I29"/>
    <mergeCell ref="B31:I31"/>
    <mergeCell ref="B30:I30"/>
    <mergeCell ref="H2:O2"/>
    <mergeCell ref="H3:O3"/>
    <mergeCell ref="H5:O5"/>
    <mergeCell ref="T10:V11"/>
    <mergeCell ref="P10:R11"/>
    <mergeCell ref="L10:N11"/>
    <mergeCell ref="H10:J11"/>
  </mergeCells>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23168-7D73-4F9A-A6B2-91B0A6FD04ED}">
  <dimension ref="A1:BL83"/>
  <sheetViews>
    <sheetView zoomScaleNormal="100" workbookViewId="0">
      <pane xSplit="1" topLeftCell="M1" activePane="topRight" state="frozen"/>
      <selection pane="topRight" activeCell="O36" sqref="O36"/>
    </sheetView>
  </sheetViews>
  <sheetFormatPr defaultRowHeight="12.5" x14ac:dyDescent="0.25"/>
  <cols>
    <col min="1" max="1" width="40.36328125" bestFit="1" customWidth="1"/>
    <col min="2" max="19" width="19.90625" bestFit="1" customWidth="1"/>
    <col min="20" max="20" width="20.81640625" bestFit="1" customWidth="1"/>
    <col min="21" max="21" width="35.81640625" bestFit="1" customWidth="1"/>
    <col min="22" max="39" width="19.6328125" bestFit="1" customWidth="1"/>
    <col min="40" max="40" width="20.81640625" bestFit="1" customWidth="1"/>
    <col min="41" max="41" width="38.7265625" bestFit="1" customWidth="1"/>
    <col min="42" max="48" width="19.453125" bestFit="1" customWidth="1"/>
    <col min="49" max="50" width="19.453125" customWidth="1"/>
    <col min="51" max="59" width="19.453125" bestFit="1" customWidth="1"/>
    <col min="60" max="60" width="20.81640625" customWidth="1"/>
    <col min="61" max="61" width="36.54296875" bestFit="1" customWidth="1"/>
  </cols>
  <sheetData>
    <row r="1" spans="1:64" ht="15.5" x14ac:dyDescent="0.35">
      <c r="A1" s="95"/>
      <c r="B1" s="281" t="s">
        <v>131</v>
      </c>
      <c r="C1" s="281" t="s">
        <v>132</v>
      </c>
      <c r="D1" s="281" t="s">
        <v>133</v>
      </c>
      <c r="E1" s="281" t="s">
        <v>134</v>
      </c>
      <c r="F1" s="281" t="s">
        <v>135</v>
      </c>
      <c r="G1" s="281" t="s">
        <v>136</v>
      </c>
      <c r="H1" s="282" t="s">
        <v>137</v>
      </c>
      <c r="I1" s="282" t="s">
        <v>138</v>
      </c>
      <c r="J1" s="282" t="s">
        <v>139</v>
      </c>
      <c r="K1" s="282" t="s">
        <v>140</v>
      </c>
      <c r="L1" s="282" t="s">
        <v>141</v>
      </c>
      <c r="M1" s="282" t="s">
        <v>142</v>
      </c>
      <c r="N1" s="282" t="s">
        <v>143</v>
      </c>
      <c r="O1" s="282" t="s">
        <v>144</v>
      </c>
      <c r="P1" s="282" t="s">
        <v>145</v>
      </c>
      <c r="Q1" s="282" t="s">
        <v>146</v>
      </c>
      <c r="R1" s="282" t="s">
        <v>147</v>
      </c>
      <c r="S1" s="282" t="s">
        <v>148</v>
      </c>
      <c r="T1" s="283" t="s">
        <v>149</v>
      </c>
      <c r="U1" s="283" t="s">
        <v>150</v>
      </c>
      <c r="V1" s="281" t="s">
        <v>131</v>
      </c>
      <c r="W1" s="281" t="s">
        <v>132</v>
      </c>
      <c r="X1" s="281" t="s">
        <v>133</v>
      </c>
      <c r="Y1" s="281" t="s">
        <v>134</v>
      </c>
      <c r="Z1" s="281" t="s">
        <v>135</v>
      </c>
      <c r="AA1" s="281" t="s">
        <v>136</v>
      </c>
      <c r="AB1" s="282" t="s">
        <v>137</v>
      </c>
      <c r="AC1" s="282" t="s">
        <v>138</v>
      </c>
      <c r="AD1" s="282" t="s">
        <v>139</v>
      </c>
      <c r="AE1" s="282" t="s">
        <v>140</v>
      </c>
      <c r="AF1" s="282" t="s">
        <v>141</v>
      </c>
      <c r="AG1" s="282" t="s">
        <v>142</v>
      </c>
      <c r="AH1" s="282" t="s">
        <v>143</v>
      </c>
      <c r="AI1" s="282" t="s">
        <v>144</v>
      </c>
      <c r="AJ1" s="282" t="s">
        <v>145</v>
      </c>
      <c r="AK1" s="282" t="s">
        <v>146</v>
      </c>
      <c r="AL1" s="282" t="s">
        <v>147</v>
      </c>
      <c r="AM1" s="282" t="s">
        <v>148</v>
      </c>
      <c r="AN1" s="283" t="s">
        <v>149</v>
      </c>
      <c r="AO1" s="283" t="s">
        <v>151</v>
      </c>
      <c r="AP1" s="281" t="s">
        <v>131</v>
      </c>
      <c r="AQ1" s="281" t="s">
        <v>132</v>
      </c>
      <c r="AR1" s="281" t="s">
        <v>133</v>
      </c>
      <c r="AS1" s="281" t="s">
        <v>134</v>
      </c>
      <c r="AT1" s="281" t="s">
        <v>135</v>
      </c>
      <c r="AU1" s="281" t="s">
        <v>136</v>
      </c>
      <c r="AV1" s="282" t="s">
        <v>137</v>
      </c>
      <c r="AW1" s="282" t="s">
        <v>138</v>
      </c>
      <c r="AX1" s="282" t="s">
        <v>139</v>
      </c>
      <c r="AY1" s="282" t="s">
        <v>140</v>
      </c>
      <c r="AZ1" s="282" t="s">
        <v>141</v>
      </c>
      <c r="BA1" s="282" t="s">
        <v>142</v>
      </c>
      <c r="BB1" s="282" t="s">
        <v>143</v>
      </c>
      <c r="BC1" s="282" t="s">
        <v>144</v>
      </c>
      <c r="BD1" s="282" t="s">
        <v>145</v>
      </c>
      <c r="BE1" s="282" t="s">
        <v>146</v>
      </c>
      <c r="BF1" s="282" t="s">
        <v>147</v>
      </c>
      <c r="BG1" s="282" t="s">
        <v>148</v>
      </c>
      <c r="BH1" s="283" t="s">
        <v>149</v>
      </c>
      <c r="BI1" s="283" t="s">
        <v>152</v>
      </c>
      <c r="BJ1" s="95"/>
      <c r="BK1" s="95"/>
      <c r="BL1" s="95"/>
    </row>
    <row r="2" spans="1:64" s="67" customFormat="1" ht="16" thickBot="1" x14ac:dyDescent="0.4">
      <c r="A2" s="284" t="s">
        <v>153</v>
      </c>
      <c r="B2" s="285" t="s">
        <v>154</v>
      </c>
      <c r="C2" s="285" t="s">
        <v>154</v>
      </c>
      <c r="D2" s="286" t="s">
        <v>154</v>
      </c>
      <c r="E2" s="286" t="s">
        <v>154</v>
      </c>
      <c r="F2" s="286" t="s">
        <v>154</v>
      </c>
      <c r="G2" s="286" t="s">
        <v>154</v>
      </c>
      <c r="H2" s="286" t="s">
        <v>154</v>
      </c>
      <c r="I2" s="286" t="s">
        <v>154</v>
      </c>
      <c r="J2" s="287" t="s">
        <v>154</v>
      </c>
      <c r="K2" s="287" t="s">
        <v>154</v>
      </c>
      <c r="L2" s="287" t="s">
        <v>154</v>
      </c>
      <c r="M2" s="287" t="s">
        <v>154</v>
      </c>
      <c r="N2" s="287" t="s">
        <v>154</v>
      </c>
      <c r="O2" s="287" t="s">
        <v>154</v>
      </c>
      <c r="P2" s="287" t="s">
        <v>154</v>
      </c>
      <c r="Q2" s="287" t="s">
        <v>154</v>
      </c>
      <c r="R2" s="287" t="s">
        <v>154</v>
      </c>
      <c r="S2" s="287" t="s">
        <v>154</v>
      </c>
      <c r="T2" s="287" t="s">
        <v>154</v>
      </c>
      <c r="U2" s="287" t="s">
        <v>154</v>
      </c>
      <c r="V2" s="285" t="s">
        <v>155</v>
      </c>
      <c r="W2" s="285" t="s">
        <v>155</v>
      </c>
      <c r="X2" s="285" t="s">
        <v>155</v>
      </c>
      <c r="Y2" s="285" t="s">
        <v>155</v>
      </c>
      <c r="Z2" s="285" t="s">
        <v>155</v>
      </c>
      <c r="AA2" s="285" t="s">
        <v>155</v>
      </c>
      <c r="AB2" s="285" t="s">
        <v>155</v>
      </c>
      <c r="AC2" s="285" t="s">
        <v>155</v>
      </c>
      <c r="AD2" s="285" t="s">
        <v>155</v>
      </c>
      <c r="AE2" s="285" t="s">
        <v>155</v>
      </c>
      <c r="AF2" s="285" t="s">
        <v>155</v>
      </c>
      <c r="AG2" s="285" t="s">
        <v>155</v>
      </c>
      <c r="AH2" s="285" t="s">
        <v>155</v>
      </c>
      <c r="AI2" s="285" t="s">
        <v>155</v>
      </c>
      <c r="AJ2" s="285" t="s">
        <v>155</v>
      </c>
      <c r="AK2" s="285" t="s">
        <v>155</v>
      </c>
      <c r="AL2" s="285" t="s">
        <v>155</v>
      </c>
      <c r="AM2" s="285" t="s">
        <v>155</v>
      </c>
      <c r="AN2" s="285" t="s">
        <v>155</v>
      </c>
      <c r="AO2" s="287" t="s">
        <v>155</v>
      </c>
      <c r="AP2" s="285" t="s">
        <v>156</v>
      </c>
      <c r="AQ2" s="285" t="s">
        <v>156</v>
      </c>
      <c r="AR2" s="285" t="s">
        <v>156</v>
      </c>
      <c r="AS2" s="285" t="s">
        <v>156</v>
      </c>
      <c r="AT2" s="285" t="s">
        <v>156</v>
      </c>
      <c r="AU2" s="285" t="s">
        <v>156</v>
      </c>
      <c r="AV2" s="285" t="s">
        <v>156</v>
      </c>
      <c r="AW2" s="285" t="s">
        <v>156</v>
      </c>
      <c r="AX2" s="285" t="s">
        <v>156</v>
      </c>
      <c r="AY2" s="285" t="s">
        <v>156</v>
      </c>
      <c r="AZ2" s="285" t="s">
        <v>156</v>
      </c>
      <c r="BA2" s="285" t="s">
        <v>156</v>
      </c>
      <c r="BB2" s="285" t="s">
        <v>156</v>
      </c>
      <c r="BC2" s="285" t="s">
        <v>156</v>
      </c>
      <c r="BD2" s="285" t="s">
        <v>156</v>
      </c>
      <c r="BE2" s="285" t="s">
        <v>156</v>
      </c>
      <c r="BF2" s="285" t="s">
        <v>156</v>
      </c>
      <c r="BG2" s="285" t="s">
        <v>156</v>
      </c>
      <c r="BH2" s="285" t="s">
        <v>156</v>
      </c>
      <c r="BI2" s="287" t="s">
        <v>156</v>
      </c>
      <c r="BJ2" s="288"/>
      <c r="BK2" s="288"/>
      <c r="BL2" s="288"/>
    </row>
    <row r="3" spans="1:64" ht="15.5" x14ac:dyDescent="0.35">
      <c r="A3" s="289" t="s">
        <v>157</v>
      </c>
      <c r="B3" s="290">
        <v>7424421.7964700693</v>
      </c>
      <c r="C3" s="290">
        <v>6605873.9708406162</v>
      </c>
      <c r="D3" s="290">
        <v>6557838.8429782894</v>
      </c>
      <c r="E3" s="290">
        <v>6235960.5547857676</v>
      </c>
      <c r="F3" s="290">
        <v>6271776.5826050034</v>
      </c>
      <c r="G3" s="290">
        <v>6342573.2103099814</v>
      </c>
      <c r="H3" s="290">
        <v>6181085.7803112976</v>
      </c>
      <c r="I3" s="290">
        <v>5857369.0137695381</v>
      </c>
      <c r="J3" s="290">
        <v>5962600.8730556974</v>
      </c>
      <c r="K3" s="290">
        <v>6524098.8234703057</v>
      </c>
      <c r="L3" s="290">
        <v>6224159.9291853458</v>
      </c>
      <c r="M3" s="290">
        <v>6323956.4916377543</v>
      </c>
      <c r="N3" s="290">
        <v>6697770.8410458183</v>
      </c>
      <c r="O3" s="290">
        <v>6656973.8943429366</v>
      </c>
      <c r="P3" s="290">
        <v>6926694.3067602348</v>
      </c>
      <c r="Q3" s="290">
        <v>7281273.7721305406</v>
      </c>
      <c r="R3" s="290">
        <v>7138986.8225110639</v>
      </c>
      <c r="S3" s="290">
        <v>6734106.0505702915</v>
      </c>
      <c r="T3" s="290">
        <v>4462134.4483885765</v>
      </c>
      <c r="U3" s="290">
        <f>Nitrogen!G14*1000000</f>
        <v>5608795.8832527595</v>
      </c>
      <c r="V3" s="290">
        <v>218128.03432722387</v>
      </c>
      <c r="W3" s="290">
        <v>124374.26602448025</v>
      </c>
      <c r="X3" s="290">
        <v>125039.90611200382</v>
      </c>
      <c r="Y3" s="290">
        <v>114934.95495266827</v>
      </c>
      <c r="Z3" s="290">
        <v>113901.63157758917</v>
      </c>
      <c r="AA3" s="290">
        <v>116213.74648609603</v>
      </c>
      <c r="AB3" s="290">
        <v>113291.68140237273</v>
      </c>
      <c r="AC3" s="290">
        <v>108214.95407166144</v>
      </c>
      <c r="AD3" s="290">
        <v>109185.56264340362</v>
      </c>
      <c r="AE3" s="290">
        <v>125235.92402567812</v>
      </c>
      <c r="AF3" s="290">
        <v>107924.57316856533</v>
      </c>
      <c r="AG3" s="290">
        <v>111298.79406673148</v>
      </c>
      <c r="AH3" s="290">
        <v>109590.78846491988</v>
      </c>
      <c r="AI3" s="290">
        <v>113045.58106562581</v>
      </c>
      <c r="AJ3" s="290">
        <v>120538.39033924483</v>
      </c>
      <c r="AK3" s="290">
        <v>113907.99238412928</v>
      </c>
      <c r="AL3" s="290">
        <v>116750.70983889603</v>
      </c>
      <c r="AM3" s="290">
        <v>106560.53677514887</v>
      </c>
      <c r="AN3" s="290">
        <v>80713.731064366802</v>
      </c>
      <c r="AO3" s="290">
        <f>Phosphorus!G12*1000000</f>
        <v>106469.662999208</v>
      </c>
      <c r="AP3" s="290">
        <v>62958430.446060605</v>
      </c>
      <c r="AQ3" s="290">
        <v>48193528.782402158</v>
      </c>
      <c r="AR3" s="290">
        <v>45448584.625127591</v>
      </c>
      <c r="AS3" s="290">
        <v>41312841.559013002</v>
      </c>
      <c r="AT3" s="290">
        <v>41003296.49329266</v>
      </c>
      <c r="AU3" s="290">
        <v>40546259.979475163</v>
      </c>
      <c r="AV3" s="290">
        <v>34097628.377538987</v>
      </c>
      <c r="AW3" s="290">
        <v>24823792.920932624</v>
      </c>
      <c r="AX3" s="290">
        <v>25087363.450369827</v>
      </c>
      <c r="AY3" s="290">
        <v>25907288.488341238</v>
      </c>
      <c r="AZ3" s="290">
        <v>29443392.942689024</v>
      </c>
      <c r="BA3" s="290">
        <v>30023182.262336206</v>
      </c>
      <c r="BB3" s="290">
        <v>30539543.999585692</v>
      </c>
      <c r="BC3" s="290">
        <v>32573435.444657624</v>
      </c>
      <c r="BD3" s="290">
        <v>32372051.273269027</v>
      </c>
      <c r="BE3" s="290">
        <v>33398273.718761511</v>
      </c>
      <c r="BF3" s="290">
        <v>34216730.042651407</v>
      </c>
      <c r="BG3" s="290">
        <v>25746581.427946832</v>
      </c>
      <c r="BH3" s="290">
        <v>23456798.701383892</v>
      </c>
      <c r="BI3" s="290">
        <v>26711143.925746899</v>
      </c>
      <c r="BJ3" s="95"/>
      <c r="BK3" s="95"/>
      <c r="BL3" s="95"/>
    </row>
    <row r="4" spans="1:64" ht="15.5" x14ac:dyDescent="0.35">
      <c r="A4" s="289" t="s">
        <v>158</v>
      </c>
      <c r="B4" s="290">
        <v>6480674.5868209293</v>
      </c>
      <c r="C4" s="290">
        <v>2759690.2781803166</v>
      </c>
      <c r="D4" s="290">
        <v>2470323.4559412166</v>
      </c>
      <c r="E4" s="290">
        <v>2074670.7994437409</v>
      </c>
      <c r="F4" s="290">
        <v>1771937.7159704797</v>
      </c>
      <c r="G4" s="290">
        <v>1748794.2524115189</v>
      </c>
      <c r="H4" s="290">
        <v>2064544.1036579893</v>
      </c>
      <c r="I4" s="290">
        <v>1474212.7118421937</v>
      </c>
      <c r="J4" s="290">
        <v>1449471.4800790872</v>
      </c>
      <c r="K4" s="290">
        <v>1547930.6722789174</v>
      </c>
      <c r="L4" s="290">
        <v>1612814.5379151655</v>
      </c>
      <c r="M4" s="290">
        <v>2048811.5595066983</v>
      </c>
      <c r="N4" s="290">
        <v>1412873.7758401872</v>
      </c>
      <c r="O4" s="290">
        <v>1648357.2537670617</v>
      </c>
      <c r="P4" s="290">
        <v>1635363.3902878598</v>
      </c>
      <c r="Q4" s="290">
        <v>1561753.4560478474</v>
      </c>
      <c r="R4" s="290">
        <v>1810361.7105153785</v>
      </c>
      <c r="S4" s="290">
        <v>1471441.9868064588</v>
      </c>
      <c r="T4" s="290">
        <v>2306955.4617197393</v>
      </c>
      <c r="U4" s="290">
        <f>Nitrogen!G15*1000000</f>
        <v>2417977.5758629097</v>
      </c>
      <c r="V4" s="290">
        <v>89779.202864608204</v>
      </c>
      <c r="W4" s="290">
        <v>69494.938081326938</v>
      </c>
      <c r="X4" s="290">
        <v>62266.506327181924</v>
      </c>
      <c r="Y4" s="290">
        <v>77691.03827044669</v>
      </c>
      <c r="Z4" s="290">
        <v>67199.372895333567</v>
      </c>
      <c r="AA4" s="290">
        <v>60589.145633882828</v>
      </c>
      <c r="AB4" s="290">
        <v>70450.151635175353</v>
      </c>
      <c r="AC4" s="290">
        <v>62727.801666007013</v>
      </c>
      <c r="AD4" s="290">
        <v>69710.052836685907</v>
      </c>
      <c r="AE4" s="290">
        <v>72079.646245434938</v>
      </c>
      <c r="AF4" s="290">
        <v>54015.427048080921</v>
      </c>
      <c r="AG4" s="290">
        <v>59839.341170971238</v>
      </c>
      <c r="AH4" s="290">
        <v>58360.453250236984</v>
      </c>
      <c r="AI4" s="290">
        <v>64777.618842023963</v>
      </c>
      <c r="AJ4" s="290">
        <v>63768.476340870198</v>
      </c>
      <c r="AK4" s="290">
        <v>64656.500651666276</v>
      </c>
      <c r="AL4" s="290">
        <v>48730.467694434701</v>
      </c>
      <c r="AM4" s="290">
        <v>39953.903201792906</v>
      </c>
      <c r="AN4" s="290">
        <v>105196.41165563757</v>
      </c>
      <c r="AO4" s="290">
        <f>Phosphorus!G13*1000000</f>
        <v>129357.80961676499</v>
      </c>
      <c r="AP4" s="290">
        <v>43229182.08547578</v>
      </c>
      <c r="AQ4" s="290">
        <v>43588477.716393657</v>
      </c>
      <c r="AR4" s="290">
        <v>43379055.069987193</v>
      </c>
      <c r="AS4" s="290">
        <v>44294893.231113702</v>
      </c>
      <c r="AT4" s="290">
        <v>43925205.412021607</v>
      </c>
      <c r="AU4" s="290">
        <v>42519904.099851996</v>
      </c>
      <c r="AV4" s="290">
        <v>41835429.308791742</v>
      </c>
      <c r="AW4" s="290">
        <v>41441148.514622569</v>
      </c>
      <c r="AX4" s="290">
        <v>39474511.815415174</v>
      </c>
      <c r="AY4" s="290">
        <v>39212350.108649895</v>
      </c>
      <c r="AZ4" s="290">
        <v>36082544.276726991</v>
      </c>
      <c r="BA4" s="290">
        <v>36184376.067812413</v>
      </c>
      <c r="BB4" s="290">
        <v>35242685.404511616</v>
      </c>
      <c r="BC4" s="290">
        <v>34900514.861602977</v>
      </c>
      <c r="BD4" s="290">
        <v>34905038.238799065</v>
      </c>
      <c r="BE4" s="290">
        <v>35755761.997659698</v>
      </c>
      <c r="BF4" s="290">
        <v>35011789.778878778</v>
      </c>
      <c r="BG4" s="290">
        <v>35185360.615864918</v>
      </c>
      <c r="BH4" s="290">
        <v>35826137.321308956</v>
      </c>
      <c r="BI4" s="290">
        <v>41939846.861783072</v>
      </c>
      <c r="BJ4" s="95"/>
      <c r="BK4" s="95"/>
      <c r="BL4" s="95"/>
    </row>
    <row r="5" spans="1:64" ht="15.5" x14ac:dyDescent="0.35">
      <c r="A5" s="289" t="s">
        <v>159</v>
      </c>
      <c r="B5" s="290">
        <v>85185956.225329205</v>
      </c>
      <c r="C5" s="290">
        <v>57921805.360285133</v>
      </c>
      <c r="D5" s="290">
        <v>59319383.576078504</v>
      </c>
      <c r="E5" s="290">
        <v>57438506.817625314</v>
      </c>
      <c r="F5" s="290">
        <v>55541795.870831817</v>
      </c>
      <c r="G5" s="290">
        <v>55739325.884344645</v>
      </c>
      <c r="H5" s="290">
        <v>56707776.02271843</v>
      </c>
      <c r="I5" s="290">
        <v>55640166.540307954</v>
      </c>
      <c r="J5" s="290">
        <v>56007957.994714908</v>
      </c>
      <c r="K5" s="290">
        <v>55810910.792215683</v>
      </c>
      <c r="L5" s="290">
        <v>54463266.518057384</v>
      </c>
      <c r="M5" s="290">
        <v>52265598.741392858</v>
      </c>
      <c r="N5" s="290">
        <v>49543180.707882889</v>
      </c>
      <c r="O5" s="290">
        <v>52143891.6277541</v>
      </c>
      <c r="P5" s="290">
        <v>52214610.678075939</v>
      </c>
      <c r="Q5" s="290">
        <v>48470492.577196904</v>
      </c>
      <c r="R5" s="290">
        <v>46564455.017089896</v>
      </c>
      <c r="S5" s="290">
        <v>46357308.341707133</v>
      </c>
      <c r="T5" s="290">
        <v>44021934.973431334</v>
      </c>
      <c r="U5" s="290">
        <f>Nitrogen!G11*1000000</f>
        <v>46195902.2729211</v>
      </c>
      <c r="V5" s="290">
        <v>7450602.373633286</v>
      </c>
      <c r="W5" s="290">
        <v>3946691.5258800648</v>
      </c>
      <c r="X5" s="290">
        <v>4022952.5742663266</v>
      </c>
      <c r="Y5" s="290">
        <v>3969826.6235169629</v>
      </c>
      <c r="Z5" s="290">
        <v>3890599.7250659084</v>
      </c>
      <c r="AA5" s="290">
        <v>3949512.8739155568</v>
      </c>
      <c r="AB5" s="290">
        <v>3993876.4876519227</v>
      </c>
      <c r="AC5" s="290">
        <v>3686286.2040117085</v>
      </c>
      <c r="AD5" s="290">
        <v>3499152.4397976715</v>
      </c>
      <c r="AE5" s="290">
        <v>3363692.7561791786</v>
      </c>
      <c r="AF5" s="290">
        <v>3276710.8311504507</v>
      </c>
      <c r="AG5" s="290">
        <v>3390347.1392837856</v>
      </c>
      <c r="AH5" s="290">
        <v>3223000.7642806447</v>
      </c>
      <c r="AI5" s="290">
        <v>3313615.9588352479</v>
      </c>
      <c r="AJ5" s="290">
        <v>3501523.5742015122</v>
      </c>
      <c r="AK5" s="290">
        <v>3034525.4382395037</v>
      </c>
      <c r="AL5" s="290">
        <v>2910496.0543309823</v>
      </c>
      <c r="AM5" s="290">
        <v>2976147.1953521902</v>
      </c>
      <c r="AN5" s="290">
        <v>3212375.7108453405</v>
      </c>
      <c r="AO5" s="290">
        <f>Phosphorus!G9*1000000</f>
        <v>3568483.1301986198</v>
      </c>
      <c r="AP5" s="290">
        <v>8277151488.8227921</v>
      </c>
      <c r="AQ5" s="290">
        <v>7612325849.5608101</v>
      </c>
      <c r="AR5" s="290">
        <v>7620823037.8672991</v>
      </c>
      <c r="AS5" s="290">
        <v>7614554810.5496225</v>
      </c>
      <c r="AT5" s="290">
        <v>7605922522.1353302</v>
      </c>
      <c r="AU5" s="290">
        <v>7590335099.4565554</v>
      </c>
      <c r="AV5" s="290">
        <v>7593701196.8971434</v>
      </c>
      <c r="AW5" s="290">
        <v>7591176207.6367321</v>
      </c>
      <c r="AX5" s="290">
        <v>7589314509.7983952</v>
      </c>
      <c r="AY5" s="290">
        <v>7579039971.0656195</v>
      </c>
      <c r="AZ5" s="290">
        <v>7573760056.6957989</v>
      </c>
      <c r="BA5" s="290">
        <v>7562694468.3122044</v>
      </c>
      <c r="BB5" s="290">
        <v>7538955558.5626278</v>
      </c>
      <c r="BC5" s="290">
        <v>7540037791.748764</v>
      </c>
      <c r="BD5" s="290">
        <v>7506021683.2201118</v>
      </c>
      <c r="BE5" s="290">
        <v>7481247054.6562204</v>
      </c>
      <c r="BF5" s="290">
        <v>7270711369.4091415</v>
      </c>
      <c r="BG5" s="290">
        <v>7370060976.1843519</v>
      </c>
      <c r="BH5" s="290">
        <v>7276619883.9411716</v>
      </c>
      <c r="BI5" s="290">
        <v>8342863273.4715033</v>
      </c>
      <c r="BJ5" s="95"/>
      <c r="BK5" s="95"/>
      <c r="BL5" s="95"/>
    </row>
    <row r="6" spans="1:64" ht="15.5" x14ac:dyDescent="0.35">
      <c r="A6" s="289" t="s">
        <v>160</v>
      </c>
      <c r="B6" s="290">
        <v>18636995.299932014</v>
      </c>
      <c r="C6" s="290">
        <v>14423935.270307165</v>
      </c>
      <c r="D6" s="290">
        <v>14358665.0147052</v>
      </c>
      <c r="E6" s="290">
        <v>14538330.481938323</v>
      </c>
      <c r="F6" s="290">
        <v>15729440.832440577</v>
      </c>
      <c r="G6" s="290">
        <v>15530682.260319645</v>
      </c>
      <c r="H6" s="290">
        <v>15530517.332060494</v>
      </c>
      <c r="I6" s="290">
        <v>15162606.808794426</v>
      </c>
      <c r="J6" s="290">
        <v>15112047.095311381</v>
      </c>
      <c r="K6" s="290">
        <v>15360334.877646359</v>
      </c>
      <c r="L6" s="290">
        <v>15253911.644890483</v>
      </c>
      <c r="M6" s="290">
        <v>14578083.95773435</v>
      </c>
      <c r="N6" s="290">
        <v>14146970.706733566</v>
      </c>
      <c r="O6" s="290">
        <v>13604880.591069479</v>
      </c>
      <c r="P6" s="290">
        <v>13820186.500465974</v>
      </c>
      <c r="Q6" s="290">
        <v>13454664.419013001</v>
      </c>
      <c r="R6" s="290">
        <v>13293315.737257849</v>
      </c>
      <c r="S6" s="290">
        <v>13022729.515978046</v>
      </c>
      <c r="T6" s="290">
        <v>11114277.101114353</v>
      </c>
      <c r="U6" s="290">
        <f>Nitrogen!G9*1000000</f>
        <v>12169495.948601799</v>
      </c>
      <c r="V6" s="290">
        <v>1174716.6125165699</v>
      </c>
      <c r="W6" s="290">
        <v>749597.33306336659</v>
      </c>
      <c r="X6" s="290">
        <v>746090.92166274914</v>
      </c>
      <c r="Y6" s="290">
        <v>722215.89608552726</v>
      </c>
      <c r="Z6" s="290">
        <v>763437.29348646721</v>
      </c>
      <c r="AA6" s="290">
        <v>748250.8430565279</v>
      </c>
      <c r="AB6" s="290">
        <v>715192.54337743751</v>
      </c>
      <c r="AC6" s="290">
        <v>672555.48719717877</v>
      </c>
      <c r="AD6" s="290">
        <v>649658.28697259596</v>
      </c>
      <c r="AE6" s="290">
        <v>669029.98365034803</v>
      </c>
      <c r="AF6" s="290">
        <v>664876.33126646699</v>
      </c>
      <c r="AG6" s="290">
        <v>655481.42019783263</v>
      </c>
      <c r="AH6" s="290">
        <v>604056.7767501733</v>
      </c>
      <c r="AI6" s="290">
        <v>567808.19671562861</v>
      </c>
      <c r="AJ6" s="290">
        <v>575711.19803195121</v>
      </c>
      <c r="AK6" s="290">
        <v>563920.33014229871</v>
      </c>
      <c r="AL6" s="290">
        <v>557061.07349499711</v>
      </c>
      <c r="AM6" s="290">
        <v>533442.11568812421</v>
      </c>
      <c r="AN6" s="290">
        <v>478565.76332237822</v>
      </c>
      <c r="AO6" s="290">
        <f>Phosphorus!G7*1000000</f>
        <v>458272.21186833503</v>
      </c>
      <c r="AP6" s="290">
        <v>798309700.42883396</v>
      </c>
      <c r="AQ6" s="290">
        <v>697238082.40834081</v>
      </c>
      <c r="AR6" s="290">
        <v>705341884.54412711</v>
      </c>
      <c r="AS6" s="290">
        <v>711934201.0907445</v>
      </c>
      <c r="AT6" s="290">
        <v>724789124.51049137</v>
      </c>
      <c r="AU6" s="290">
        <v>713517693.5273608</v>
      </c>
      <c r="AV6" s="290">
        <v>707707534.24259508</v>
      </c>
      <c r="AW6" s="290">
        <v>699693376.08698475</v>
      </c>
      <c r="AX6" s="290">
        <v>694998041.72792542</v>
      </c>
      <c r="AY6" s="290">
        <v>689312947.43053615</v>
      </c>
      <c r="AZ6" s="290">
        <v>676943884.47276723</v>
      </c>
      <c r="BA6" s="290">
        <v>670257055.86599457</v>
      </c>
      <c r="BB6" s="290">
        <v>662057485.78848565</v>
      </c>
      <c r="BC6" s="290">
        <v>648265604.53251421</v>
      </c>
      <c r="BD6" s="290">
        <v>644577234.08674681</v>
      </c>
      <c r="BE6" s="290">
        <v>635768418.58299363</v>
      </c>
      <c r="BF6" s="290">
        <v>627791316.72108686</v>
      </c>
      <c r="BG6" s="290">
        <v>612315763.76574802</v>
      </c>
      <c r="BH6" s="290">
        <v>519446841.7772373</v>
      </c>
      <c r="BI6" s="290">
        <v>532744766.62922311</v>
      </c>
      <c r="BJ6" s="95"/>
      <c r="BK6" s="95"/>
      <c r="BL6" s="95"/>
    </row>
    <row r="7" spans="1:64" ht="15.5" x14ac:dyDescent="0.35">
      <c r="A7" s="289" t="s">
        <v>161</v>
      </c>
      <c r="B7" s="290">
        <v>122434973.77832638</v>
      </c>
      <c r="C7" s="290">
        <v>112440004.0083548</v>
      </c>
      <c r="D7" s="290">
        <v>113640686.90677211</v>
      </c>
      <c r="E7" s="290">
        <v>114685290.8918317</v>
      </c>
      <c r="F7" s="290">
        <v>114651926.29591726</v>
      </c>
      <c r="G7" s="290">
        <v>114468984.42298082</v>
      </c>
      <c r="H7" s="290">
        <v>113806772.65629408</v>
      </c>
      <c r="I7" s="290">
        <v>109588208.68676174</v>
      </c>
      <c r="J7" s="290">
        <v>110128613.67036775</v>
      </c>
      <c r="K7" s="290">
        <v>110522408.38160156</v>
      </c>
      <c r="L7" s="290">
        <v>110962499.96349221</v>
      </c>
      <c r="M7" s="290">
        <v>111761398.36822267</v>
      </c>
      <c r="N7" s="290">
        <v>109784728.49002223</v>
      </c>
      <c r="O7" s="290">
        <v>108770474.38749747</v>
      </c>
      <c r="P7" s="290">
        <v>108623158.58480778</v>
      </c>
      <c r="Q7" s="290">
        <v>105762674.45888753</v>
      </c>
      <c r="R7" s="290">
        <v>104529082.35525617</v>
      </c>
      <c r="S7" s="290">
        <v>107283162.32700944</v>
      </c>
      <c r="T7" s="290">
        <v>82484729.49313812</v>
      </c>
      <c r="U7" s="290">
        <f>Nitrogen!G10*1000000</f>
        <v>77077716.383125499</v>
      </c>
      <c r="V7" s="290">
        <v>5949239.2390171345</v>
      </c>
      <c r="W7" s="290">
        <v>4468918.4358890206</v>
      </c>
      <c r="X7" s="290">
        <v>4366995.9735911265</v>
      </c>
      <c r="Y7" s="290">
        <v>4189519.5545058828</v>
      </c>
      <c r="Z7" s="290">
        <v>4152957.4410021282</v>
      </c>
      <c r="AA7" s="290">
        <v>4096935.4094486982</v>
      </c>
      <c r="AB7" s="290">
        <v>4089094.3422614019</v>
      </c>
      <c r="AC7" s="290">
        <v>3895644.8516199086</v>
      </c>
      <c r="AD7" s="290">
        <v>3859580.9116767962</v>
      </c>
      <c r="AE7" s="290">
        <v>3802070.1711968156</v>
      </c>
      <c r="AF7" s="290">
        <v>3872919.7999097938</v>
      </c>
      <c r="AG7" s="290">
        <v>3819300.1038735127</v>
      </c>
      <c r="AH7" s="290">
        <v>3641253.7346782899</v>
      </c>
      <c r="AI7" s="290">
        <v>3652630.0670746034</v>
      </c>
      <c r="AJ7" s="290">
        <v>3655578.8429367775</v>
      </c>
      <c r="AK7" s="290">
        <v>3579767.8582477272</v>
      </c>
      <c r="AL7" s="290">
        <v>3662096.1166070942</v>
      </c>
      <c r="AM7" s="290">
        <v>3696758.3246423164</v>
      </c>
      <c r="AN7" s="290">
        <v>2930870.305218738</v>
      </c>
      <c r="AO7" s="290">
        <f>Phosphorus!G8*1000000</f>
        <v>2842759.5450899503</v>
      </c>
      <c r="AP7" s="290">
        <v>3641025686.745482</v>
      </c>
      <c r="AQ7" s="290">
        <v>3269830512.980124</v>
      </c>
      <c r="AR7" s="290">
        <v>3205549421.1751962</v>
      </c>
      <c r="AS7" s="290">
        <v>3210688080.7048464</v>
      </c>
      <c r="AT7" s="290">
        <v>3302759886.7064638</v>
      </c>
      <c r="AU7" s="290">
        <v>3217126119.4708748</v>
      </c>
      <c r="AV7" s="290">
        <v>3212047316.8204393</v>
      </c>
      <c r="AW7" s="290">
        <v>2985964481.3790011</v>
      </c>
      <c r="AX7" s="290">
        <v>2881155767.9946184</v>
      </c>
      <c r="AY7" s="290">
        <v>2874971878.8286734</v>
      </c>
      <c r="AZ7" s="290">
        <v>2868270979.5542116</v>
      </c>
      <c r="BA7" s="290">
        <v>2839073993.7515998</v>
      </c>
      <c r="BB7" s="290">
        <v>2782398013.0929775</v>
      </c>
      <c r="BC7" s="290">
        <v>2746794502.6826086</v>
      </c>
      <c r="BD7" s="290">
        <v>2708007693.4062948</v>
      </c>
      <c r="BE7" s="290">
        <v>2610022659.7279921</v>
      </c>
      <c r="BF7" s="290">
        <v>2636480060.5889153</v>
      </c>
      <c r="BG7" s="290">
        <v>2732681528.9437051</v>
      </c>
      <c r="BH7" s="290">
        <v>2144003431.1556249</v>
      </c>
      <c r="BI7" s="290">
        <v>2161480408.1781869</v>
      </c>
      <c r="BJ7" s="95"/>
      <c r="BK7" s="95"/>
      <c r="BL7" s="95"/>
    </row>
    <row r="8" spans="1:64" ht="15.5" x14ac:dyDescent="0.35">
      <c r="A8" s="289" t="s">
        <v>162</v>
      </c>
      <c r="B8" s="290">
        <v>84443300.540931314</v>
      </c>
      <c r="C8" s="290">
        <v>67960479.104212239</v>
      </c>
      <c r="D8" s="290">
        <v>68268827.063611567</v>
      </c>
      <c r="E8" s="290">
        <v>62507349.459411375</v>
      </c>
      <c r="F8" s="290">
        <v>61304359.344725624</v>
      </c>
      <c r="G8" s="290">
        <v>61254957.512960754</v>
      </c>
      <c r="H8" s="290">
        <v>60870399.426365986</v>
      </c>
      <c r="I8" s="290">
        <v>60976604.502378389</v>
      </c>
      <c r="J8" s="290">
        <v>60152222.011978075</v>
      </c>
      <c r="K8" s="290">
        <v>59148970.698839396</v>
      </c>
      <c r="L8" s="290">
        <v>59458279.379213579</v>
      </c>
      <c r="M8" s="290">
        <v>58693765.21800264</v>
      </c>
      <c r="N8" s="290">
        <v>58366268.579717413</v>
      </c>
      <c r="O8" s="290">
        <v>56774455.061923578</v>
      </c>
      <c r="P8" s="290">
        <v>55844834.697123684</v>
      </c>
      <c r="Q8" s="290">
        <v>55133984.432842217</v>
      </c>
      <c r="R8" s="290">
        <v>54542810.639745422</v>
      </c>
      <c r="S8" s="290">
        <v>54586416.55094856</v>
      </c>
      <c r="T8" s="290">
        <v>49573264.024800271</v>
      </c>
      <c r="U8" s="290">
        <f>Nitrogen!G12*1000000</f>
        <v>52030494.547687098</v>
      </c>
      <c r="V8" s="290">
        <v>13536319.52954198</v>
      </c>
      <c r="W8" s="290">
        <v>6761725.4801036967</v>
      </c>
      <c r="X8" s="290">
        <v>6504146.9549294282</v>
      </c>
      <c r="Y8" s="290">
        <v>5889419.3240563991</v>
      </c>
      <c r="Z8" s="290">
        <v>5823761.7133805519</v>
      </c>
      <c r="AA8" s="290">
        <v>5834310.4164635213</v>
      </c>
      <c r="AB8" s="290">
        <v>5694896.6297179386</v>
      </c>
      <c r="AC8" s="290">
        <v>5689217.3847117228</v>
      </c>
      <c r="AD8" s="290">
        <v>5746717.5736037539</v>
      </c>
      <c r="AE8" s="290">
        <v>5559853.604532009</v>
      </c>
      <c r="AF8" s="290">
        <v>5618669.8858906422</v>
      </c>
      <c r="AG8" s="290">
        <v>5637453.4679830084</v>
      </c>
      <c r="AH8" s="290">
        <v>5565369.8701151237</v>
      </c>
      <c r="AI8" s="290">
        <v>5519269.4909212422</v>
      </c>
      <c r="AJ8" s="290">
        <v>5507569.0705412105</v>
      </c>
      <c r="AK8" s="290">
        <v>5392159.9419424608</v>
      </c>
      <c r="AL8" s="290">
        <v>5378685.3439765852</v>
      </c>
      <c r="AM8" s="290">
        <v>5405805.0482671717</v>
      </c>
      <c r="AN8" s="290">
        <v>5229981.2482932154</v>
      </c>
      <c r="AO8" s="290">
        <v>5246087.518950332</v>
      </c>
      <c r="AP8" s="290">
        <v>6761929559.0035429</v>
      </c>
      <c r="AQ8" s="290">
        <v>6561269052.6382809</v>
      </c>
      <c r="AR8" s="290">
        <v>6551575006.3884449</v>
      </c>
      <c r="AS8" s="290">
        <v>6546141756.9390497</v>
      </c>
      <c r="AT8" s="290">
        <v>6558880217.4159908</v>
      </c>
      <c r="AU8" s="290">
        <v>6538414695.9451494</v>
      </c>
      <c r="AV8" s="290">
        <v>6527899713.6552849</v>
      </c>
      <c r="AW8" s="290">
        <v>6485979246.2086859</v>
      </c>
      <c r="AX8" s="290">
        <v>6449622997.1269855</v>
      </c>
      <c r="AY8" s="290">
        <v>6424777650.940589</v>
      </c>
      <c r="AZ8" s="290">
        <v>6453988671.3238506</v>
      </c>
      <c r="BA8" s="290">
        <v>6346504626.8302126</v>
      </c>
      <c r="BB8" s="290">
        <v>6345921348.1452589</v>
      </c>
      <c r="BC8" s="290">
        <v>6335221730.3089256</v>
      </c>
      <c r="BD8" s="290">
        <v>6350183933.3571835</v>
      </c>
      <c r="BE8" s="290">
        <v>6300487118.0565443</v>
      </c>
      <c r="BF8" s="290">
        <v>6252044555.4296484</v>
      </c>
      <c r="BG8" s="290">
        <v>6256732013.8951206</v>
      </c>
      <c r="BH8" s="290">
        <v>5801500259.7845974</v>
      </c>
      <c r="BI8" s="290">
        <v>6872394876.7732687</v>
      </c>
      <c r="BJ8" s="95"/>
      <c r="BK8" s="95"/>
      <c r="BL8" s="95"/>
    </row>
    <row r="9" spans="1:64" s="66" customFormat="1" ht="16" thickBot="1" x14ac:dyDescent="0.4">
      <c r="A9" s="291" t="s">
        <v>163</v>
      </c>
      <c r="B9" s="292">
        <v>8719102.32040371</v>
      </c>
      <c r="C9" s="292">
        <v>8028161.3348569311</v>
      </c>
      <c r="D9" s="292">
        <v>8128755.7662954796</v>
      </c>
      <c r="E9" s="292">
        <v>8103361.6918282472</v>
      </c>
      <c r="F9" s="292">
        <v>8076173.0893357657</v>
      </c>
      <c r="G9" s="292">
        <v>8127612.9912602752</v>
      </c>
      <c r="H9" s="292">
        <v>8091231.6952561084</v>
      </c>
      <c r="I9" s="292">
        <v>8021514.3405321427</v>
      </c>
      <c r="J9" s="292">
        <v>8046735.6292978395</v>
      </c>
      <c r="K9" s="292">
        <v>8007468.1072981525</v>
      </c>
      <c r="L9" s="292">
        <v>7899164.5331822457</v>
      </c>
      <c r="M9" s="292">
        <v>7886178.6481874129</v>
      </c>
      <c r="N9" s="292">
        <v>7833873.3588985093</v>
      </c>
      <c r="O9" s="292">
        <v>7792481.6444213232</v>
      </c>
      <c r="P9" s="292">
        <v>7761725.3189527504</v>
      </c>
      <c r="Q9" s="292">
        <v>7778599.7165335556</v>
      </c>
      <c r="R9" s="292">
        <v>7793469.9636527039</v>
      </c>
      <c r="S9" s="292">
        <v>7631984.9377057524</v>
      </c>
      <c r="T9" s="292">
        <v>7496066.8356416523</v>
      </c>
      <c r="U9" s="292">
        <f>Nitrogen!G13*1000000</f>
        <v>8445145.059302479</v>
      </c>
      <c r="V9" s="292">
        <v>746889.15567619598</v>
      </c>
      <c r="W9" s="292">
        <v>626102.26798467734</v>
      </c>
      <c r="X9" s="292">
        <v>598025.92266851082</v>
      </c>
      <c r="Y9" s="292">
        <v>564061.58768723288</v>
      </c>
      <c r="Z9" s="292">
        <v>557382.30273365206</v>
      </c>
      <c r="AA9" s="292">
        <v>549856.95071793185</v>
      </c>
      <c r="AB9" s="292">
        <v>503286.54186493461</v>
      </c>
      <c r="AC9" s="292">
        <v>470789.36175342416</v>
      </c>
      <c r="AD9" s="292">
        <v>451991.24885561236</v>
      </c>
      <c r="AE9" s="292">
        <v>437781.41846359329</v>
      </c>
      <c r="AF9" s="292">
        <v>428940.72320434399</v>
      </c>
      <c r="AG9" s="292">
        <v>426538.92067166715</v>
      </c>
      <c r="AH9" s="292">
        <v>420556.63486046973</v>
      </c>
      <c r="AI9" s="292">
        <v>414710.63183658873</v>
      </c>
      <c r="AJ9" s="292">
        <v>422559.80174273689</v>
      </c>
      <c r="AK9" s="292">
        <v>420986.59266240714</v>
      </c>
      <c r="AL9" s="292">
        <v>418749.25698278943</v>
      </c>
      <c r="AM9" s="292">
        <v>401506.1954790522</v>
      </c>
      <c r="AN9" s="292">
        <v>380333.37973728124</v>
      </c>
      <c r="AO9" s="292">
        <v>429193.15545835596</v>
      </c>
      <c r="AP9" s="292">
        <v>733493219.10149074</v>
      </c>
      <c r="AQ9" s="292">
        <v>597726012.85327339</v>
      </c>
      <c r="AR9" s="292">
        <v>598143919.32322311</v>
      </c>
      <c r="AS9" s="292">
        <v>598508156.56387758</v>
      </c>
      <c r="AT9" s="292">
        <v>597254532.65889716</v>
      </c>
      <c r="AU9" s="292">
        <v>591442744.9339869</v>
      </c>
      <c r="AV9" s="292">
        <v>581747791.78521609</v>
      </c>
      <c r="AW9" s="292">
        <v>572517730.26584911</v>
      </c>
      <c r="AX9" s="292">
        <v>565422497.69978094</v>
      </c>
      <c r="AY9" s="292">
        <v>557610432.81372166</v>
      </c>
      <c r="AZ9" s="292">
        <v>552199298.71963513</v>
      </c>
      <c r="BA9" s="292">
        <v>552005549.5557121</v>
      </c>
      <c r="BB9" s="292">
        <v>545869324.96115065</v>
      </c>
      <c r="BC9" s="292">
        <v>542593883.04979599</v>
      </c>
      <c r="BD9" s="292">
        <v>540617837.53858268</v>
      </c>
      <c r="BE9" s="292">
        <v>537852371.35280788</v>
      </c>
      <c r="BF9" s="292">
        <v>534067030.37578648</v>
      </c>
      <c r="BG9" s="292">
        <v>522609589.25066561</v>
      </c>
      <c r="BH9" s="292">
        <v>503032787.30414426</v>
      </c>
      <c r="BI9" s="292">
        <v>608891265.13071775</v>
      </c>
      <c r="BJ9" s="293"/>
      <c r="BK9" s="293"/>
      <c r="BL9" s="293"/>
    </row>
    <row r="10" spans="1:64" s="2" customFormat="1" ht="16" thickTop="1" x14ac:dyDescent="0.35">
      <c r="A10" s="147" t="s">
        <v>164</v>
      </c>
      <c r="B10" s="294">
        <v>333325424.5482136</v>
      </c>
      <c r="C10" s="294">
        <v>270139949.32703722</v>
      </c>
      <c r="D10" s="294">
        <v>272744480.62638235</v>
      </c>
      <c r="E10" s="294">
        <v>265583470.69686449</v>
      </c>
      <c r="F10" s="294">
        <v>263347409.73182651</v>
      </c>
      <c r="G10" s="294">
        <v>263212930.53458762</v>
      </c>
      <c r="H10" s="294">
        <v>263252327.01666439</v>
      </c>
      <c r="I10" s="294">
        <v>256720682.60438642</v>
      </c>
      <c r="J10" s="294">
        <v>256859648.75480473</v>
      </c>
      <c r="K10" s="294">
        <v>256922122.3533504</v>
      </c>
      <c r="L10" s="294">
        <v>255874096.50593641</v>
      </c>
      <c r="M10" s="294">
        <v>253557792.98468438</v>
      </c>
      <c r="N10" s="294">
        <v>247785666.46014059</v>
      </c>
      <c r="O10" s="294">
        <v>247391514.46077594</v>
      </c>
      <c r="P10" s="294">
        <v>246826573.4764742</v>
      </c>
      <c r="Q10" s="294">
        <v>239443442.83265159</v>
      </c>
      <c r="R10" s="294">
        <v>235672482.24602845</v>
      </c>
      <c r="S10" s="294">
        <v>237087149.71072569</v>
      </c>
      <c r="T10" s="294">
        <v>201459362.33823404</v>
      </c>
      <c r="U10" s="294">
        <f>SUM(U3:U9)</f>
        <v>203945527.67075363</v>
      </c>
      <c r="V10" s="294">
        <v>29165674.147576999</v>
      </c>
      <c r="W10" s="294">
        <v>16746904.247026633</v>
      </c>
      <c r="X10" s="294">
        <v>16425518.759557327</v>
      </c>
      <c r="Y10" s="294">
        <v>15527668.979075121</v>
      </c>
      <c r="Z10" s="294">
        <v>15369239.480141632</v>
      </c>
      <c r="AA10" s="294">
        <v>15355669.385722214</v>
      </c>
      <c r="AB10" s="294">
        <v>15180088.377911184</v>
      </c>
      <c r="AC10" s="294">
        <v>14585436.045031613</v>
      </c>
      <c r="AD10" s="294">
        <v>14385996.076386521</v>
      </c>
      <c r="AE10" s="294">
        <v>14029743.504293056</v>
      </c>
      <c r="AF10" s="294">
        <v>14024057.571638344</v>
      </c>
      <c r="AG10" s="294">
        <v>14100259.187247511</v>
      </c>
      <c r="AH10" s="294">
        <v>13622189.022399858</v>
      </c>
      <c r="AI10" s="294">
        <v>13645857.545290962</v>
      </c>
      <c r="AJ10" s="294">
        <v>13847249.354134303</v>
      </c>
      <c r="AK10" s="294">
        <v>13169924.654270193</v>
      </c>
      <c r="AL10" s="294">
        <v>13092569.022925781</v>
      </c>
      <c r="AM10" s="294">
        <v>13160173.319405796</v>
      </c>
      <c r="AN10" s="294">
        <v>12418036.550136957</v>
      </c>
      <c r="AO10" s="294">
        <f>SUM(AO3:AO9)</f>
        <v>12780623.034181565</v>
      </c>
      <c r="AP10" s="294">
        <v>20318097266.633675</v>
      </c>
      <c r="AQ10" s="294">
        <v>18830171516.939621</v>
      </c>
      <c r="AR10" s="294">
        <v>18770260908.993404</v>
      </c>
      <c r="AS10" s="294">
        <v>18767434740.638268</v>
      </c>
      <c r="AT10" s="294">
        <v>18874534785.332489</v>
      </c>
      <c r="AU10" s="294">
        <v>18733902517.413254</v>
      </c>
      <c r="AV10" s="294">
        <v>18699036611.087009</v>
      </c>
      <c r="AW10" s="294">
        <v>18401595983.01281</v>
      </c>
      <c r="AX10" s="294">
        <v>18245075689.613491</v>
      </c>
      <c r="AY10" s="294">
        <v>18190832519.676132</v>
      </c>
      <c r="AZ10" s="294">
        <v>18190688827.98568</v>
      </c>
      <c r="BA10" s="294">
        <v>18036743252.645874</v>
      </c>
      <c r="BB10" s="294">
        <v>17940983959.954597</v>
      </c>
      <c r="BC10" s="294">
        <v>17880387462.628872</v>
      </c>
      <c r="BD10" s="294">
        <v>17816685471.120987</v>
      </c>
      <c r="BE10" s="294">
        <v>17634531658.092979</v>
      </c>
      <c r="BF10" s="294">
        <v>17390322852.346107</v>
      </c>
      <c r="BG10" s="294">
        <v>17555331814.083401</v>
      </c>
      <c r="BH10" s="294">
        <v>16303886139.985468</v>
      </c>
      <c r="BI10" s="294">
        <v>18587025580.970428</v>
      </c>
      <c r="BJ10" s="148"/>
      <c r="BK10" s="148"/>
      <c r="BL10" s="148"/>
    </row>
    <row r="11" spans="1:64" ht="15.5" x14ac:dyDescent="0.35">
      <c r="A11" s="295"/>
      <c r="B11" s="290"/>
      <c r="C11" s="290"/>
      <c r="D11" s="290"/>
      <c r="E11" s="290"/>
      <c r="F11" s="290"/>
      <c r="G11" s="290"/>
      <c r="H11" s="290"/>
      <c r="I11" s="290"/>
      <c r="J11" s="290"/>
      <c r="K11" s="290"/>
      <c r="L11" s="290"/>
      <c r="M11" s="290"/>
      <c r="N11" s="290"/>
      <c r="O11" s="290"/>
      <c r="P11" s="290"/>
      <c r="Q11" s="290"/>
      <c r="R11" s="290"/>
      <c r="S11" s="296">
        <f>Nitrogen!G16*1000000</f>
        <v>0</v>
      </c>
      <c r="T11" s="290"/>
      <c r="U11" s="296">
        <f>Nitrogen!I16*1000000</f>
        <v>0</v>
      </c>
      <c r="V11" s="290"/>
      <c r="W11" s="290"/>
      <c r="X11" s="290"/>
      <c r="Y11" s="290"/>
      <c r="Z11" s="290"/>
      <c r="AA11" s="290"/>
      <c r="AB11" s="290"/>
      <c r="AC11" s="290"/>
      <c r="AD11" s="290"/>
      <c r="AE11" s="290"/>
      <c r="AF11" s="290"/>
      <c r="AG11" s="290"/>
      <c r="AH11" s="290"/>
      <c r="AI11" s="290"/>
      <c r="AJ11" s="290"/>
      <c r="AK11" s="290"/>
      <c r="AL11" s="290"/>
      <c r="AM11" s="290"/>
      <c r="AN11" s="290"/>
      <c r="AO11" s="290"/>
      <c r="AP11" s="290"/>
      <c r="AQ11" s="290"/>
      <c r="AR11" s="290"/>
      <c r="AS11" s="290"/>
      <c r="AT11" s="290"/>
      <c r="AU11" s="290"/>
      <c r="AV11" s="290"/>
      <c r="AW11" s="290"/>
      <c r="AX11" s="290"/>
      <c r="AY11" s="290"/>
      <c r="AZ11" s="290"/>
      <c r="BA11" s="290"/>
      <c r="BB11" s="290"/>
      <c r="BC11" s="290"/>
      <c r="BD11" s="290"/>
      <c r="BE11" s="290"/>
      <c r="BF11" s="290"/>
      <c r="BG11" s="290"/>
      <c r="BH11" s="290"/>
      <c r="BI11" s="290"/>
      <c r="BJ11" s="95"/>
      <c r="BK11" s="95"/>
      <c r="BL11" s="95"/>
    </row>
    <row r="12" spans="1:64" s="66" customFormat="1" ht="47" thickBot="1" x14ac:dyDescent="0.4">
      <c r="A12" s="297" t="s">
        <v>88</v>
      </c>
      <c r="B12" s="292">
        <v>21520717.894810256</v>
      </c>
      <c r="C12" s="292">
        <v>19804229.405538943</v>
      </c>
      <c r="D12" s="292">
        <v>19408585.716703795</v>
      </c>
      <c r="E12" s="292">
        <v>18975842.39207074</v>
      </c>
      <c r="F12" s="292">
        <v>18610248.893673852</v>
      </c>
      <c r="G12" s="292">
        <v>18244912.674304683</v>
      </c>
      <c r="H12" s="292">
        <v>17879833.733963244</v>
      </c>
      <c r="I12" s="292">
        <v>17514497.514594074</v>
      </c>
      <c r="J12" s="292">
        <v>17149161.295224909</v>
      </c>
      <c r="K12" s="292">
        <v>16784082.35488347</v>
      </c>
      <c r="L12" s="292">
        <v>16636146.913941728</v>
      </c>
      <c r="M12" s="292">
        <v>16488211.472999988</v>
      </c>
      <c r="N12" s="292">
        <v>16340533.311085973</v>
      </c>
      <c r="O12" s="292">
        <v>16192597.870144233</v>
      </c>
      <c r="P12" s="292">
        <v>16044662.429202493</v>
      </c>
      <c r="Q12" s="292">
        <v>15896984.267288476</v>
      </c>
      <c r="R12" s="292">
        <v>15748791.547319014</v>
      </c>
      <c r="S12" s="298">
        <f>1000000*15.6008561063773</f>
        <v>15600856.1063773</v>
      </c>
      <c r="T12" s="292"/>
      <c r="U12" s="298">
        <f>1000000*15.6008561063773</f>
        <v>15600856.1063773</v>
      </c>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293"/>
      <c r="BK12" s="293"/>
      <c r="BL12" s="293"/>
    </row>
    <row r="13" spans="1:64" ht="16" thickTop="1" x14ac:dyDescent="0.35">
      <c r="A13" s="97"/>
      <c r="B13" s="95"/>
      <c r="C13" s="95"/>
      <c r="D13" s="95"/>
      <c r="E13" s="95"/>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c r="AZ13" s="95"/>
      <c r="BA13" s="95"/>
      <c r="BB13" s="95"/>
      <c r="BC13" s="95"/>
      <c r="BD13" s="95"/>
      <c r="BE13" s="95"/>
      <c r="BF13" s="95"/>
      <c r="BG13" s="95"/>
      <c r="BH13" s="95"/>
      <c r="BI13" s="95"/>
      <c r="BJ13" s="95"/>
      <c r="BK13" s="95"/>
      <c r="BL13" s="95"/>
    </row>
    <row r="14" spans="1:64" ht="15.5" x14ac:dyDescent="0.35">
      <c r="A14" s="97"/>
      <c r="B14" s="95"/>
      <c r="C14" s="95"/>
      <c r="D14" s="95"/>
      <c r="E14" s="95"/>
      <c r="F14" s="95"/>
      <c r="G14" s="95"/>
      <c r="H14" s="95"/>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row>
    <row r="15" spans="1:64" ht="15.5" x14ac:dyDescent="0.35">
      <c r="A15" s="95"/>
      <c r="B15" s="95"/>
      <c r="C15" s="95"/>
      <c r="D15" s="95"/>
      <c r="E15" s="95"/>
      <c r="F15" s="95"/>
      <c r="G15" s="95"/>
      <c r="H15" s="95"/>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c r="AZ15" s="95"/>
      <c r="BA15" s="95"/>
      <c r="BB15" s="95"/>
      <c r="BC15" s="95"/>
      <c r="BD15" s="95"/>
      <c r="BE15" s="95"/>
      <c r="BF15" s="95"/>
      <c r="BG15" s="95"/>
      <c r="BH15" s="95"/>
      <c r="BI15" s="95"/>
      <c r="BJ15" s="95"/>
      <c r="BK15" s="95"/>
      <c r="BL15" s="95"/>
    </row>
    <row r="16" spans="1:64" ht="15.5" x14ac:dyDescent="0.35">
      <c r="A16" s="95"/>
      <c r="B16" s="281" t="s">
        <v>131</v>
      </c>
      <c r="C16" s="281" t="s">
        <v>132</v>
      </c>
      <c r="D16" s="281" t="s">
        <v>133</v>
      </c>
      <c r="E16" s="281" t="s">
        <v>134</v>
      </c>
      <c r="F16" s="281" t="s">
        <v>135</v>
      </c>
      <c r="G16" s="281" t="s">
        <v>136</v>
      </c>
      <c r="H16" s="282" t="s">
        <v>137</v>
      </c>
      <c r="I16" s="282" t="s">
        <v>138</v>
      </c>
      <c r="J16" s="282" t="s">
        <v>139</v>
      </c>
      <c r="K16" s="282" t="s">
        <v>140</v>
      </c>
      <c r="L16" s="282" t="s">
        <v>141</v>
      </c>
      <c r="M16" s="282" t="s">
        <v>142</v>
      </c>
      <c r="N16" s="282" t="s">
        <v>143</v>
      </c>
      <c r="O16" s="282" t="s">
        <v>144</v>
      </c>
      <c r="P16" s="282" t="s">
        <v>145</v>
      </c>
      <c r="Q16" s="282" t="s">
        <v>146</v>
      </c>
      <c r="R16" s="282" t="s">
        <v>147</v>
      </c>
      <c r="S16" s="282" t="s">
        <v>148</v>
      </c>
      <c r="T16" s="283" t="s">
        <v>149</v>
      </c>
      <c r="U16" s="283" t="s">
        <v>150</v>
      </c>
      <c r="V16" s="281" t="s">
        <v>131</v>
      </c>
      <c r="W16" s="281" t="s">
        <v>132</v>
      </c>
      <c r="X16" s="281" t="s">
        <v>133</v>
      </c>
      <c r="Y16" s="281" t="s">
        <v>134</v>
      </c>
      <c r="Z16" s="281" t="s">
        <v>135</v>
      </c>
      <c r="AA16" s="281" t="s">
        <v>136</v>
      </c>
      <c r="AB16" s="282" t="s">
        <v>137</v>
      </c>
      <c r="AC16" s="282" t="s">
        <v>138</v>
      </c>
      <c r="AD16" s="282" t="s">
        <v>139</v>
      </c>
      <c r="AE16" s="282" t="s">
        <v>140</v>
      </c>
      <c r="AF16" s="282" t="s">
        <v>141</v>
      </c>
      <c r="AG16" s="282" t="s">
        <v>142</v>
      </c>
      <c r="AH16" s="282" t="s">
        <v>143</v>
      </c>
      <c r="AI16" s="282" t="s">
        <v>144</v>
      </c>
      <c r="AJ16" s="282" t="s">
        <v>145</v>
      </c>
      <c r="AK16" s="282" t="s">
        <v>146</v>
      </c>
      <c r="AL16" s="282" t="s">
        <v>147</v>
      </c>
      <c r="AM16" s="282" t="s">
        <v>148</v>
      </c>
      <c r="AN16" s="283" t="s">
        <v>149</v>
      </c>
      <c r="AO16" s="283" t="s">
        <v>151</v>
      </c>
      <c r="AP16" s="281" t="s">
        <v>131</v>
      </c>
      <c r="AQ16" s="281" t="s">
        <v>132</v>
      </c>
      <c r="AR16" s="281" t="s">
        <v>133</v>
      </c>
      <c r="AS16" s="281" t="s">
        <v>134</v>
      </c>
      <c r="AT16" s="281" t="s">
        <v>135</v>
      </c>
      <c r="AU16" s="281" t="s">
        <v>136</v>
      </c>
      <c r="AV16" s="282" t="s">
        <v>137</v>
      </c>
      <c r="AW16" s="282" t="s">
        <v>138</v>
      </c>
      <c r="AX16" s="282" t="s">
        <v>139</v>
      </c>
      <c r="AY16" s="282" t="s">
        <v>140</v>
      </c>
      <c r="AZ16" s="282" t="s">
        <v>141</v>
      </c>
      <c r="BA16" s="282" t="s">
        <v>142</v>
      </c>
      <c r="BB16" s="282" t="s">
        <v>143</v>
      </c>
      <c r="BC16" s="282" t="s">
        <v>144</v>
      </c>
      <c r="BD16" s="282" t="s">
        <v>145</v>
      </c>
      <c r="BE16" s="282" t="s">
        <v>146</v>
      </c>
      <c r="BF16" s="282" t="s">
        <v>147</v>
      </c>
      <c r="BG16" s="282" t="s">
        <v>148</v>
      </c>
      <c r="BH16" s="283" t="s">
        <v>149</v>
      </c>
      <c r="BI16" s="283" t="s">
        <v>152</v>
      </c>
      <c r="BJ16" s="95"/>
      <c r="BK16" s="95"/>
      <c r="BL16" s="95"/>
    </row>
    <row r="17" spans="1:64" ht="16" thickBot="1" x14ac:dyDescent="0.4">
      <c r="A17" s="284" t="s">
        <v>165</v>
      </c>
      <c r="B17" s="285" t="s">
        <v>154</v>
      </c>
      <c r="C17" s="285" t="s">
        <v>154</v>
      </c>
      <c r="D17" s="286" t="s">
        <v>154</v>
      </c>
      <c r="E17" s="286" t="s">
        <v>154</v>
      </c>
      <c r="F17" s="286" t="s">
        <v>154</v>
      </c>
      <c r="G17" s="286" t="s">
        <v>154</v>
      </c>
      <c r="H17" s="286" t="s">
        <v>154</v>
      </c>
      <c r="I17" s="286" t="s">
        <v>154</v>
      </c>
      <c r="J17" s="287" t="s">
        <v>154</v>
      </c>
      <c r="K17" s="287" t="s">
        <v>154</v>
      </c>
      <c r="L17" s="287" t="s">
        <v>154</v>
      </c>
      <c r="M17" s="287" t="s">
        <v>154</v>
      </c>
      <c r="N17" s="287" t="s">
        <v>154</v>
      </c>
      <c r="O17" s="287" t="s">
        <v>154</v>
      </c>
      <c r="P17" s="287" t="s">
        <v>154</v>
      </c>
      <c r="Q17" s="287" t="s">
        <v>154</v>
      </c>
      <c r="R17" s="287" t="s">
        <v>154</v>
      </c>
      <c r="S17" s="287" t="s">
        <v>154</v>
      </c>
      <c r="T17" s="287" t="s">
        <v>154</v>
      </c>
      <c r="U17" s="287" t="s">
        <v>154</v>
      </c>
      <c r="V17" s="285" t="s">
        <v>155</v>
      </c>
      <c r="W17" s="285" t="s">
        <v>155</v>
      </c>
      <c r="X17" s="285" t="s">
        <v>155</v>
      </c>
      <c r="Y17" s="285" t="s">
        <v>155</v>
      </c>
      <c r="Z17" s="285" t="s">
        <v>155</v>
      </c>
      <c r="AA17" s="285" t="s">
        <v>155</v>
      </c>
      <c r="AB17" s="285" t="s">
        <v>155</v>
      </c>
      <c r="AC17" s="285" t="s">
        <v>155</v>
      </c>
      <c r="AD17" s="285" t="s">
        <v>155</v>
      </c>
      <c r="AE17" s="285" t="s">
        <v>155</v>
      </c>
      <c r="AF17" s="285" t="s">
        <v>155</v>
      </c>
      <c r="AG17" s="285" t="s">
        <v>155</v>
      </c>
      <c r="AH17" s="285" t="s">
        <v>155</v>
      </c>
      <c r="AI17" s="285" t="s">
        <v>155</v>
      </c>
      <c r="AJ17" s="285" t="s">
        <v>155</v>
      </c>
      <c r="AK17" s="285" t="s">
        <v>155</v>
      </c>
      <c r="AL17" s="285" t="s">
        <v>155</v>
      </c>
      <c r="AM17" s="285" t="s">
        <v>155</v>
      </c>
      <c r="AN17" s="285" t="s">
        <v>155</v>
      </c>
      <c r="AO17" s="287" t="s">
        <v>155</v>
      </c>
      <c r="AP17" s="285" t="s">
        <v>156</v>
      </c>
      <c r="AQ17" s="285" t="s">
        <v>156</v>
      </c>
      <c r="AR17" s="285" t="s">
        <v>156</v>
      </c>
      <c r="AS17" s="285" t="s">
        <v>156</v>
      </c>
      <c r="AT17" s="285" t="s">
        <v>156</v>
      </c>
      <c r="AU17" s="285" t="s">
        <v>156</v>
      </c>
      <c r="AV17" s="285" t="s">
        <v>156</v>
      </c>
      <c r="AW17" s="285" t="s">
        <v>156</v>
      </c>
      <c r="AX17" s="285" t="s">
        <v>156</v>
      </c>
      <c r="AY17" s="285" t="s">
        <v>156</v>
      </c>
      <c r="AZ17" s="285" t="s">
        <v>156</v>
      </c>
      <c r="BA17" s="285" t="s">
        <v>156</v>
      </c>
      <c r="BB17" s="285" t="s">
        <v>156</v>
      </c>
      <c r="BC17" s="285" t="s">
        <v>156</v>
      </c>
      <c r="BD17" s="285" t="s">
        <v>156</v>
      </c>
      <c r="BE17" s="285" t="s">
        <v>156</v>
      </c>
      <c r="BF17" s="285" t="s">
        <v>156</v>
      </c>
      <c r="BG17" s="285" t="s">
        <v>156</v>
      </c>
      <c r="BH17" s="285" t="s">
        <v>156</v>
      </c>
      <c r="BI17" s="287" t="s">
        <v>156</v>
      </c>
      <c r="BJ17" s="95"/>
      <c r="BK17" s="95"/>
      <c r="BL17" s="95"/>
    </row>
    <row r="18" spans="1:64" ht="15.5" x14ac:dyDescent="0.35">
      <c r="A18" s="95" t="s">
        <v>92</v>
      </c>
      <c r="B18" s="290">
        <v>157306045.35958147</v>
      </c>
      <c r="C18" s="290">
        <v>122032915.46471208</v>
      </c>
      <c r="D18" s="290">
        <v>124124301.80525017</v>
      </c>
      <c r="E18" s="290">
        <v>124981018.8327553</v>
      </c>
      <c r="F18" s="290">
        <v>124667417.9136643</v>
      </c>
      <c r="G18" s="290">
        <v>126208249.67630747</v>
      </c>
      <c r="H18" s="290">
        <v>126510543.41278766</v>
      </c>
      <c r="I18" s="290">
        <v>123425435.36333066</v>
      </c>
      <c r="J18" s="290">
        <v>124362013.19404314</v>
      </c>
      <c r="K18" s="290">
        <v>127388146.79549737</v>
      </c>
      <c r="L18" s="290">
        <v>126760466.21414806</v>
      </c>
      <c r="M18" s="290">
        <v>125351732.20457898</v>
      </c>
      <c r="N18" s="290">
        <v>126005406.36918233</v>
      </c>
      <c r="O18" s="290">
        <v>124255002.52100156</v>
      </c>
      <c r="P18" s="290">
        <v>122870485.19060771</v>
      </c>
      <c r="Q18" s="290">
        <v>119995653.93058836</v>
      </c>
      <c r="R18" s="290">
        <v>116375068.19131441</v>
      </c>
      <c r="S18" s="290">
        <v>117693110.49180098</v>
      </c>
      <c r="T18" s="290">
        <v>81852688.360037386</v>
      </c>
      <c r="U18" s="290"/>
      <c r="V18" s="290">
        <v>7475026.5800418239</v>
      </c>
      <c r="W18" s="290">
        <v>4418886.2275161706</v>
      </c>
      <c r="X18" s="290">
        <v>4513806.9368687375</v>
      </c>
      <c r="Y18" s="290">
        <v>4398337.072159132</v>
      </c>
      <c r="Z18" s="290">
        <v>4356708.5109919589</v>
      </c>
      <c r="AA18" s="290">
        <v>4359738.7704221727</v>
      </c>
      <c r="AB18" s="290">
        <v>4364805.454975415</v>
      </c>
      <c r="AC18" s="290">
        <v>4303139.6950853933</v>
      </c>
      <c r="AD18" s="290">
        <v>4260551.1493604127</v>
      </c>
      <c r="AE18" s="290">
        <v>4252898.7649167888</v>
      </c>
      <c r="AF18" s="290">
        <v>4229369.8457676331</v>
      </c>
      <c r="AG18" s="290">
        <v>4136768.3082338697</v>
      </c>
      <c r="AH18" s="290">
        <v>4062591.1552671399</v>
      </c>
      <c r="AI18" s="290">
        <v>3998596.4698631712</v>
      </c>
      <c r="AJ18" s="290">
        <v>3977836.1424872344</v>
      </c>
      <c r="AK18" s="290">
        <v>3800142.0413865638</v>
      </c>
      <c r="AL18" s="290">
        <v>3762650.3474459178</v>
      </c>
      <c r="AM18" s="290">
        <v>3839257.7347621755</v>
      </c>
      <c r="AN18" s="290">
        <v>2669345.9996431102</v>
      </c>
      <c r="AO18" s="290"/>
      <c r="AP18" s="290">
        <v>2957755344.5609179</v>
      </c>
      <c r="AQ18" s="290">
        <v>1951062590.4450917</v>
      </c>
      <c r="AR18" s="290">
        <v>1923409552.4263861</v>
      </c>
      <c r="AS18" s="290">
        <v>1923132785.9716828</v>
      </c>
      <c r="AT18" s="290">
        <v>1954803211.9600186</v>
      </c>
      <c r="AU18" s="290">
        <v>1921162369.2559807</v>
      </c>
      <c r="AV18" s="290">
        <v>1898166247.7220802</v>
      </c>
      <c r="AW18" s="290">
        <v>1751208443.9909539</v>
      </c>
      <c r="AX18" s="290">
        <v>1665660941.5198884</v>
      </c>
      <c r="AY18" s="290">
        <v>1643097245.1213684</v>
      </c>
      <c r="AZ18" s="290">
        <v>1631296716.5162823</v>
      </c>
      <c r="BA18" s="290">
        <v>1559523133.7988882</v>
      </c>
      <c r="BB18" s="290">
        <v>1513611926.7177947</v>
      </c>
      <c r="BC18" s="290">
        <v>1474624481.5483181</v>
      </c>
      <c r="BD18" s="290">
        <v>1428629495.3934295</v>
      </c>
      <c r="BE18" s="290">
        <v>1311636643.8461092</v>
      </c>
      <c r="BF18" s="290">
        <v>1319290610.5287037</v>
      </c>
      <c r="BG18" s="290">
        <v>1386676639.700551</v>
      </c>
      <c r="BH18" s="290">
        <v>973642895.88993108</v>
      </c>
      <c r="BI18" s="290"/>
      <c r="BJ18" s="95"/>
      <c r="BK18" s="95"/>
      <c r="BL18" s="95"/>
    </row>
    <row r="19" spans="1:64" ht="15.5" x14ac:dyDescent="0.35">
      <c r="A19" s="95" t="s">
        <v>93</v>
      </c>
      <c r="B19" s="290">
        <v>27499726.353526216</v>
      </c>
      <c r="C19" s="290">
        <v>38261189.349004366</v>
      </c>
      <c r="D19" s="290">
        <v>38214566.332219437</v>
      </c>
      <c r="E19" s="290">
        <v>38176517.995895438</v>
      </c>
      <c r="F19" s="290">
        <v>38516968.45926322</v>
      </c>
      <c r="G19" s="290">
        <v>38636704.731617406</v>
      </c>
      <c r="H19" s="290">
        <v>39060723.029944815</v>
      </c>
      <c r="I19" s="290">
        <v>39272714.352363706</v>
      </c>
      <c r="J19" s="290">
        <v>39416230.086753801</v>
      </c>
      <c r="K19" s="290">
        <v>39451612.345742278</v>
      </c>
      <c r="L19" s="290">
        <v>39489102.389433198</v>
      </c>
      <c r="M19" s="290">
        <v>39498868.060576603</v>
      </c>
      <c r="N19" s="290">
        <v>39481269.198587507</v>
      </c>
      <c r="O19" s="290">
        <v>39708795.173156224</v>
      </c>
      <c r="P19" s="290">
        <v>39848579.348451197</v>
      </c>
      <c r="Q19" s="290">
        <v>39808253.250260539</v>
      </c>
      <c r="R19" s="290">
        <v>39266407.480654776</v>
      </c>
      <c r="S19" s="290">
        <v>40062522.653168552</v>
      </c>
      <c r="T19" s="290">
        <v>37175549.77515424</v>
      </c>
      <c r="U19" s="290"/>
      <c r="V19" s="290">
        <v>1745753.6438922575</v>
      </c>
      <c r="W19" s="290">
        <v>2259324.3746831366</v>
      </c>
      <c r="X19" s="290">
        <v>2189171.7679478214</v>
      </c>
      <c r="Y19" s="290">
        <v>2140485.2529749256</v>
      </c>
      <c r="Z19" s="290">
        <v>2204329.040386077</v>
      </c>
      <c r="AA19" s="290">
        <v>2178090.2581831357</v>
      </c>
      <c r="AB19" s="290">
        <v>2188525.5059467643</v>
      </c>
      <c r="AC19" s="290">
        <v>2053247.3989845915</v>
      </c>
      <c r="AD19" s="290">
        <v>1960471.1123763896</v>
      </c>
      <c r="AE19" s="290">
        <v>1919679.761802841</v>
      </c>
      <c r="AF19" s="290">
        <v>1929191.9348557803</v>
      </c>
      <c r="AG19" s="290">
        <v>1935843.9061265399</v>
      </c>
      <c r="AH19" s="290">
        <v>1931219.9862591107</v>
      </c>
      <c r="AI19" s="290">
        <v>1955501.8994967705</v>
      </c>
      <c r="AJ19" s="290">
        <v>1967809.0092361385</v>
      </c>
      <c r="AK19" s="290">
        <v>1970401.0689489429</v>
      </c>
      <c r="AL19" s="290">
        <v>1931336.4010983673</v>
      </c>
      <c r="AM19" s="290">
        <v>1991628.815705823</v>
      </c>
      <c r="AN19" s="290">
        <v>2400721.3107438823</v>
      </c>
      <c r="AO19" s="290"/>
      <c r="AP19" s="290">
        <v>1380086149.0568883</v>
      </c>
      <c r="AQ19" s="290">
        <v>1684755383.7402239</v>
      </c>
      <c r="AR19" s="290">
        <v>1679797303.3800542</v>
      </c>
      <c r="AS19" s="290">
        <v>1683091805.2963145</v>
      </c>
      <c r="AT19" s="290">
        <v>1715809122.3518274</v>
      </c>
      <c r="AU19" s="290">
        <v>1680339684.2116258</v>
      </c>
      <c r="AV19" s="290">
        <v>1691148848.8610632</v>
      </c>
      <c r="AW19" s="290">
        <v>1694916836.5737259</v>
      </c>
      <c r="AX19" s="290">
        <v>1695470201.5701749</v>
      </c>
      <c r="AY19" s="290">
        <v>1694905054.5262718</v>
      </c>
      <c r="AZ19" s="290">
        <v>1704670868.858464</v>
      </c>
      <c r="BA19" s="290">
        <v>1707625688.9208388</v>
      </c>
      <c r="BB19" s="290">
        <v>1708809715.3118572</v>
      </c>
      <c r="BC19" s="290">
        <v>1716958020.7937448</v>
      </c>
      <c r="BD19" s="290">
        <v>1726163120.183265</v>
      </c>
      <c r="BE19" s="290">
        <v>1721848666.6792781</v>
      </c>
      <c r="BF19" s="290">
        <v>1664963436.6798296</v>
      </c>
      <c r="BG19" s="290">
        <v>1708861947.3192713</v>
      </c>
      <c r="BH19" s="290">
        <v>1525288901.8711655</v>
      </c>
      <c r="BI19" s="290"/>
      <c r="BJ19" s="95"/>
      <c r="BK19" s="95"/>
      <c r="BL19" s="95"/>
    </row>
    <row r="20" spans="1:64" ht="15.5" x14ac:dyDescent="0.35">
      <c r="A20" s="95" t="s">
        <v>118</v>
      </c>
      <c r="B20" s="290">
        <v>48525085.599689044</v>
      </c>
      <c r="C20" s="290">
        <v>46198059.285981268</v>
      </c>
      <c r="D20" s="290">
        <v>46397953.442393497</v>
      </c>
      <c r="E20" s="290">
        <v>46339300.494072296</v>
      </c>
      <c r="F20" s="290">
        <v>46228155.309693635</v>
      </c>
      <c r="G20" s="290">
        <v>46256017.489471264</v>
      </c>
      <c r="H20" s="290">
        <v>46113642.984768167</v>
      </c>
      <c r="I20" s="290">
        <v>45892583.39599093</v>
      </c>
      <c r="J20" s="290">
        <v>45899184.945902459</v>
      </c>
      <c r="K20" s="290">
        <v>46012505.478995137</v>
      </c>
      <c r="L20" s="290">
        <v>45998066.596496679</v>
      </c>
      <c r="M20" s="290">
        <v>45869656.804252014</v>
      </c>
      <c r="N20" s="290">
        <v>45766545.58997307</v>
      </c>
      <c r="O20" s="290">
        <v>45621583.966052458</v>
      </c>
      <c r="P20" s="290">
        <v>45602507.314693272</v>
      </c>
      <c r="Q20" s="290">
        <v>45344549.584345341</v>
      </c>
      <c r="R20" s="290">
        <v>45114264.003718503</v>
      </c>
      <c r="S20" s="290">
        <v>45003181.752542853</v>
      </c>
      <c r="T20" s="290">
        <v>43114381.194405846</v>
      </c>
      <c r="U20" s="290"/>
      <c r="V20" s="290">
        <v>7012092.5263566347</v>
      </c>
      <c r="W20" s="290">
        <v>5878058.3872054359</v>
      </c>
      <c r="X20" s="290">
        <v>5857779.8871582048</v>
      </c>
      <c r="Y20" s="290">
        <v>5750726.9041998731</v>
      </c>
      <c r="Z20" s="290">
        <v>5731215.8387951115</v>
      </c>
      <c r="AA20" s="290">
        <v>5715579.4690852519</v>
      </c>
      <c r="AB20" s="290">
        <v>5675345.362463899</v>
      </c>
      <c r="AC20" s="290">
        <v>5581173.909752612</v>
      </c>
      <c r="AD20" s="290">
        <v>5528055.7229170455</v>
      </c>
      <c r="AE20" s="290">
        <v>5503510.3731650328</v>
      </c>
      <c r="AF20" s="290">
        <v>5497535.9817602541</v>
      </c>
      <c r="AG20" s="290">
        <v>5468885.4242579266</v>
      </c>
      <c r="AH20" s="290">
        <v>5426710.6423760755</v>
      </c>
      <c r="AI20" s="290">
        <v>5417726.0476585915</v>
      </c>
      <c r="AJ20" s="290">
        <v>5427856.6097458573</v>
      </c>
      <c r="AK20" s="290">
        <v>5375060.0723231975</v>
      </c>
      <c r="AL20" s="290">
        <v>5309299.9416227788</v>
      </c>
      <c r="AM20" s="290">
        <v>5315361.2204964822</v>
      </c>
      <c r="AN20" s="290">
        <v>5131502.9188400973</v>
      </c>
      <c r="AO20" s="290"/>
      <c r="AP20" s="290">
        <v>15854445009.114748</v>
      </c>
      <c r="AQ20" s="290">
        <v>15133866833.694736</v>
      </c>
      <c r="AR20" s="290">
        <v>15106486270.636667</v>
      </c>
      <c r="AS20" s="290">
        <v>15101861426.551571</v>
      </c>
      <c r="AT20" s="290">
        <v>15144916069.655556</v>
      </c>
      <c r="AU20" s="290">
        <v>15072143555.477196</v>
      </c>
      <c r="AV20" s="290">
        <v>15047439343.62776</v>
      </c>
      <c r="AW20" s="290">
        <v>14900829854.576279</v>
      </c>
      <c r="AX20" s="290">
        <v>14829908521.003874</v>
      </c>
      <c r="AY20" s="290">
        <v>14807646716.747952</v>
      </c>
      <c r="AZ20" s="290">
        <v>14803879572.572826</v>
      </c>
      <c r="BA20" s="290">
        <v>14719963136.60154</v>
      </c>
      <c r="BB20" s="290">
        <v>14673820180.179104</v>
      </c>
      <c r="BC20" s="290">
        <v>14640223390.802731</v>
      </c>
      <c r="BD20" s="290">
        <v>14615917153.399805</v>
      </c>
      <c r="BE20" s="290">
        <v>14562489880.37867</v>
      </c>
      <c r="BF20" s="290">
        <v>14367024368.240891</v>
      </c>
      <c r="BG20" s="290">
        <v>14420249994.893213</v>
      </c>
      <c r="BH20" s="290">
        <v>13689866882.289698</v>
      </c>
      <c r="BI20" s="290"/>
      <c r="BJ20" s="95"/>
      <c r="BK20" s="95"/>
      <c r="BL20" s="95"/>
    </row>
    <row r="21" spans="1:64" ht="15.5" x14ac:dyDescent="0.35">
      <c r="A21" s="95" t="s">
        <v>95</v>
      </c>
      <c r="B21" s="290">
        <v>5451490.7340723416</v>
      </c>
      <c r="C21" s="290">
        <v>7561261.1909747077</v>
      </c>
      <c r="D21" s="290">
        <v>7642342.9725568118</v>
      </c>
      <c r="E21" s="290">
        <v>7643007.225558687</v>
      </c>
      <c r="F21" s="290">
        <v>7643931.9012329904</v>
      </c>
      <c r="G21" s="290">
        <v>7645965.9885893073</v>
      </c>
      <c r="H21" s="290">
        <v>7666373.380271445</v>
      </c>
      <c r="I21" s="290">
        <v>7682090.7263036426</v>
      </c>
      <c r="J21" s="290">
        <v>7698969.0266786814</v>
      </c>
      <c r="K21" s="290">
        <v>7708908.0666498737</v>
      </c>
      <c r="L21" s="290">
        <v>7682229.6540412456</v>
      </c>
      <c r="M21" s="290">
        <v>7706405.8168495558</v>
      </c>
      <c r="N21" s="290">
        <v>7739957.5298777372</v>
      </c>
      <c r="O21" s="290">
        <v>7785604.5335853696</v>
      </c>
      <c r="P21" s="290">
        <v>7819406.4083453082</v>
      </c>
      <c r="Q21" s="290">
        <v>7821143.4146040035</v>
      </c>
      <c r="R21" s="290">
        <v>7820776.9677804178</v>
      </c>
      <c r="S21" s="290">
        <v>7808208.6999107394</v>
      </c>
      <c r="T21" s="290">
        <v>7688907.1320955567</v>
      </c>
      <c r="U21" s="290"/>
      <c r="V21" s="290">
        <v>1574.0711133292775</v>
      </c>
      <c r="W21" s="290">
        <v>2102.0489299335741</v>
      </c>
      <c r="X21" s="290">
        <v>2090.4254128182188</v>
      </c>
      <c r="Y21" s="290">
        <v>1943.9760841557559</v>
      </c>
      <c r="Z21" s="290">
        <v>1815.573994247354</v>
      </c>
      <c r="AA21" s="290">
        <v>1911.5283434475732</v>
      </c>
      <c r="AB21" s="290">
        <v>2182.7833189693224</v>
      </c>
      <c r="AC21" s="290">
        <v>2179.7179419523845</v>
      </c>
      <c r="AD21" s="290">
        <v>2178.3847223236935</v>
      </c>
      <c r="AE21" s="290">
        <v>2167.114164402898</v>
      </c>
      <c r="AF21" s="290">
        <v>3289.9564923739422</v>
      </c>
      <c r="AG21" s="290">
        <v>2045.6036298214233</v>
      </c>
      <c r="AH21" s="290">
        <v>1673.8470588283146</v>
      </c>
      <c r="AI21" s="290">
        <v>4120.4242165629275</v>
      </c>
      <c r="AJ21" s="290">
        <v>3009.4182695181912</v>
      </c>
      <c r="AK21" s="290">
        <v>2972.2300314845252</v>
      </c>
      <c r="AL21" s="290">
        <v>2826.2030942996948</v>
      </c>
      <c r="AM21" s="290">
        <v>2973.3798135819352</v>
      </c>
      <c r="AN21" s="290">
        <v>2145.6174947191057</v>
      </c>
      <c r="AO21" s="290"/>
      <c r="AP21" s="290">
        <v>0</v>
      </c>
      <c r="AQ21" s="290">
        <v>0</v>
      </c>
      <c r="AR21" s="290">
        <v>0</v>
      </c>
      <c r="AS21" s="290">
        <v>0</v>
      </c>
      <c r="AT21" s="290">
        <v>0</v>
      </c>
      <c r="AU21" s="290">
        <v>0</v>
      </c>
      <c r="AV21" s="290">
        <v>0</v>
      </c>
      <c r="AW21" s="290">
        <v>0</v>
      </c>
      <c r="AX21" s="290">
        <v>0</v>
      </c>
      <c r="AY21" s="290">
        <v>0</v>
      </c>
      <c r="AZ21" s="290">
        <v>0</v>
      </c>
      <c r="BA21" s="290">
        <v>0</v>
      </c>
      <c r="BB21" s="290">
        <v>0</v>
      </c>
      <c r="BC21" s="290">
        <v>0</v>
      </c>
      <c r="BD21" s="290">
        <v>0</v>
      </c>
      <c r="BE21" s="290">
        <v>0</v>
      </c>
      <c r="BF21" s="290">
        <v>0</v>
      </c>
      <c r="BG21" s="290">
        <v>0</v>
      </c>
      <c r="BH21" s="290">
        <v>0</v>
      </c>
      <c r="BI21" s="290"/>
      <c r="BJ21" s="95"/>
      <c r="BK21" s="95"/>
      <c r="BL21" s="95"/>
    </row>
    <row r="22" spans="1:64" ht="16" thickBot="1" x14ac:dyDescent="0.4">
      <c r="A22" s="293" t="s">
        <v>94</v>
      </c>
      <c r="B22" s="292">
        <v>94543076.501344502</v>
      </c>
      <c r="C22" s="292">
        <v>56086524.036364771</v>
      </c>
      <c r="D22" s="292">
        <v>56365316.073962428</v>
      </c>
      <c r="E22" s="292">
        <v>48443626.148582734</v>
      </c>
      <c r="F22" s="292">
        <v>46290936.14797239</v>
      </c>
      <c r="G22" s="292">
        <v>44465992.648602225</v>
      </c>
      <c r="H22" s="292">
        <v>43901044.208892316</v>
      </c>
      <c r="I22" s="292">
        <v>40447858.766397431</v>
      </c>
      <c r="J22" s="292">
        <v>39483251.501426652</v>
      </c>
      <c r="K22" s="292">
        <v>36360949.666465715</v>
      </c>
      <c r="L22" s="292">
        <v>35944231.651817277</v>
      </c>
      <c r="M22" s="292">
        <v>35131130.098427236</v>
      </c>
      <c r="N22" s="292">
        <v>28792487.772519991</v>
      </c>
      <c r="O22" s="292">
        <v>30020528.266980343</v>
      </c>
      <c r="P22" s="292">
        <v>30685595.21437677</v>
      </c>
      <c r="Q22" s="292">
        <v>26473842.652853332</v>
      </c>
      <c r="R22" s="292">
        <v>27095965.602560364</v>
      </c>
      <c r="S22" s="292">
        <v>26520126.113302551</v>
      </c>
      <c r="T22" s="292">
        <v>31627835.876541004</v>
      </c>
      <c r="U22" s="292"/>
      <c r="V22" s="292">
        <v>12931227.326172952</v>
      </c>
      <c r="W22" s="292">
        <v>4188533.2086919602</v>
      </c>
      <c r="X22" s="292">
        <v>3862669.7421697434</v>
      </c>
      <c r="Y22" s="292">
        <v>3236175.7736570365</v>
      </c>
      <c r="Z22" s="292">
        <v>3075170.5159742367</v>
      </c>
      <c r="AA22" s="292">
        <v>3100349.3596882075</v>
      </c>
      <c r="AB22" s="292">
        <v>2949229.2712061363</v>
      </c>
      <c r="AC22" s="292">
        <v>2645695.3232670641</v>
      </c>
      <c r="AD22" s="292">
        <v>2634739.7070103502</v>
      </c>
      <c r="AE22" s="292">
        <v>2351487.4902439928</v>
      </c>
      <c r="AF22" s="292">
        <v>2364669.8527623033</v>
      </c>
      <c r="AG22" s="292">
        <v>2556715.9449993512</v>
      </c>
      <c r="AH22" s="292">
        <v>2199993.3914387063</v>
      </c>
      <c r="AI22" s="292">
        <v>2269912.7040558662</v>
      </c>
      <c r="AJ22" s="292">
        <v>2470738.1743955566</v>
      </c>
      <c r="AK22" s="292">
        <v>2021349.2415800046</v>
      </c>
      <c r="AL22" s="292">
        <v>2086456.1296644162</v>
      </c>
      <c r="AM22" s="292">
        <v>2010952.1686277341</v>
      </c>
      <c r="AN22" s="292">
        <v>2214320.7034151489</v>
      </c>
      <c r="AO22" s="292"/>
      <c r="AP22" s="292">
        <v>125810763.90112709</v>
      </c>
      <c r="AQ22" s="292">
        <v>60486709.059568182</v>
      </c>
      <c r="AR22" s="292">
        <v>60567782.550290838</v>
      </c>
      <c r="AS22" s="292">
        <v>59348722.818696678</v>
      </c>
      <c r="AT22" s="292">
        <v>59006381.365083396</v>
      </c>
      <c r="AU22" s="292">
        <v>60256908.46844779</v>
      </c>
      <c r="AV22" s="292">
        <v>62282170.876111634</v>
      </c>
      <c r="AW22" s="292">
        <v>54640847.871849276</v>
      </c>
      <c r="AX22" s="292">
        <v>54036025.519554354</v>
      </c>
      <c r="AY22" s="292">
        <v>45183503.280540682</v>
      </c>
      <c r="AZ22" s="292">
        <v>50841670.038109042</v>
      </c>
      <c r="BA22" s="292">
        <v>49631293.324609384</v>
      </c>
      <c r="BB22" s="292">
        <v>44742137.74584423</v>
      </c>
      <c r="BC22" s="292">
        <v>48581569.484075829</v>
      </c>
      <c r="BD22" s="292">
        <v>45975702.144490533</v>
      </c>
      <c r="BE22" s="292">
        <v>38556467.188924126</v>
      </c>
      <c r="BF22" s="292">
        <v>39044436.896687798</v>
      </c>
      <c r="BG22" s="292">
        <v>39543232.170369439</v>
      </c>
      <c r="BH22" s="292">
        <v>115087459.93467505</v>
      </c>
      <c r="BI22" s="292"/>
      <c r="BJ22" s="95"/>
      <c r="BK22" s="95"/>
      <c r="BL22" s="95"/>
    </row>
    <row r="23" spans="1:64" s="2" customFormat="1" ht="16" thickTop="1" x14ac:dyDescent="0.35">
      <c r="A23" s="148" t="s">
        <v>164</v>
      </c>
      <c r="B23" s="294">
        <v>333325424.54821354</v>
      </c>
      <c r="C23" s="294">
        <v>270139949.32703722</v>
      </c>
      <c r="D23" s="294">
        <v>272744480.62638229</v>
      </c>
      <c r="E23" s="294">
        <v>265583470.69686446</v>
      </c>
      <c r="F23" s="294">
        <v>263347409.73182654</v>
      </c>
      <c r="G23" s="294">
        <v>263212930.53458768</v>
      </c>
      <c r="H23" s="294">
        <v>263252327.01666442</v>
      </c>
      <c r="I23" s="294">
        <v>256720682.60438639</v>
      </c>
      <c r="J23" s="294">
        <v>256859648.75480473</v>
      </c>
      <c r="K23" s="294">
        <v>256922122.3533504</v>
      </c>
      <c r="L23" s="294">
        <v>255874096.50593644</v>
      </c>
      <c r="M23" s="294">
        <v>253557792.98468438</v>
      </c>
      <c r="N23" s="294">
        <v>247785666.46014065</v>
      </c>
      <c r="O23" s="294">
        <v>247391514.46077597</v>
      </c>
      <c r="P23" s="294">
        <v>246826573.47647429</v>
      </c>
      <c r="Q23" s="294">
        <v>239443442.83265159</v>
      </c>
      <c r="R23" s="294">
        <v>235672482.24602845</v>
      </c>
      <c r="S23" s="294">
        <v>237087149.71072567</v>
      </c>
      <c r="T23" s="294">
        <v>201459362.33823401</v>
      </c>
      <c r="U23" s="294">
        <f>U10</f>
        <v>203945527.67075363</v>
      </c>
      <c r="V23" s="294">
        <v>29165674.147576995</v>
      </c>
      <c r="W23" s="294">
        <v>16746904.247026635</v>
      </c>
      <c r="X23" s="294">
        <v>16425518.759557327</v>
      </c>
      <c r="Y23" s="294">
        <v>15527668.979075123</v>
      </c>
      <c r="Z23" s="294">
        <v>15369239.480141632</v>
      </c>
      <c r="AA23" s="294">
        <v>15355669.385722216</v>
      </c>
      <c r="AB23" s="294">
        <v>15180088.377911184</v>
      </c>
      <c r="AC23" s="294">
        <v>14585436.045031615</v>
      </c>
      <c r="AD23" s="294">
        <v>14385996.076386523</v>
      </c>
      <c r="AE23" s="294">
        <v>14029743.504293058</v>
      </c>
      <c r="AF23" s="294">
        <v>14024057.571638346</v>
      </c>
      <c r="AG23" s="294">
        <v>14100259.187247507</v>
      </c>
      <c r="AH23" s="294">
        <v>13622189.02239986</v>
      </c>
      <c r="AI23" s="294">
        <v>13645857.545290962</v>
      </c>
      <c r="AJ23" s="294">
        <v>13847249.354134306</v>
      </c>
      <c r="AK23" s="294">
        <v>13169924.654270193</v>
      </c>
      <c r="AL23" s="294">
        <v>13092569.022925779</v>
      </c>
      <c r="AM23" s="294">
        <v>13160173.319405796</v>
      </c>
      <c r="AN23" s="294">
        <v>12418036.550136957</v>
      </c>
      <c r="AO23" s="294">
        <f>AO10</f>
        <v>12780623.034181565</v>
      </c>
      <c r="AP23" s="294">
        <v>20318097266.633682</v>
      </c>
      <c r="AQ23" s="294">
        <v>18830171516.939617</v>
      </c>
      <c r="AR23" s="294">
        <v>18770260908.993397</v>
      </c>
      <c r="AS23" s="294">
        <v>18767434740.638264</v>
      </c>
      <c r="AT23" s="294">
        <v>18874534785.332481</v>
      </c>
      <c r="AU23" s="294">
        <v>18733902517.41325</v>
      </c>
      <c r="AV23" s="294">
        <v>18699036611.087013</v>
      </c>
      <c r="AW23" s="294">
        <v>18401595983.01281</v>
      </c>
      <c r="AX23" s="294">
        <v>18245075689.613491</v>
      </c>
      <c r="AY23" s="294">
        <v>18190832519.676132</v>
      </c>
      <c r="AZ23" s="294">
        <v>18190688827.98568</v>
      </c>
      <c r="BA23" s="294">
        <v>18036743252.645874</v>
      </c>
      <c r="BB23" s="294">
        <v>17940983959.954601</v>
      </c>
      <c r="BC23" s="294">
        <v>17880387462.628872</v>
      </c>
      <c r="BD23" s="294">
        <v>17816685471.120991</v>
      </c>
      <c r="BE23" s="294">
        <v>17634531658.092979</v>
      </c>
      <c r="BF23" s="294">
        <v>17390322852.346111</v>
      </c>
      <c r="BG23" s="294">
        <v>17555331814.083405</v>
      </c>
      <c r="BH23" s="294">
        <v>16303886139.98547</v>
      </c>
      <c r="BI23" s="294">
        <f>BI10</f>
        <v>18587025580.970428</v>
      </c>
      <c r="BJ23" s="148"/>
      <c r="BK23" s="148"/>
      <c r="BL23" s="148"/>
    </row>
    <row r="24" spans="1:64" ht="15.5" x14ac:dyDescent="0.35">
      <c r="A24" s="95"/>
      <c r="B24" s="95"/>
      <c r="C24" s="95"/>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163"/>
      <c r="AQ24" s="163"/>
      <c r="AR24" s="163"/>
      <c r="AS24" s="163"/>
      <c r="AT24" s="163"/>
      <c r="AU24" s="163"/>
      <c r="AV24" s="163"/>
      <c r="AW24" s="163"/>
      <c r="AX24" s="163"/>
      <c r="AY24" s="163"/>
      <c r="AZ24" s="163"/>
      <c r="BA24" s="163"/>
      <c r="BB24" s="163"/>
      <c r="BC24" s="163"/>
      <c r="BD24" s="163"/>
      <c r="BE24" s="163"/>
      <c r="BF24" s="163"/>
      <c r="BG24" s="163"/>
      <c r="BH24" s="163"/>
      <c r="BI24" s="163"/>
      <c r="BJ24" s="95"/>
      <c r="BK24" s="95"/>
      <c r="BL24" s="95"/>
    </row>
    <row r="25" spans="1:64" ht="15.5" x14ac:dyDescent="0.35">
      <c r="A25" s="95"/>
      <c r="B25" s="95"/>
      <c r="C25" s="95"/>
      <c r="D25" s="95"/>
      <c r="E25" s="95"/>
      <c r="F25" s="95"/>
      <c r="G25" s="95"/>
      <c r="H25" s="95"/>
      <c r="I25" s="95"/>
      <c r="J25" s="95"/>
      <c r="K25" s="95"/>
      <c r="L25" s="95"/>
      <c r="M25" s="95"/>
      <c r="N25" s="95"/>
      <c r="O25" s="95"/>
      <c r="P25" s="95"/>
      <c r="Q25" s="95"/>
      <c r="R25" s="95"/>
      <c r="S25" s="95"/>
      <c r="T25" s="95"/>
      <c r="U25" s="95"/>
      <c r="V25" s="281" t="s">
        <v>131</v>
      </c>
      <c r="W25" s="95"/>
      <c r="X25" s="95"/>
      <c r="Y25" s="95"/>
      <c r="Z25" s="95"/>
      <c r="AA25" s="95"/>
      <c r="AB25" s="95"/>
      <c r="AC25" s="95"/>
      <c r="AD25" s="95"/>
      <c r="AE25" s="95"/>
      <c r="AF25" s="95"/>
      <c r="AG25" s="95"/>
      <c r="AH25" s="95"/>
      <c r="AI25" s="95"/>
      <c r="AJ25" s="95"/>
      <c r="AK25" s="95"/>
      <c r="AL25" s="95"/>
      <c r="AM25" s="95"/>
      <c r="AN25" s="95"/>
      <c r="AO25" s="95"/>
      <c r="AP25" s="163"/>
      <c r="AQ25" s="163"/>
      <c r="AR25" s="163"/>
      <c r="AS25" s="163"/>
      <c r="AT25" s="163"/>
      <c r="AU25" s="163"/>
      <c r="AV25" s="163"/>
      <c r="AW25" s="163"/>
      <c r="AX25" s="163"/>
      <c r="AY25" s="163"/>
      <c r="AZ25" s="163"/>
      <c r="BA25" s="163"/>
      <c r="BB25" s="163"/>
      <c r="BC25" s="163"/>
      <c r="BD25" s="163"/>
      <c r="BE25" s="163"/>
      <c r="BF25" s="163"/>
      <c r="BG25" s="163"/>
      <c r="BH25" s="163"/>
      <c r="BI25" s="163"/>
      <c r="BJ25" s="95"/>
      <c r="BK25" s="95"/>
      <c r="BL25" s="95"/>
    </row>
    <row r="26" spans="1:64" ht="15.5" x14ac:dyDescent="0.35">
      <c r="A26" s="95"/>
      <c r="B26" s="281" t="s">
        <v>131</v>
      </c>
      <c r="C26" s="281" t="s">
        <v>132</v>
      </c>
      <c r="D26" s="281" t="s">
        <v>133</v>
      </c>
      <c r="E26" s="281" t="s">
        <v>134</v>
      </c>
      <c r="F26" s="281" t="s">
        <v>135</v>
      </c>
      <c r="G26" s="281" t="s">
        <v>136</v>
      </c>
      <c r="H26" s="282" t="s">
        <v>137</v>
      </c>
      <c r="I26" s="282" t="s">
        <v>138</v>
      </c>
      <c r="J26" s="282" t="s">
        <v>139</v>
      </c>
      <c r="K26" s="282" t="s">
        <v>140</v>
      </c>
      <c r="L26" s="282" t="s">
        <v>141</v>
      </c>
      <c r="M26" s="282" t="s">
        <v>142</v>
      </c>
      <c r="N26" s="282" t="s">
        <v>143</v>
      </c>
      <c r="O26" s="282" t="s">
        <v>144</v>
      </c>
      <c r="P26" s="282" t="s">
        <v>145</v>
      </c>
      <c r="Q26" s="282" t="s">
        <v>146</v>
      </c>
      <c r="R26" s="282" t="s">
        <v>147</v>
      </c>
      <c r="S26" s="282" t="s">
        <v>148</v>
      </c>
      <c r="T26" s="283" t="s">
        <v>149</v>
      </c>
      <c r="U26" s="283" t="s">
        <v>150</v>
      </c>
      <c r="V26" s="95"/>
      <c r="W26" s="281" t="s">
        <v>132</v>
      </c>
      <c r="X26" s="281" t="s">
        <v>133</v>
      </c>
      <c r="Y26" s="281" t="s">
        <v>134</v>
      </c>
      <c r="Z26" s="281" t="s">
        <v>135</v>
      </c>
      <c r="AA26" s="281" t="s">
        <v>136</v>
      </c>
      <c r="AB26" s="282" t="s">
        <v>137</v>
      </c>
      <c r="AC26" s="282" t="s">
        <v>138</v>
      </c>
      <c r="AD26" s="282" t="s">
        <v>139</v>
      </c>
      <c r="AE26" s="282" t="s">
        <v>140</v>
      </c>
      <c r="AF26" s="282" t="s">
        <v>141</v>
      </c>
      <c r="AG26" s="282" t="s">
        <v>142</v>
      </c>
      <c r="AH26" s="282" t="s">
        <v>143</v>
      </c>
      <c r="AI26" s="282" t="s">
        <v>144</v>
      </c>
      <c r="AJ26" s="282" t="s">
        <v>145</v>
      </c>
      <c r="AK26" s="282" t="s">
        <v>146</v>
      </c>
      <c r="AL26" s="282" t="s">
        <v>147</v>
      </c>
      <c r="AM26" s="282" t="s">
        <v>148</v>
      </c>
      <c r="AN26" s="283" t="s">
        <v>149</v>
      </c>
      <c r="AO26" s="283" t="s">
        <v>151</v>
      </c>
      <c r="AP26" s="299" t="s">
        <v>131</v>
      </c>
      <c r="AQ26" s="299" t="s">
        <v>132</v>
      </c>
      <c r="AR26" s="299" t="s">
        <v>133</v>
      </c>
      <c r="AS26" s="299" t="s">
        <v>134</v>
      </c>
      <c r="AT26" s="299" t="s">
        <v>135</v>
      </c>
      <c r="AU26" s="299" t="s">
        <v>136</v>
      </c>
      <c r="AV26" s="300" t="s">
        <v>137</v>
      </c>
      <c r="AW26" s="300" t="s">
        <v>138</v>
      </c>
      <c r="AX26" s="300" t="s">
        <v>139</v>
      </c>
      <c r="AY26" s="300" t="s">
        <v>140</v>
      </c>
      <c r="AZ26" s="300" t="s">
        <v>141</v>
      </c>
      <c r="BA26" s="300" t="s">
        <v>142</v>
      </c>
      <c r="BB26" s="300" t="s">
        <v>143</v>
      </c>
      <c r="BC26" s="300" t="s">
        <v>144</v>
      </c>
      <c r="BD26" s="300" t="s">
        <v>145</v>
      </c>
      <c r="BE26" s="300" t="s">
        <v>146</v>
      </c>
      <c r="BF26" s="300" t="s">
        <v>147</v>
      </c>
      <c r="BG26" s="300" t="s">
        <v>148</v>
      </c>
      <c r="BH26" s="283" t="s">
        <v>149</v>
      </c>
      <c r="BI26" s="301" t="s">
        <v>152</v>
      </c>
      <c r="BJ26" s="95"/>
      <c r="BK26" s="95"/>
      <c r="BL26" s="95"/>
    </row>
    <row r="27" spans="1:64" ht="16" thickBot="1" x14ac:dyDescent="0.4">
      <c r="A27" s="284" t="s">
        <v>166</v>
      </c>
      <c r="B27" s="285" t="s">
        <v>154</v>
      </c>
      <c r="C27" s="285" t="s">
        <v>154</v>
      </c>
      <c r="D27" s="286" t="s">
        <v>154</v>
      </c>
      <c r="E27" s="286" t="s">
        <v>154</v>
      </c>
      <c r="F27" s="286" t="s">
        <v>154</v>
      </c>
      <c r="G27" s="286" t="s">
        <v>154</v>
      </c>
      <c r="H27" s="286" t="s">
        <v>154</v>
      </c>
      <c r="I27" s="286" t="s">
        <v>154</v>
      </c>
      <c r="J27" s="287" t="s">
        <v>154</v>
      </c>
      <c r="K27" s="287" t="s">
        <v>154</v>
      </c>
      <c r="L27" s="287" t="s">
        <v>154</v>
      </c>
      <c r="M27" s="287" t="s">
        <v>154</v>
      </c>
      <c r="N27" s="287" t="s">
        <v>154</v>
      </c>
      <c r="O27" s="287" t="s">
        <v>154</v>
      </c>
      <c r="P27" s="287" t="s">
        <v>154</v>
      </c>
      <c r="Q27" s="287" t="s">
        <v>154</v>
      </c>
      <c r="R27" s="287" t="s">
        <v>154</v>
      </c>
      <c r="S27" s="287" t="s">
        <v>154</v>
      </c>
      <c r="T27" s="287" t="s">
        <v>154</v>
      </c>
      <c r="U27" s="287" t="s">
        <v>154</v>
      </c>
      <c r="V27" s="285" t="s">
        <v>155</v>
      </c>
      <c r="W27" s="285" t="s">
        <v>155</v>
      </c>
      <c r="X27" s="285" t="s">
        <v>155</v>
      </c>
      <c r="Y27" s="285" t="s">
        <v>155</v>
      </c>
      <c r="Z27" s="285" t="s">
        <v>155</v>
      </c>
      <c r="AA27" s="285" t="s">
        <v>155</v>
      </c>
      <c r="AB27" s="285" t="s">
        <v>155</v>
      </c>
      <c r="AC27" s="285" t="s">
        <v>155</v>
      </c>
      <c r="AD27" s="285" t="s">
        <v>155</v>
      </c>
      <c r="AE27" s="285" t="s">
        <v>155</v>
      </c>
      <c r="AF27" s="285" t="s">
        <v>155</v>
      </c>
      <c r="AG27" s="285" t="s">
        <v>155</v>
      </c>
      <c r="AH27" s="285" t="s">
        <v>155</v>
      </c>
      <c r="AI27" s="285" t="s">
        <v>155</v>
      </c>
      <c r="AJ27" s="285" t="s">
        <v>155</v>
      </c>
      <c r="AK27" s="285" t="s">
        <v>155</v>
      </c>
      <c r="AL27" s="285" t="s">
        <v>155</v>
      </c>
      <c r="AM27" s="285" t="s">
        <v>155</v>
      </c>
      <c r="AN27" s="285" t="s">
        <v>155</v>
      </c>
      <c r="AO27" s="287" t="s">
        <v>155</v>
      </c>
      <c r="AP27" s="302" t="s">
        <v>156</v>
      </c>
      <c r="AQ27" s="302" t="s">
        <v>156</v>
      </c>
      <c r="AR27" s="302" t="s">
        <v>156</v>
      </c>
      <c r="AS27" s="302" t="s">
        <v>156</v>
      </c>
      <c r="AT27" s="302" t="s">
        <v>156</v>
      </c>
      <c r="AU27" s="302" t="s">
        <v>156</v>
      </c>
      <c r="AV27" s="302" t="s">
        <v>156</v>
      </c>
      <c r="AW27" s="302" t="s">
        <v>156</v>
      </c>
      <c r="AX27" s="302" t="s">
        <v>156</v>
      </c>
      <c r="AY27" s="302" t="s">
        <v>156</v>
      </c>
      <c r="AZ27" s="302" t="s">
        <v>156</v>
      </c>
      <c r="BA27" s="302" t="s">
        <v>156</v>
      </c>
      <c r="BB27" s="302" t="s">
        <v>156</v>
      </c>
      <c r="BC27" s="302" t="s">
        <v>156</v>
      </c>
      <c r="BD27" s="302" t="s">
        <v>156</v>
      </c>
      <c r="BE27" s="302" t="s">
        <v>156</v>
      </c>
      <c r="BF27" s="302" t="s">
        <v>156</v>
      </c>
      <c r="BG27" s="302" t="s">
        <v>156</v>
      </c>
      <c r="BH27" s="302" t="s">
        <v>156</v>
      </c>
      <c r="BI27" s="303" t="s">
        <v>156</v>
      </c>
      <c r="BJ27" s="95"/>
      <c r="BK27" s="95"/>
      <c r="BL27" s="95"/>
    </row>
    <row r="28" spans="1:64" s="2" customFormat="1" ht="15.5" x14ac:dyDescent="0.35">
      <c r="A28" s="148" t="s">
        <v>157</v>
      </c>
      <c r="B28" s="294">
        <v>7424421.7964700684</v>
      </c>
      <c r="C28" s="294">
        <v>6605873.9708406115</v>
      </c>
      <c r="D28" s="294">
        <v>6557838.8429782884</v>
      </c>
      <c r="E28" s="294">
        <v>6235960.5547857676</v>
      </c>
      <c r="F28" s="294">
        <v>6271776.5826050015</v>
      </c>
      <c r="G28" s="294">
        <v>6342573.2103099823</v>
      </c>
      <c r="H28" s="294">
        <v>6181085.7803112976</v>
      </c>
      <c r="I28" s="294">
        <v>5857369.0137695363</v>
      </c>
      <c r="J28" s="294">
        <v>5962600.8730556928</v>
      </c>
      <c r="K28" s="294">
        <v>6524098.8234703066</v>
      </c>
      <c r="L28" s="294">
        <v>6224159.929185343</v>
      </c>
      <c r="M28" s="294">
        <v>6323956.4916377477</v>
      </c>
      <c r="N28" s="294">
        <v>6697770.8410458164</v>
      </c>
      <c r="O28" s="294">
        <v>6656973.8943429329</v>
      </c>
      <c r="P28" s="294">
        <v>6926694.3067602348</v>
      </c>
      <c r="Q28" s="294">
        <v>7281273.7721305406</v>
      </c>
      <c r="R28" s="294">
        <v>7138986.822511063</v>
      </c>
      <c r="S28" s="294">
        <v>6734106.0505702877</v>
      </c>
      <c r="T28" s="294">
        <v>4462134.4483885765</v>
      </c>
      <c r="U28" s="294">
        <f>U3</f>
        <v>5608795.8832527595</v>
      </c>
      <c r="V28" s="294">
        <v>218128.0343272241</v>
      </c>
      <c r="W28" s="294">
        <v>124374.26602448031</v>
      </c>
      <c r="X28" s="294">
        <v>125039.90611200369</v>
      </c>
      <c r="Y28" s="294">
        <v>114934.95495266828</v>
      </c>
      <c r="Z28" s="294">
        <v>113901.63157758916</v>
      </c>
      <c r="AA28" s="294">
        <v>116213.74648609608</v>
      </c>
      <c r="AB28" s="294">
        <v>113291.68140237271</v>
      </c>
      <c r="AC28" s="294">
        <v>108214.95407166159</v>
      </c>
      <c r="AD28" s="294">
        <v>109185.56264340359</v>
      </c>
      <c r="AE28" s="294">
        <v>125235.92402567835</v>
      </c>
      <c r="AF28" s="294">
        <v>107924.57316856521</v>
      </c>
      <c r="AG28" s="294">
        <v>111298.79406673176</v>
      </c>
      <c r="AH28" s="294">
        <v>109590.78846492007</v>
      </c>
      <c r="AI28" s="294">
        <v>113045.58106562591</v>
      </c>
      <c r="AJ28" s="294">
        <v>120538.39033924487</v>
      </c>
      <c r="AK28" s="294">
        <v>113907.99238412935</v>
      </c>
      <c r="AL28" s="294">
        <v>116750.7098388961</v>
      </c>
      <c r="AM28" s="294">
        <v>106560.53677514887</v>
      </c>
      <c r="AN28" s="294">
        <v>80713.731064366802</v>
      </c>
      <c r="AO28" s="294">
        <f>AO3</f>
        <v>106469.662999208</v>
      </c>
      <c r="AP28" s="294">
        <v>62958430.446060568</v>
      </c>
      <c r="AQ28" s="294">
        <v>48193528.782402053</v>
      </c>
      <c r="AR28" s="294">
        <v>45448584.625127584</v>
      </c>
      <c r="AS28" s="294">
        <v>41312841.559013046</v>
      </c>
      <c r="AT28" s="294">
        <v>41003296.493292622</v>
      </c>
      <c r="AU28" s="294">
        <v>40546259.979475193</v>
      </c>
      <c r="AV28" s="294">
        <v>34097628.377538979</v>
      </c>
      <c r="AW28" s="294">
        <v>24823792.920932636</v>
      </c>
      <c r="AX28" s="294">
        <v>25087363.450369839</v>
      </c>
      <c r="AY28" s="294">
        <v>25907288.488341209</v>
      </c>
      <c r="AZ28" s="294">
        <v>29443392.94268902</v>
      </c>
      <c r="BA28" s="294">
        <v>30023182.262336213</v>
      </c>
      <c r="BB28" s="294">
        <v>30539543.999585696</v>
      </c>
      <c r="BC28" s="294">
        <v>32573435.444657635</v>
      </c>
      <c r="BD28" s="294">
        <v>32372051.27326902</v>
      </c>
      <c r="BE28" s="294">
        <v>33398273.718761485</v>
      </c>
      <c r="BF28" s="294">
        <v>34216730.042651415</v>
      </c>
      <c r="BG28" s="294">
        <v>25746581.427946836</v>
      </c>
      <c r="BH28" s="294">
        <v>23456798.701383892</v>
      </c>
      <c r="BI28" s="294">
        <f>BI3</f>
        <v>26711143.925746899</v>
      </c>
      <c r="BJ28" s="148"/>
      <c r="BK28" s="148"/>
      <c r="BL28" s="148"/>
    </row>
    <row r="29" spans="1:64" ht="15.5" x14ac:dyDescent="0.35">
      <c r="A29" s="186" t="s">
        <v>92</v>
      </c>
      <c r="B29" s="290">
        <v>6248405.1686865417</v>
      </c>
      <c r="C29" s="290">
        <v>5180627.4040521653</v>
      </c>
      <c r="D29" s="290">
        <v>5165633.3235950293</v>
      </c>
      <c r="E29" s="290">
        <v>4856805.4470588695</v>
      </c>
      <c r="F29" s="290">
        <v>4891148.7256793696</v>
      </c>
      <c r="G29" s="290">
        <v>4957756.3759495243</v>
      </c>
      <c r="H29" s="290">
        <v>4796228.0735995797</v>
      </c>
      <c r="I29" s="290">
        <v>4468968.4925995376</v>
      </c>
      <c r="J29" s="290">
        <v>4553872.0164575512</v>
      </c>
      <c r="K29" s="290">
        <v>5078104.9966190839</v>
      </c>
      <c r="L29" s="290">
        <v>4781868.8315598629</v>
      </c>
      <c r="M29" s="290">
        <v>4879131.4332040651</v>
      </c>
      <c r="N29" s="290">
        <v>5218033.6383185918</v>
      </c>
      <c r="O29" s="290">
        <v>5165173.2090970073</v>
      </c>
      <c r="P29" s="290">
        <v>5394323.7148844395</v>
      </c>
      <c r="Q29" s="290">
        <v>5774817.9027861878</v>
      </c>
      <c r="R29" s="290">
        <v>5629082.2221473129</v>
      </c>
      <c r="S29" s="290">
        <v>5237848.3703485308</v>
      </c>
      <c r="T29" s="290">
        <v>3004943.0653847</v>
      </c>
      <c r="U29" s="290"/>
      <c r="V29" s="290">
        <v>126353.54987354999</v>
      </c>
      <c r="W29" s="290">
        <v>50808.328144172701</v>
      </c>
      <c r="X29" s="290">
        <v>54838.158570786225</v>
      </c>
      <c r="Y29" s="290">
        <v>48647.260410100338</v>
      </c>
      <c r="Z29" s="290">
        <v>47405.675633842344</v>
      </c>
      <c r="AA29" s="290">
        <v>49400.155782654503</v>
      </c>
      <c r="AB29" s="290">
        <v>46568.626836986412</v>
      </c>
      <c r="AC29" s="290">
        <v>42770.731794007879</v>
      </c>
      <c r="AD29" s="290">
        <v>41266.53297865887</v>
      </c>
      <c r="AE29" s="290">
        <v>49829.669616504834</v>
      </c>
      <c r="AF29" s="290">
        <v>40251.569187385358</v>
      </c>
      <c r="AG29" s="290">
        <v>42505.186052498218</v>
      </c>
      <c r="AH29" s="290">
        <v>42246.264569213927</v>
      </c>
      <c r="AI29" s="290">
        <v>44368.437470796562</v>
      </c>
      <c r="AJ29" s="290">
        <v>46282.287012656503</v>
      </c>
      <c r="AK29" s="290">
        <v>42519.888267116534</v>
      </c>
      <c r="AL29" s="290">
        <v>44323.916030169254</v>
      </c>
      <c r="AM29" s="290">
        <v>38517.665137216638</v>
      </c>
      <c r="AN29" s="290">
        <v>17882.296460417499</v>
      </c>
      <c r="AO29" s="290"/>
      <c r="AP29" s="290">
        <v>13165080.898901712</v>
      </c>
      <c r="AQ29" s="290">
        <v>9186618.5591829065</v>
      </c>
      <c r="AR29" s="290">
        <v>8681434.5957726762</v>
      </c>
      <c r="AS29" s="290">
        <v>7776255.2625465151</v>
      </c>
      <c r="AT29" s="290">
        <v>7678191.7373628095</v>
      </c>
      <c r="AU29" s="290">
        <v>7561525.0859041875</v>
      </c>
      <c r="AV29" s="290">
        <v>5978244.0289862668</v>
      </c>
      <c r="AW29" s="290">
        <v>3875405.5545725022</v>
      </c>
      <c r="AX29" s="290">
        <v>3902989.1654270142</v>
      </c>
      <c r="AY29" s="290">
        <v>4065483.7830565935</v>
      </c>
      <c r="AZ29" s="290">
        <v>4904243.1074794261</v>
      </c>
      <c r="BA29" s="290">
        <v>4994140.9369498612</v>
      </c>
      <c r="BB29" s="290">
        <v>5024111.9879349396</v>
      </c>
      <c r="BC29" s="290">
        <v>5431464.824257968</v>
      </c>
      <c r="BD29" s="290">
        <v>5400165.431430026</v>
      </c>
      <c r="BE29" s="290">
        <v>5624162.6606312171</v>
      </c>
      <c r="BF29" s="290">
        <v>5836971.5900668036</v>
      </c>
      <c r="BG29" s="290">
        <v>3886661.4567181934</v>
      </c>
      <c r="BH29" s="290">
        <v>3750927.3707447201</v>
      </c>
      <c r="BI29" s="290"/>
      <c r="BJ29" s="95"/>
      <c r="BK29" s="95"/>
      <c r="BL29" s="95"/>
    </row>
    <row r="30" spans="1:64" ht="15.5" x14ac:dyDescent="0.35">
      <c r="A30" s="186" t="s">
        <v>93</v>
      </c>
      <c r="B30" s="290">
        <v>418827.21716654894</v>
      </c>
      <c r="C30" s="290">
        <v>660061.68914886331</v>
      </c>
      <c r="D30" s="290">
        <v>633310.13160970958</v>
      </c>
      <c r="E30" s="290">
        <v>637721.95413280837</v>
      </c>
      <c r="F30" s="290">
        <v>642522.67804765573</v>
      </c>
      <c r="G30" s="290">
        <v>636758.22937315155</v>
      </c>
      <c r="H30" s="290">
        <v>642401.45426806842</v>
      </c>
      <c r="I30" s="290">
        <v>659165.73220541503</v>
      </c>
      <c r="J30" s="290">
        <v>676912.68693505973</v>
      </c>
      <c r="K30" s="290">
        <v>689015.82671258925</v>
      </c>
      <c r="L30" s="290">
        <v>687197.92826510489</v>
      </c>
      <c r="M30" s="290">
        <v>695123.63724947546</v>
      </c>
      <c r="N30" s="290">
        <v>723151.59755180078</v>
      </c>
      <c r="O30" s="290">
        <v>726802.66889470536</v>
      </c>
      <c r="P30" s="290">
        <v>744194.58893340547</v>
      </c>
      <c r="Q30" s="290">
        <v>743958.85486443178</v>
      </c>
      <c r="R30" s="290">
        <v>752892.06610918359</v>
      </c>
      <c r="S30" s="290">
        <v>744552.35423424526</v>
      </c>
      <c r="T30" s="290">
        <v>648383.39579017495</v>
      </c>
      <c r="U30" s="290"/>
      <c r="V30" s="290">
        <v>16043.062985621316</v>
      </c>
      <c r="W30" s="290">
        <v>25489.490484808746</v>
      </c>
      <c r="X30" s="290">
        <v>22312.162419953478</v>
      </c>
      <c r="Y30" s="290">
        <v>21284.707008722206</v>
      </c>
      <c r="Z30" s="290">
        <v>21472.050412678658</v>
      </c>
      <c r="AA30" s="290">
        <v>20628.048057623197</v>
      </c>
      <c r="AB30" s="290">
        <v>20635.263299310947</v>
      </c>
      <c r="AC30" s="290">
        <v>21616.47904536689</v>
      </c>
      <c r="AD30" s="290">
        <v>23902.404128755079</v>
      </c>
      <c r="AE30" s="290">
        <v>24909.922077790809</v>
      </c>
      <c r="AF30" s="290">
        <v>23914.888705015164</v>
      </c>
      <c r="AG30" s="290">
        <v>24257.820238117281</v>
      </c>
      <c r="AH30" s="290">
        <v>24462.6646486073</v>
      </c>
      <c r="AI30" s="290">
        <v>24691.80550636286</v>
      </c>
      <c r="AJ30" s="290">
        <v>26518.916973917789</v>
      </c>
      <c r="AK30" s="290">
        <v>25524.735574068825</v>
      </c>
      <c r="AL30" s="290">
        <v>26327.671233366251</v>
      </c>
      <c r="AM30" s="290">
        <v>24474.314130745621</v>
      </c>
      <c r="AN30" s="290">
        <v>24961.701485568701</v>
      </c>
      <c r="AO30" s="290"/>
      <c r="AP30" s="290">
        <v>920196.69902007782</v>
      </c>
      <c r="AQ30" s="290">
        <v>1579973.7517917445</v>
      </c>
      <c r="AR30" s="290">
        <v>1488548.2857337764</v>
      </c>
      <c r="AS30" s="290">
        <v>1514582.9939697399</v>
      </c>
      <c r="AT30" s="290">
        <v>1559089.8084095032</v>
      </c>
      <c r="AU30" s="290">
        <v>1545652.9579602168</v>
      </c>
      <c r="AV30" s="290">
        <v>1581938.2060057598</v>
      </c>
      <c r="AW30" s="290">
        <v>1601464.2413112426</v>
      </c>
      <c r="AX30" s="290">
        <v>1648045.862282539</v>
      </c>
      <c r="AY30" s="290">
        <v>1665715.9073023286</v>
      </c>
      <c r="AZ30" s="290">
        <v>1664797.9828336248</v>
      </c>
      <c r="BA30" s="290">
        <v>1704617.4768127375</v>
      </c>
      <c r="BB30" s="290">
        <v>1787979.5507682334</v>
      </c>
      <c r="BC30" s="290">
        <v>1803067.3025110015</v>
      </c>
      <c r="BD30" s="290">
        <v>1819100.6669763667</v>
      </c>
      <c r="BE30" s="290">
        <v>1798399.3059688399</v>
      </c>
      <c r="BF30" s="290">
        <v>1832209.8991500931</v>
      </c>
      <c r="BG30" s="290">
        <v>1353039.8136559152</v>
      </c>
      <c r="BH30" s="290">
        <v>1672091.4336441499</v>
      </c>
      <c r="BI30" s="290"/>
      <c r="BJ30" s="95"/>
      <c r="BK30" s="95"/>
      <c r="BL30" s="95"/>
    </row>
    <row r="31" spans="1:64" ht="15.5" x14ac:dyDescent="0.35">
      <c r="A31" s="186" t="s">
        <v>118</v>
      </c>
      <c r="B31" s="290">
        <v>581693.01752603077</v>
      </c>
      <c r="C31" s="290">
        <v>542470.60842963529</v>
      </c>
      <c r="D31" s="290">
        <v>541339.73654975533</v>
      </c>
      <c r="E31" s="290">
        <v>536762.86859381187</v>
      </c>
      <c r="F31" s="290">
        <v>534033.77042161103</v>
      </c>
      <c r="G31" s="290">
        <v>535461.44397008501</v>
      </c>
      <c r="H31" s="290">
        <v>528680.99291757692</v>
      </c>
      <c r="I31" s="290">
        <v>521675.02407926752</v>
      </c>
      <c r="J31" s="290">
        <v>519806.72268799652</v>
      </c>
      <c r="K31" s="290">
        <v>539074.69122331694</v>
      </c>
      <c r="L31" s="290">
        <v>532136.71632485557</v>
      </c>
      <c r="M31" s="290">
        <v>534225.2847494781</v>
      </c>
      <c r="N31" s="290">
        <v>545306.64684481395</v>
      </c>
      <c r="O31" s="290">
        <v>543709.95264244953</v>
      </c>
      <c r="P31" s="290">
        <v>556488.49383068352</v>
      </c>
      <c r="Q31" s="290">
        <v>564849.1959878013</v>
      </c>
      <c r="R31" s="290">
        <v>560385.64847095357</v>
      </c>
      <c r="S31" s="290">
        <v>549923.60060199385</v>
      </c>
      <c r="T31" s="290">
        <v>473967.00051078299</v>
      </c>
      <c r="U31" s="290"/>
      <c r="V31" s="290">
        <v>71940.835270356547</v>
      </c>
      <c r="W31" s="290">
        <v>42964.923293444852</v>
      </c>
      <c r="X31" s="290">
        <v>43457.502150801949</v>
      </c>
      <c r="Y31" s="290">
        <v>40472.957427458248</v>
      </c>
      <c r="Z31" s="290">
        <v>40058.623830137229</v>
      </c>
      <c r="AA31" s="290">
        <v>40675.271198793664</v>
      </c>
      <c r="AB31" s="290">
        <v>39901.270185261645</v>
      </c>
      <c r="AC31" s="290">
        <v>38515.686064436806</v>
      </c>
      <c r="AD31" s="290">
        <v>38464.532097998192</v>
      </c>
      <c r="AE31" s="290">
        <v>43067.256135822623</v>
      </c>
      <c r="AF31" s="290">
        <v>38229.815356239749</v>
      </c>
      <c r="AG31" s="290">
        <v>39311.672991078631</v>
      </c>
      <c r="AH31" s="290">
        <v>39154.427033472406</v>
      </c>
      <c r="AI31" s="290">
        <v>40062.543966881181</v>
      </c>
      <c r="AJ31" s="290">
        <v>41928.986377813846</v>
      </c>
      <c r="AK31" s="290">
        <v>39848.992933875772</v>
      </c>
      <c r="AL31" s="290">
        <v>40606.982455964026</v>
      </c>
      <c r="AM31" s="290">
        <v>38070.337618169709</v>
      </c>
      <c r="AN31" s="290">
        <v>28711.3639109984</v>
      </c>
      <c r="AO31" s="290"/>
      <c r="AP31" s="290">
        <v>48805112.48131752</v>
      </c>
      <c r="AQ31" s="290">
        <v>37418707.686271258</v>
      </c>
      <c r="AR31" s="290">
        <v>35272232.350554734</v>
      </c>
      <c r="AS31" s="290">
        <v>32014421.156012367</v>
      </c>
      <c r="AT31" s="290">
        <v>31759727.946055505</v>
      </c>
      <c r="AU31" s="290">
        <v>31434454.384341229</v>
      </c>
      <c r="AV31" s="290">
        <v>26529172.092742279</v>
      </c>
      <c r="AW31" s="290">
        <v>19342627.928759817</v>
      </c>
      <c r="AX31" s="290">
        <v>19529170.720755983</v>
      </c>
      <c r="AY31" s="290">
        <v>20167605.247689348</v>
      </c>
      <c r="AZ31" s="290">
        <v>22868060.019612301</v>
      </c>
      <c r="BA31" s="290">
        <v>23314181.777772825</v>
      </c>
      <c r="BB31" s="290">
        <v>23719448.120794628</v>
      </c>
      <c r="BC31" s="290">
        <v>25323394.072283186</v>
      </c>
      <c r="BD31" s="290">
        <v>25132815.173397791</v>
      </c>
      <c r="BE31" s="290">
        <v>25962040.182825517</v>
      </c>
      <c r="BF31" s="290">
        <v>26535292.241178647</v>
      </c>
      <c r="BG31" s="290">
        <v>20493367.852885231</v>
      </c>
      <c r="BH31" s="290">
        <v>17783200.286342099</v>
      </c>
      <c r="BI31" s="290"/>
      <c r="BJ31" s="95"/>
      <c r="BK31" s="95"/>
      <c r="BL31" s="95"/>
    </row>
    <row r="32" spans="1:64" ht="15.5" x14ac:dyDescent="0.35">
      <c r="A32" s="186" t="s">
        <v>95</v>
      </c>
      <c r="B32" s="290">
        <v>101271.93023084078</v>
      </c>
      <c r="C32" s="290">
        <v>172254.39030370291</v>
      </c>
      <c r="D32" s="290">
        <v>174291.58628238938</v>
      </c>
      <c r="E32" s="290">
        <v>174569.24679227048</v>
      </c>
      <c r="F32" s="290">
        <v>174916.20679620997</v>
      </c>
      <c r="G32" s="290">
        <v>174707.22107581541</v>
      </c>
      <c r="H32" s="290">
        <v>175432.56358796288</v>
      </c>
      <c r="I32" s="290">
        <v>173636.83780516306</v>
      </c>
      <c r="J32" s="290">
        <v>173861.78681884092</v>
      </c>
      <c r="K32" s="290">
        <v>174678.04426687933</v>
      </c>
      <c r="L32" s="290">
        <v>174356.45498864821</v>
      </c>
      <c r="M32" s="290">
        <v>174434.02901286187</v>
      </c>
      <c r="N32" s="290">
        <v>175285.56086967423</v>
      </c>
      <c r="O32" s="290">
        <v>175856.111072056</v>
      </c>
      <c r="P32" s="290">
        <v>176965.07454139422</v>
      </c>
      <c r="Q32" s="290">
        <v>147606.29896087141</v>
      </c>
      <c r="R32" s="290">
        <v>145074.79984611445</v>
      </c>
      <c r="S32" s="290">
        <v>148159.25370583427</v>
      </c>
      <c r="T32" s="290">
        <v>173891.19524478901</v>
      </c>
      <c r="U32" s="290"/>
      <c r="V32" s="290">
        <v>200.91500171216978</v>
      </c>
      <c r="W32" s="290">
        <v>200.91500171216978</v>
      </c>
      <c r="X32" s="290">
        <v>200.91500171216978</v>
      </c>
      <c r="Y32" s="290">
        <v>200.91500171216978</v>
      </c>
      <c r="Z32" s="290">
        <v>200.91500171216978</v>
      </c>
      <c r="AA32" s="290">
        <v>200.91500171216978</v>
      </c>
      <c r="AB32" s="290">
        <v>200.91500171216978</v>
      </c>
      <c r="AC32" s="290">
        <v>200.91500171216978</v>
      </c>
      <c r="AD32" s="290">
        <v>200.91500171216978</v>
      </c>
      <c r="AE32" s="290">
        <v>200.91500171216978</v>
      </c>
      <c r="AF32" s="290">
        <v>200.91500171216978</v>
      </c>
      <c r="AG32" s="290">
        <v>200.91500171216978</v>
      </c>
      <c r="AH32" s="290">
        <v>200.91500171216978</v>
      </c>
      <c r="AI32" s="290">
        <v>200.91500171216978</v>
      </c>
      <c r="AJ32" s="290">
        <v>200.91500171216978</v>
      </c>
      <c r="AK32" s="290">
        <v>221.42335381913864</v>
      </c>
      <c r="AL32" s="290">
        <v>99.651159130365684</v>
      </c>
      <c r="AM32" s="290">
        <v>157.09241709305917</v>
      </c>
      <c r="AN32" s="290">
        <v>200.91502380371099</v>
      </c>
      <c r="AO32" s="290"/>
      <c r="AP32" s="290">
        <v>0</v>
      </c>
      <c r="AQ32" s="290">
        <v>0</v>
      </c>
      <c r="AR32" s="290">
        <v>0</v>
      </c>
      <c r="AS32" s="290">
        <v>0</v>
      </c>
      <c r="AT32" s="290">
        <v>0</v>
      </c>
      <c r="AU32" s="290">
        <v>0</v>
      </c>
      <c r="AV32" s="290">
        <v>0</v>
      </c>
      <c r="AW32" s="290">
        <v>0</v>
      </c>
      <c r="AX32" s="290">
        <v>0</v>
      </c>
      <c r="AY32" s="290">
        <v>0</v>
      </c>
      <c r="AZ32" s="290">
        <v>0</v>
      </c>
      <c r="BA32" s="290">
        <v>0</v>
      </c>
      <c r="BB32" s="290">
        <v>0</v>
      </c>
      <c r="BC32" s="290">
        <v>0</v>
      </c>
      <c r="BD32" s="290">
        <v>0</v>
      </c>
      <c r="BE32" s="290">
        <v>0</v>
      </c>
      <c r="BF32" s="290">
        <v>0</v>
      </c>
      <c r="BG32" s="290">
        <v>0</v>
      </c>
      <c r="BH32" s="290">
        <v>0</v>
      </c>
      <c r="BI32" s="290"/>
      <c r="BJ32" s="95"/>
      <c r="BK32" s="95"/>
      <c r="BL32" s="95"/>
    </row>
    <row r="33" spans="1:64" s="66" customFormat="1" ht="16" thickBot="1" x14ac:dyDescent="0.4">
      <c r="A33" s="304" t="s">
        <v>94</v>
      </c>
      <c r="B33" s="292">
        <v>74224.462860107422</v>
      </c>
      <c r="C33" s="292">
        <v>50459.87890625</v>
      </c>
      <c r="D33" s="292">
        <v>43264.06494140625</v>
      </c>
      <c r="E33" s="292">
        <v>30101.038208007813</v>
      </c>
      <c r="F33" s="292">
        <v>29155.20166015625</v>
      </c>
      <c r="G33" s="292">
        <v>37889.93994140625</v>
      </c>
      <c r="H33" s="292">
        <v>38342.695938110352</v>
      </c>
      <c r="I33" s="292">
        <v>33922.927080154419</v>
      </c>
      <c r="J33" s="292">
        <v>38147.66015625</v>
      </c>
      <c r="K33" s="292">
        <v>43225.2646484375</v>
      </c>
      <c r="L33" s="292">
        <v>48599.998046875</v>
      </c>
      <c r="M33" s="292">
        <v>41042.107421875</v>
      </c>
      <c r="N33" s="292">
        <v>35993.3974609375</v>
      </c>
      <c r="O33" s="292">
        <v>45431.95263671875</v>
      </c>
      <c r="P33" s="292">
        <v>54722.4345703125</v>
      </c>
      <c r="Q33" s="292">
        <v>50041.51953125</v>
      </c>
      <c r="R33" s="292">
        <v>51552.0859375</v>
      </c>
      <c r="S33" s="292">
        <v>53622.4716796875</v>
      </c>
      <c r="T33" s="292">
        <v>160949.79145813</v>
      </c>
      <c r="U33" s="292"/>
      <c r="V33" s="292">
        <v>3589.6711959838867</v>
      </c>
      <c r="W33" s="292">
        <v>4910.6091003417969</v>
      </c>
      <c r="X33" s="292">
        <v>4231.16796875</v>
      </c>
      <c r="Y33" s="292">
        <v>4329.115104675293</v>
      </c>
      <c r="Z33" s="292">
        <v>4764.36669921875</v>
      </c>
      <c r="AA33" s="292">
        <v>5309.3564453125</v>
      </c>
      <c r="AB33" s="292">
        <v>5985.6060791015625</v>
      </c>
      <c r="AC33" s="292">
        <v>5111.1421661376953</v>
      </c>
      <c r="AD33" s="292">
        <v>5351.1784362792969</v>
      </c>
      <c r="AE33" s="292">
        <v>7228.1611938476563</v>
      </c>
      <c r="AF33" s="292">
        <v>5327.3849182128906</v>
      </c>
      <c r="AG33" s="292">
        <v>5023.1997833251953</v>
      </c>
      <c r="AH33" s="292">
        <v>3526.5172119140625</v>
      </c>
      <c r="AI33" s="292">
        <v>3721.8791198730469</v>
      </c>
      <c r="AJ33" s="292">
        <v>5607.2849731445313</v>
      </c>
      <c r="AK33" s="292">
        <v>5792.9522552490234</v>
      </c>
      <c r="AL33" s="292">
        <v>5392.4889602661133</v>
      </c>
      <c r="AM33" s="292">
        <v>5341.1274719238281</v>
      </c>
      <c r="AN33" s="292">
        <v>8957.4541835784894</v>
      </c>
      <c r="AO33" s="292"/>
      <c r="AP33" s="292">
        <v>68040.366821289063</v>
      </c>
      <c r="AQ33" s="292">
        <v>8228.78515625</v>
      </c>
      <c r="AR33" s="292">
        <v>6369.39306640625</v>
      </c>
      <c r="AS33" s="292">
        <v>7582.146484375</v>
      </c>
      <c r="AT33" s="292">
        <v>6287.00146484375</v>
      </c>
      <c r="AU33" s="292">
        <v>4627.55126953125</v>
      </c>
      <c r="AV33" s="292">
        <v>8274.0498046875</v>
      </c>
      <c r="AW33" s="292">
        <v>4295.1962890625</v>
      </c>
      <c r="AX33" s="292">
        <v>7157.701904296875</v>
      </c>
      <c r="AY33" s="292">
        <v>8483.55029296875</v>
      </c>
      <c r="AZ33" s="292">
        <v>6291.832763671875</v>
      </c>
      <c r="BA33" s="292">
        <v>10242.07080078125</v>
      </c>
      <c r="BB33" s="292">
        <v>8004.340087890625</v>
      </c>
      <c r="BC33" s="292">
        <v>15509.24560546875</v>
      </c>
      <c r="BD33" s="292">
        <v>19970.00146484375</v>
      </c>
      <c r="BE33" s="292">
        <v>13671.5693359375</v>
      </c>
      <c r="BF33" s="292">
        <v>12256.312255859375</v>
      </c>
      <c r="BG33" s="292">
        <v>13512.3046875</v>
      </c>
      <c r="BH33" s="292">
        <v>250579.61065292399</v>
      </c>
      <c r="BI33" s="292"/>
      <c r="BJ33" s="293"/>
      <c r="BK33" s="293"/>
      <c r="BL33" s="293"/>
    </row>
    <row r="34" spans="1:64" s="2" customFormat="1" ht="16" thickTop="1" x14ac:dyDescent="0.35">
      <c r="A34" s="148" t="s">
        <v>158</v>
      </c>
      <c r="B34" s="294">
        <v>6480674.5868209284</v>
      </c>
      <c r="C34" s="294">
        <v>2759690.2781803161</v>
      </c>
      <c r="D34" s="294">
        <v>2470323.4559412166</v>
      </c>
      <c r="E34" s="294">
        <v>2074670.7994437409</v>
      </c>
      <c r="F34" s="294">
        <v>1771937.7159704794</v>
      </c>
      <c r="G34" s="294">
        <v>1748794.2524115189</v>
      </c>
      <c r="H34" s="294">
        <v>2064544.1036579893</v>
      </c>
      <c r="I34" s="294">
        <v>1474212.7118421937</v>
      </c>
      <c r="J34" s="294">
        <v>1449471.4800790874</v>
      </c>
      <c r="K34" s="294">
        <v>1547930.6722789169</v>
      </c>
      <c r="L34" s="294">
        <v>1612814.5379151655</v>
      </c>
      <c r="M34" s="294">
        <v>2048811.559506698</v>
      </c>
      <c r="N34" s="294">
        <v>1412873.7758401872</v>
      </c>
      <c r="O34" s="294">
        <v>1648357.2537670617</v>
      </c>
      <c r="P34" s="294">
        <v>1635363.3902878596</v>
      </c>
      <c r="Q34" s="294">
        <v>1561753.4560478472</v>
      </c>
      <c r="R34" s="294">
        <v>1810361.7105153785</v>
      </c>
      <c r="S34" s="294">
        <v>1471441.9868064588</v>
      </c>
      <c r="T34" s="294">
        <v>2306955.4617197393</v>
      </c>
      <c r="U34" s="294">
        <f>U4</f>
        <v>2417977.5758629097</v>
      </c>
      <c r="V34" s="294">
        <v>89779.202864608233</v>
      </c>
      <c r="W34" s="294">
        <v>69494.938081326894</v>
      </c>
      <c r="X34" s="294">
        <v>62266.506327181924</v>
      </c>
      <c r="Y34" s="294">
        <v>77691.038270446676</v>
      </c>
      <c r="Z34" s="294">
        <v>67199.37289533361</v>
      </c>
      <c r="AA34" s="294">
        <v>60589.145633882843</v>
      </c>
      <c r="AB34" s="294">
        <v>70450.151635175309</v>
      </c>
      <c r="AC34" s="294">
        <v>62727.801666007021</v>
      </c>
      <c r="AD34" s="294">
        <v>69710.052836685936</v>
      </c>
      <c r="AE34" s="294">
        <v>72079.646245434938</v>
      </c>
      <c r="AF34" s="294">
        <v>54015.427048080921</v>
      </c>
      <c r="AG34" s="294">
        <v>59839.341170971253</v>
      </c>
      <c r="AH34" s="294">
        <v>58360.453250236998</v>
      </c>
      <c r="AI34" s="294">
        <v>64777.618842023963</v>
      </c>
      <c r="AJ34" s="294">
        <v>63768.476340870198</v>
      </c>
      <c r="AK34" s="294">
        <v>64656.500651666276</v>
      </c>
      <c r="AL34" s="294">
        <v>48730.467694434694</v>
      </c>
      <c r="AM34" s="294">
        <v>39953.903201792891</v>
      </c>
      <c r="AN34" s="294">
        <v>105196.41165563757</v>
      </c>
      <c r="AO34" s="294">
        <f>AO4</f>
        <v>129357.80961676499</v>
      </c>
      <c r="AP34" s="294">
        <v>43229182.085475788</v>
      </c>
      <c r="AQ34" s="294">
        <v>43588477.716393642</v>
      </c>
      <c r="AR34" s="294">
        <v>43379055.0699872</v>
      </c>
      <c r="AS34" s="294">
        <v>44294893.231113739</v>
      </c>
      <c r="AT34" s="294">
        <v>43925205.412021607</v>
      </c>
      <c r="AU34" s="294">
        <v>42519904.099851958</v>
      </c>
      <c r="AV34" s="294">
        <v>41835429.308791727</v>
      </c>
      <c r="AW34" s="294">
        <v>41441148.514622621</v>
      </c>
      <c r="AX34" s="294">
        <v>39474511.815415181</v>
      </c>
      <c r="AY34" s="294">
        <v>39212350.108649909</v>
      </c>
      <c r="AZ34" s="294">
        <v>36082544.276727021</v>
      </c>
      <c r="BA34" s="294">
        <v>36184376.067812406</v>
      </c>
      <c r="BB34" s="294">
        <v>35242685.404511631</v>
      </c>
      <c r="BC34" s="294">
        <v>34900514.861602984</v>
      </c>
      <c r="BD34" s="294">
        <v>34905038.23879908</v>
      </c>
      <c r="BE34" s="294">
        <v>35755761.997659728</v>
      </c>
      <c r="BF34" s="294">
        <v>35011789.778878801</v>
      </c>
      <c r="BG34" s="294">
        <v>35185360.61586491</v>
      </c>
      <c r="BH34" s="294">
        <v>35826137.321308956</v>
      </c>
      <c r="BI34" s="294">
        <f>BI4</f>
        <v>41939846.861783072</v>
      </c>
      <c r="BJ34" s="148"/>
      <c r="BK34" s="148"/>
      <c r="BL34" s="148"/>
    </row>
    <row r="35" spans="1:64" ht="15.5" x14ac:dyDescent="0.35">
      <c r="A35" s="186" t="s">
        <v>92</v>
      </c>
      <c r="B35" s="290">
        <v>0</v>
      </c>
      <c r="C35" s="290">
        <v>0</v>
      </c>
      <c r="D35" s="290">
        <v>0</v>
      </c>
      <c r="E35" s="290">
        <v>0</v>
      </c>
      <c r="F35" s="290">
        <v>0</v>
      </c>
      <c r="G35" s="290">
        <v>0</v>
      </c>
      <c r="H35" s="290">
        <v>0</v>
      </c>
      <c r="I35" s="290">
        <v>0</v>
      </c>
      <c r="J35" s="290">
        <v>0</v>
      </c>
      <c r="K35" s="290">
        <v>0</v>
      </c>
      <c r="L35" s="290">
        <v>0</v>
      </c>
      <c r="M35" s="290">
        <v>0</v>
      </c>
      <c r="N35" s="290">
        <v>0</v>
      </c>
      <c r="O35" s="290">
        <v>0</v>
      </c>
      <c r="P35" s="290">
        <v>0</v>
      </c>
      <c r="Q35" s="290">
        <v>0</v>
      </c>
      <c r="R35" s="290">
        <v>0</v>
      </c>
      <c r="S35" s="290">
        <v>0</v>
      </c>
      <c r="T35" s="290">
        <v>0</v>
      </c>
      <c r="U35" s="290"/>
      <c r="V35" s="290">
        <v>0</v>
      </c>
      <c r="W35" s="290">
        <v>0</v>
      </c>
      <c r="X35" s="290">
        <v>0</v>
      </c>
      <c r="Y35" s="290">
        <v>0</v>
      </c>
      <c r="Z35" s="290">
        <v>0</v>
      </c>
      <c r="AA35" s="290">
        <v>0</v>
      </c>
      <c r="AB35" s="290">
        <v>0</v>
      </c>
      <c r="AC35" s="290">
        <v>0</v>
      </c>
      <c r="AD35" s="290">
        <v>0</v>
      </c>
      <c r="AE35" s="290">
        <v>0</v>
      </c>
      <c r="AF35" s="290">
        <v>0</v>
      </c>
      <c r="AG35" s="290">
        <v>0</v>
      </c>
      <c r="AH35" s="290">
        <v>0</v>
      </c>
      <c r="AI35" s="290">
        <v>0</v>
      </c>
      <c r="AJ35" s="290">
        <v>0</v>
      </c>
      <c r="AK35" s="290">
        <v>0</v>
      </c>
      <c r="AL35" s="290">
        <v>0</v>
      </c>
      <c r="AM35" s="290">
        <v>0</v>
      </c>
      <c r="AN35" s="290">
        <v>0</v>
      </c>
      <c r="AO35" s="290"/>
      <c r="AP35" s="290">
        <v>0</v>
      </c>
      <c r="AQ35" s="290">
        <v>0</v>
      </c>
      <c r="AR35" s="290">
        <v>0</v>
      </c>
      <c r="AS35" s="290">
        <v>0</v>
      </c>
      <c r="AT35" s="290">
        <v>0</v>
      </c>
      <c r="AU35" s="290">
        <v>0</v>
      </c>
      <c r="AV35" s="290">
        <v>0</v>
      </c>
      <c r="AW35" s="290">
        <v>0</v>
      </c>
      <c r="AX35" s="290">
        <v>0</v>
      </c>
      <c r="AY35" s="290">
        <v>0</v>
      </c>
      <c r="AZ35" s="290">
        <v>0</v>
      </c>
      <c r="BA35" s="290">
        <v>0</v>
      </c>
      <c r="BB35" s="290">
        <v>0</v>
      </c>
      <c r="BC35" s="290">
        <v>0</v>
      </c>
      <c r="BD35" s="290">
        <v>0</v>
      </c>
      <c r="BE35" s="290">
        <v>0</v>
      </c>
      <c r="BF35" s="290">
        <v>0</v>
      </c>
      <c r="BG35" s="290">
        <v>0</v>
      </c>
      <c r="BH35" s="290">
        <v>0</v>
      </c>
      <c r="BI35" s="290"/>
      <c r="BJ35" s="95"/>
      <c r="BK35" s="95"/>
      <c r="BL35" s="95"/>
    </row>
    <row r="36" spans="1:64" ht="15.5" x14ac:dyDescent="0.35">
      <c r="A36" s="186" t="s">
        <v>93</v>
      </c>
      <c r="B36" s="290">
        <v>165780.54409655803</v>
      </c>
      <c r="C36" s="290">
        <v>167923.49003375438</v>
      </c>
      <c r="D36" s="290">
        <v>167559.78814543856</v>
      </c>
      <c r="E36" s="290">
        <v>168836.87233679779</v>
      </c>
      <c r="F36" s="290">
        <v>168929.59109850787</v>
      </c>
      <c r="G36" s="290">
        <v>169315.9823336874</v>
      </c>
      <c r="H36" s="290">
        <v>168219.1693687418</v>
      </c>
      <c r="I36" s="290">
        <v>168166.27248746145</v>
      </c>
      <c r="J36" s="290">
        <v>167631.48500189558</v>
      </c>
      <c r="K36" s="290">
        <v>167373.70498563926</v>
      </c>
      <c r="L36" s="290">
        <v>166862.61162570619</v>
      </c>
      <c r="M36" s="290">
        <v>166389.65459234067</v>
      </c>
      <c r="N36" s="290">
        <v>165440.15766940877</v>
      </c>
      <c r="O36" s="290">
        <v>165858.60896426358</v>
      </c>
      <c r="P36" s="290">
        <v>165600.56204462971</v>
      </c>
      <c r="Q36" s="290">
        <v>163038.06062095368</v>
      </c>
      <c r="R36" s="290">
        <v>164958.32802380522</v>
      </c>
      <c r="S36" s="290">
        <v>148116.11196396148</v>
      </c>
      <c r="T36" s="290">
        <v>164731.965937003</v>
      </c>
      <c r="U36" s="290"/>
      <c r="V36" s="290">
        <v>13741.137997141963</v>
      </c>
      <c r="W36" s="290">
        <v>12357.981595498783</v>
      </c>
      <c r="X36" s="290">
        <v>12420.569992326855</v>
      </c>
      <c r="Y36" s="290">
        <v>12635.48292692724</v>
      </c>
      <c r="Z36" s="290">
        <v>12790.363116588629</v>
      </c>
      <c r="AA36" s="290">
        <v>12745.856319969584</v>
      </c>
      <c r="AB36" s="290">
        <v>12343.790792859269</v>
      </c>
      <c r="AC36" s="290">
        <v>11462.807755447498</v>
      </c>
      <c r="AD36" s="290">
        <v>10741.121117017883</v>
      </c>
      <c r="AE36" s="290">
        <v>10533.737699646465</v>
      </c>
      <c r="AF36" s="290">
        <v>10335.65556429647</v>
      </c>
      <c r="AG36" s="290">
        <v>10034.792045977585</v>
      </c>
      <c r="AH36" s="290">
        <v>9371.1558098417063</v>
      </c>
      <c r="AI36" s="290">
        <v>9451.6682731913297</v>
      </c>
      <c r="AJ36" s="290">
        <v>9434.7070344869098</v>
      </c>
      <c r="AK36" s="290">
        <v>9175.5611531192935</v>
      </c>
      <c r="AL36" s="290">
        <v>9467.9940672569537</v>
      </c>
      <c r="AM36" s="290">
        <v>6967.2490320203324</v>
      </c>
      <c r="AN36" s="290">
        <v>13368.404697333899</v>
      </c>
      <c r="AO36" s="290"/>
      <c r="AP36" s="290">
        <v>20692842.652897585</v>
      </c>
      <c r="AQ36" s="290">
        <v>21310299.852574319</v>
      </c>
      <c r="AR36" s="290">
        <v>21353821.132055335</v>
      </c>
      <c r="AS36" s="290">
        <v>21576871.220946901</v>
      </c>
      <c r="AT36" s="290">
        <v>21632109.415826347</v>
      </c>
      <c r="AU36" s="290">
        <v>21666576.125452645</v>
      </c>
      <c r="AV36" s="290">
        <v>21271647.440941278</v>
      </c>
      <c r="AW36" s="290">
        <v>21227222.674584359</v>
      </c>
      <c r="AX36" s="290">
        <v>21141740.058401793</v>
      </c>
      <c r="AY36" s="290">
        <v>21186483.755231187</v>
      </c>
      <c r="AZ36" s="290">
        <v>20380767.087328464</v>
      </c>
      <c r="BA36" s="290">
        <v>20231752.606278986</v>
      </c>
      <c r="BB36" s="290">
        <v>20194604.687121313</v>
      </c>
      <c r="BC36" s="290">
        <v>20214036.51713112</v>
      </c>
      <c r="BD36" s="290">
        <v>20176326.26079081</v>
      </c>
      <c r="BE36" s="290">
        <v>19953148.585678868</v>
      </c>
      <c r="BF36" s="290">
        <v>20106210.592203062</v>
      </c>
      <c r="BG36" s="290">
        <v>18798375.190186866</v>
      </c>
      <c r="BH36" s="290">
        <v>19771821.2290425</v>
      </c>
      <c r="BI36" s="290"/>
      <c r="BJ36" s="95"/>
      <c r="BK36" s="95"/>
      <c r="BL36" s="95"/>
    </row>
    <row r="37" spans="1:64" ht="15.5" x14ac:dyDescent="0.35">
      <c r="A37" s="186" t="s">
        <v>118</v>
      </c>
      <c r="B37" s="290">
        <v>25282.12513201794</v>
      </c>
      <c r="C37" s="290">
        <v>23849.748355321964</v>
      </c>
      <c r="D37" s="290">
        <v>23676.010823131561</v>
      </c>
      <c r="E37" s="290">
        <v>23493.160604956509</v>
      </c>
      <c r="F37" s="290">
        <v>23340.965553243066</v>
      </c>
      <c r="G37" s="290">
        <v>22514.753634627497</v>
      </c>
      <c r="H37" s="290">
        <v>22368.417846043605</v>
      </c>
      <c r="I37" s="290">
        <v>22304.547911528382</v>
      </c>
      <c r="J37" s="290">
        <v>21694.461055862554</v>
      </c>
      <c r="K37" s="290">
        <v>21541.825850074008</v>
      </c>
      <c r="L37" s="290">
        <v>20415.954768130119</v>
      </c>
      <c r="M37" s="290">
        <v>20410.790326622195</v>
      </c>
      <c r="N37" s="290">
        <v>19891.403973668213</v>
      </c>
      <c r="O37" s="290">
        <v>19055.991321116351</v>
      </c>
      <c r="P37" s="290">
        <v>19214.260699048216</v>
      </c>
      <c r="Q37" s="290">
        <v>19555.302492086903</v>
      </c>
      <c r="R37" s="290">
        <v>17078.601568485181</v>
      </c>
      <c r="S37" s="290">
        <v>20069.808763159428</v>
      </c>
      <c r="T37" s="290">
        <v>18547.794046348401</v>
      </c>
      <c r="U37" s="290"/>
      <c r="V37" s="290">
        <v>4104.8079900308676</v>
      </c>
      <c r="W37" s="290">
        <v>3883.9516835880936</v>
      </c>
      <c r="X37" s="290">
        <v>3876.2791888650199</v>
      </c>
      <c r="Y37" s="290">
        <v>3893.6605392280603</v>
      </c>
      <c r="Z37" s="290">
        <v>3904.5558924223005</v>
      </c>
      <c r="AA37" s="290">
        <v>3326.195596047628</v>
      </c>
      <c r="AB37" s="290">
        <v>3164.4624369504963</v>
      </c>
      <c r="AC37" s="290">
        <v>3034.7341770689009</v>
      </c>
      <c r="AD37" s="290">
        <v>2383.4426770953983</v>
      </c>
      <c r="AE37" s="290">
        <v>2275.7601404228585</v>
      </c>
      <c r="AF37" s="290">
        <v>1729.0243235360288</v>
      </c>
      <c r="AG37" s="290">
        <v>1698.794640526487</v>
      </c>
      <c r="AH37" s="290">
        <v>1431.3422723343708</v>
      </c>
      <c r="AI37" s="290">
        <v>1092.7409806335945</v>
      </c>
      <c r="AJ37" s="290">
        <v>1221.8370619342363</v>
      </c>
      <c r="AK37" s="290">
        <v>1453.4755158166834</v>
      </c>
      <c r="AL37" s="290">
        <v>1119.4902963029162</v>
      </c>
      <c r="AM37" s="290">
        <v>1942.6378188782019</v>
      </c>
      <c r="AN37" s="290">
        <v>974.00278209766395</v>
      </c>
      <c r="AO37" s="290"/>
      <c r="AP37" s="290">
        <v>19243586.520291448</v>
      </c>
      <c r="AQ37" s="290">
        <v>19090941.732782569</v>
      </c>
      <c r="AR37" s="290">
        <v>19072838.681895092</v>
      </c>
      <c r="AS37" s="290">
        <v>19215155.47989662</v>
      </c>
      <c r="AT37" s="290">
        <v>19205614.219831336</v>
      </c>
      <c r="AU37" s="290">
        <v>17902196.257117413</v>
      </c>
      <c r="AV37" s="290">
        <v>17301592.963068523</v>
      </c>
      <c r="AW37" s="290">
        <v>17253743.497756287</v>
      </c>
      <c r="AX37" s="290">
        <v>15464708.014829114</v>
      </c>
      <c r="AY37" s="290">
        <v>15228415.354886776</v>
      </c>
      <c r="AZ37" s="290">
        <v>14154272.520456435</v>
      </c>
      <c r="BA37" s="290">
        <v>14142826.105091326</v>
      </c>
      <c r="BB37" s="290">
        <v>13673795.00157322</v>
      </c>
      <c r="BC37" s="290">
        <v>13229030.034222005</v>
      </c>
      <c r="BD37" s="290">
        <v>13194262.173617762</v>
      </c>
      <c r="BE37" s="290">
        <v>14190798.560715344</v>
      </c>
      <c r="BF37" s="290">
        <v>13643744.069785206</v>
      </c>
      <c r="BG37" s="290">
        <v>15132394.101756321</v>
      </c>
      <c r="BH37" s="290">
        <v>11964290.1834275</v>
      </c>
      <c r="BI37" s="290"/>
      <c r="BJ37" s="95"/>
      <c r="BK37" s="95"/>
      <c r="BL37" s="95"/>
    </row>
    <row r="38" spans="1:64" ht="15.5" x14ac:dyDescent="0.35">
      <c r="A38" s="186" t="s">
        <v>95</v>
      </c>
      <c r="B38" s="290">
        <v>405.69807716632607</v>
      </c>
      <c r="C38" s="290">
        <v>193.83590105376041</v>
      </c>
      <c r="D38" s="290">
        <v>174.95308246042242</v>
      </c>
      <c r="E38" s="290">
        <v>174.37716559087676</v>
      </c>
      <c r="F38" s="290">
        <v>173.80123233302703</v>
      </c>
      <c r="G38" s="290">
        <v>173.22525133977393</v>
      </c>
      <c r="H38" s="290">
        <v>173.22525133977393</v>
      </c>
      <c r="I38" s="290">
        <v>173.22525133977393</v>
      </c>
      <c r="J38" s="290">
        <v>173.22525133977393</v>
      </c>
      <c r="K38" s="290">
        <v>173.22525133977393</v>
      </c>
      <c r="L38" s="290">
        <v>173.22525133977393</v>
      </c>
      <c r="M38" s="290">
        <v>173.22525133977393</v>
      </c>
      <c r="N38" s="290">
        <v>173.22525133977393</v>
      </c>
      <c r="O38" s="290">
        <v>173.22525133977393</v>
      </c>
      <c r="P38" s="290">
        <v>173.22525133977393</v>
      </c>
      <c r="Q38" s="290">
        <v>173.22525133977393</v>
      </c>
      <c r="R38" s="290">
        <v>173.22525133977393</v>
      </c>
      <c r="S38" s="290">
        <v>173.22525133977393</v>
      </c>
      <c r="T38" s="290">
        <v>173.225316047668</v>
      </c>
      <c r="U38" s="290"/>
      <c r="V38" s="290">
        <v>0</v>
      </c>
      <c r="W38" s="290">
        <v>0</v>
      </c>
      <c r="X38" s="290">
        <v>0</v>
      </c>
      <c r="Y38" s="290">
        <v>0</v>
      </c>
      <c r="Z38" s="290">
        <v>0</v>
      </c>
      <c r="AA38" s="290">
        <v>0</v>
      </c>
      <c r="AB38" s="290">
        <v>0</v>
      </c>
      <c r="AC38" s="290">
        <v>0</v>
      </c>
      <c r="AD38" s="290">
        <v>0</v>
      </c>
      <c r="AE38" s="290">
        <v>0</v>
      </c>
      <c r="AF38" s="290">
        <v>0</v>
      </c>
      <c r="AG38" s="290">
        <v>0</v>
      </c>
      <c r="AH38" s="290">
        <v>0</v>
      </c>
      <c r="AI38" s="290">
        <v>0</v>
      </c>
      <c r="AJ38" s="290">
        <v>0</v>
      </c>
      <c r="AK38" s="290">
        <v>0</v>
      </c>
      <c r="AL38" s="290">
        <v>0</v>
      </c>
      <c r="AM38" s="290">
        <v>0</v>
      </c>
      <c r="AN38" s="290">
        <v>0</v>
      </c>
      <c r="AO38" s="290"/>
      <c r="AP38" s="290">
        <v>0</v>
      </c>
      <c r="AQ38" s="290">
        <v>0</v>
      </c>
      <c r="AR38" s="290">
        <v>0</v>
      </c>
      <c r="AS38" s="290">
        <v>0</v>
      </c>
      <c r="AT38" s="290">
        <v>0</v>
      </c>
      <c r="AU38" s="290">
        <v>0</v>
      </c>
      <c r="AV38" s="290">
        <v>0</v>
      </c>
      <c r="AW38" s="290">
        <v>0</v>
      </c>
      <c r="AX38" s="290">
        <v>0</v>
      </c>
      <c r="AY38" s="290">
        <v>0</v>
      </c>
      <c r="AZ38" s="290">
        <v>0</v>
      </c>
      <c r="BA38" s="290">
        <v>0</v>
      </c>
      <c r="BB38" s="290">
        <v>0</v>
      </c>
      <c r="BC38" s="290">
        <v>0</v>
      </c>
      <c r="BD38" s="290">
        <v>0</v>
      </c>
      <c r="BE38" s="290">
        <v>0</v>
      </c>
      <c r="BF38" s="290">
        <v>0</v>
      </c>
      <c r="BG38" s="290">
        <v>0</v>
      </c>
      <c r="BH38" s="290">
        <v>0</v>
      </c>
      <c r="BI38" s="290"/>
      <c r="BJ38" s="95"/>
      <c r="BK38" s="95"/>
      <c r="BL38" s="95"/>
    </row>
    <row r="39" spans="1:64" s="66" customFormat="1" ht="16" thickBot="1" x14ac:dyDescent="0.4">
      <c r="A39" s="304" t="s">
        <v>94</v>
      </c>
      <c r="B39" s="292">
        <v>6289206.2195151867</v>
      </c>
      <c r="C39" s="292">
        <v>2567723.2038901863</v>
      </c>
      <c r="D39" s="292">
        <v>2278912.7038901863</v>
      </c>
      <c r="E39" s="292">
        <v>1882166.3893363955</v>
      </c>
      <c r="F39" s="292">
        <v>1579493.3580863955</v>
      </c>
      <c r="G39" s="292">
        <v>1556790.2911918643</v>
      </c>
      <c r="H39" s="292">
        <v>1873783.2911918643</v>
      </c>
      <c r="I39" s="292">
        <v>1283568.6661918643</v>
      </c>
      <c r="J39" s="292">
        <v>1259972.3087699893</v>
      </c>
      <c r="K39" s="292">
        <v>1358841.9161918643</v>
      </c>
      <c r="L39" s="292">
        <v>1425362.7462699893</v>
      </c>
      <c r="M39" s="292">
        <v>1861837.8893363955</v>
      </c>
      <c r="N39" s="292">
        <v>1227368.9889457705</v>
      </c>
      <c r="O39" s="292">
        <v>1463269.428230342</v>
      </c>
      <c r="P39" s="292">
        <v>1450375.342292842</v>
      </c>
      <c r="Q39" s="292">
        <v>1378986.867683467</v>
      </c>
      <c r="R39" s="292">
        <v>1628151.5556717482</v>
      </c>
      <c r="S39" s="292">
        <v>1303082.8408279982</v>
      </c>
      <c r="T39" s="292">
        <v>2123502.4764203401</v>
      </c>
      <c r="U39" s="292"/>
      <c r="V39" s="292">
        <v>71933.256877435371</v>
      </c>
      <c r="W39" s="292">
        <v>53253.004802240059</v>
      </c>
      <c r="X39" s="292">
        <v>45969.657145990059</v>
      </c>
      <c r="Y39" s="292">
        <v>61161.894804291391</v>
      </c>
      <c r="Z39" s="292">
        <v>50504.453886322641</v>
      </c>
      <c r="AA39" s="292">
        <v>44517.09371786561</v>
      </c>
      <c r="AB39" s="292">
        <v>54941.89840536561</v>
      </c>
      <c r="AC39" s="292">
        <v>48230.25973349061</v>
      </c>
      <c r="AD39" s="292">
        <v>56585.489042572641</v>
      </c>
      <c r="AE39" s="292">
        <v>59270.14840536561</v>
      </c>
      <c r="AF39" s="292">
        <v>41950.747160248422</v>
      </c>
      <c r="AG39" s="292">
        <v>48105.754484467172</v>
      </c>
      <c r="AH39" s="292">
        <v>47557.955168060922</v>
      </c>
      <c r="AI39" s="292">
        <v>54233.209588199054</v>
      </c>
      <c r="AJ39" s="292">
        <v>53111.932244449054</v>
      </c>
      <c r="AK39" s="292">
        <v>54027.463982730304</v>
      </c>
      <c r="AL39" s="292">
        <v>38142.983330874835</v>
      </c>
      <c r="AM39" s="292">
        <v>31044.016350894366</v>
      </c>
      <c r="AN39" s="292">
        <v>90854.004176205999</v>
      </c>
      <c r="AO39" s="292"/>
      <c r="AP39" s="292">
        <v>3292752.9122867677</v>
      </c>
      <c r="AQ39" s="292">
        <v>3187236.1310367677</v>
      </c>
      <c r="AR39" s="292">
        <v>2952395.2560367677</v>
      </c>
      <c r="AS39" s="292">
        <v>3502866.5302702077</v>
      </c>
      <c r="AT39" s="292">
        <v>3087481.7763639577</v>
      </c>
      <c r="AU39" s="292">
        <v>2951131.7172819264</v>
      </c>
      <c r="AV39" s="292">
        <v>3262188.9047819264</v>
      </c>
      <c r="AW39" s="292">
        <v>2960182.3422819264</v>
      </c>
      <c r="AX39" s="292">
        <v>2868063.7421842702</v>
      </c>
      <c r="AY39" s="292">
        <v>2797450.9985319264</v>
      </c>
      <c r="AZ39" s="292">
        <v>1547504.6689420827</v>
      </c>
      <c r="BA39" s="292">
        <v>1809797.3564420827</v>
      </c>
      <c r="BB39" s="292">
        <v>1374285.7158170827</v>
      </c>
      <c r="BC39" s="292">
        <v>1457448.3102498599</v>
      </c>
      <c r="BD39" s="292">
        <v>1534449.8043904849</v>
      </c>
      <c r="BE39" s="292">
        <v>1611814.8512654849</v>
      </c>
      <c r="BF39" s="292">
        <v>1261835.1168904849</v>
      </c>
      <c r="BG39" s="292">
        <v>1254591.3239217349</v>
      </c>
      <c r="BH39" s="292">
        <v>4090025.9088389599</v>
      </c>
      <c r="BI39" s="292"/>
      <c r="BJ39" s="293"/>
      <c r="BK39" s="293"/>
      <c r="BL39" s="293"/>
    </row>
    <row r="40" spans="1:64" s="2" customFormat="1" ht="16" thickTop="1" x14ac:dyDescent="0.35">
      <c r="A40" s="148" t="s">
        <v>159</v>
      </c>
      <c r="B40" s="294">
        <v>85185956.225329369</v>
      </c>
      <c r="C40" s="294">
        <v>57921805.360285014</v>
      </c>
      <c r="D40" s="294">
        <v>59319383.576078795</v>
      </c>
      <c r="E40" s="294">
        <v>57438506.817625262</v>
      </c>
      <c r="F40" s="294">
        <v>55541795.870831519</v>
      </c>
      <c r="G40" s="294">
        <v>55739325.884344384</v>
      </c>
      <c r="H40" s="294">
        <v>56707776.02271843</v>
      </c>
      <c r="I40" s="294">
        <v>55640166.540307581</v>
      </c>
      <c r="J40" s="294">
        <v>56007957.994714849</v>
      </c>
      <c r="K40" s="294">
        <v>55810910.792215303</v>
      </c>
      <c r="L40" s="294">
        <v>54463266.518057197</v>
      </c>
      <c r="M40" s="294">
        <v>52265598.741392769</v>
      </c>
      <c r="N40" s="294">
        <v>49543180.707883239</v>
      </c>
      <c r="O40" s="294">
        <v>52143891.627754502</v>
      </c>
      <c r="P40" s="294">
        <v>52214610.67807588</v>
      </c>
      <c r="Q40" s="294">
        <v>48470492.577196576</v>
      </c>
      <c r="R40" s="294">
        <v>46564455.017090052</v>
      </c>
      <c r="S40" s="294">
        <v>46357308.341707096</v>
      </c>
      <c r="T40" s="294">
        <v>44021934.973431334</v>
      </c>
      <c r="U40" s="294">
        <f>U5</f>
        <v>46195902.2729211</v>
      </c>
      <c r="V40" s="294">
        <v>7450602.3736332729</v>
      </c>
      <c r="W40" s="294">
        <v>3946691.5258800616</v>
      </c>
      <c r="X40" s="294">
        <v>4022952.5742663257</v>
      </c>
      <c r="Y40" s="294">
        <v>3969826.6235169587</v>
      </c>
      <c r="Z40" s="294">
        <v>3890599.725065914</v>
      </c>
      <c r="AA40" s="294">
        <v>3949512.8739155415</v>
      </c>
      <c r="AB40" s="294">
        <v>3993876.4876519293</v>
      </c>
      <c r="AC40" s="294">
        <v>3686286.204011701</v>
      </c>
      <c r="AD40" s="294">
        <v>3499152.4397976696</v>
      </c>
      <c r="AE40" s="294">
        <v>3363692.7561791898</v>
      </c>
      <c r="AF40" s="294">
        <v>3276710.8311504433</v>
      </c>
      <c r="AG40" s="294">
        <v>3390347.1392837726</v>
      </c>
      <c r="AH40" s="294">
        <v>3223000.7642806512</v>
      </c>
      <c r="AI40" s="294">
        <v>3313615.9588352507</v>
      </c>
      <c r="AJ40" s="294">
        <v>3501523.5742015149</v>
      </c>
      <c r="AK40" s="294">
        <v>3034525.4382394953</v>
      </c>
      <c r="AL40" s="294">
        <v>2910496.0543310069</v>
      </c>
      <c r="AM40" s="294">
        <v>2976147.1953522093</v>
      </c>
      <c r="AN40" s="294">
        <v>3212375.7108453405</v>
      </c>
      <c r="AO40" s="294">
        <f>AO5</f>
        <v>3568483.1301986198</v>
      </c>
      <c r="AP40" s="294">
        <v>8277151488.8228149</v>
      </c>
      <c r="AQ40" s="294">
        <v>7612325849.5608234</v>
      </c>
      <c r="AR40" s="294">
        <v>7620823037.8673315</v>
      </c>
      <c r="AS40" s="294">
        <v>7614554810.5495663</v>
      </c>
      <c r="AT40" s="294">
        <v>7605922522.135294</v>
      </c>
      <c r="AU40" s="294">
        <v>7590335099.4565926</v>
      </c>
      <c r="AV40" s="294">
        <v>7593701196.8971663</v>
      </c>
      <c r="AW40" s="294">
        <v>7591176207.6367636</v>
      </c>
      <c r="AX40" s="294">
        <v>7589314509.79842</v>
      </c>
      <c r="AY40" s="294">
        <v>7579039971.0656319</v>
      </c>
      <c r="AZ40" s="294">
        <v>7573760056.695817</v>
      </c>
      <c r="BA40" s="294">
        <v>7562694468.3122597</v>
      </c>
      <c r="BB40" s="294">
        <v>7538955558.5626154</v>
      </c>
      <c r="BC40" s="294">
        <v>7540037791.7488022</v>
      </c>
      <c r="BD40" s="294">
        <v>7506021683.2201405</v>
      </c>
      <c r="BE40" s="294">
        <v>7481247054.6562252</v>
      </c>
      <c r="BF40" s="294">
        <v>7270711369.4091797</v>
      </c>
      <c r="BG40" s="294">
        <v>7370060976.1843519</v>
      </c>
      <c r="BH40" s="294">
        <v>7276619883.9411716</v>
      </c>
      <c r="BI40" s="294">
        <f>BI5</f>
        <v>8342863273.4715033</v>
      </c>
      <c r="BJ40" s="148"/>
      <c r="BK40" s="148"/>
      <c r="BL40" s="148"/>
    </row>
    <row r="41" spans="1:64" ht="15.5" x14ac:dyDescent="0.35">
      <c r="A41" s="186" t="s">
        <v>92</v>
      </c>
      <c r="B41" s="290">
        <v>34192954.69846566</v>
      </c>
      <c r="C41" s="290">
        <v>23639080.603813976</v>
      </c>
      <c r="D41" s="290">
        <v>24341260.450939335</v>
      </c>
      <c r="E41" s="290">
        <v>24032404.456057217</v>
      </c>
      <c r="F41" s="290">
        <v>22935319.467068065</v>
      </c>
      <c r="G41" s="290">
        <v>22932023.73529778</v>
      </c>
      <c r="H41" s="290">
        <v>23310590.056415167</v>
      </c>
      <c r="I41" s="290">
        <v>23266813.600162249</v>
      </c>
      <c r="J41" s="290">
        <v>23445378.671829637</v>
      </c>
      <c r="K41" s="290">
        <v>23941952.850350905</v>
      </c>
      <c r="L41" s="290">
        <v>23922126.356463727</v>
      </c>
      <c r="M41" s="290">
        <v>23421175.385841224</v>
      </c>
      <c r="N41" s="290">
        <v>23734970.405924391</v>
      </c>
      <c r="O41" s="290">
        <v>23754641.612750705</v>
      </c>
      <c r="P41" s="290">
        <v>23153963.758617777</v>
      </c>
      <c r="Q41" s="290">
        <v>22774769.211115718</v>
      </c>
      <c r="R41" s="290">
        <v>22045882.175207112</v>
      </c>
      <c r="S41" s="290">
        <v>21731493.742127866</v>
      </c>
      <c r="T41" s="290">
        <v>17963785.556520801</v>
      </c>
      <c r="U41" s="290"/>
      <c r="V41" s="290">
        <v>1842438.3533463837</v>
      </c>
      <c r="W41" s="290">
        <v>731473.46392883186</v>
      </c>
      <c r="X41" s="290">
        <v>767222.15522640164</v>
      </c>
      <c r="Y41" s="290">
        <v>746844.30393105466</v>
      </c>
      <c r="Z41" s="290">
        <v>697428.46664116171</v>
      </c>
      <c r="AA41" s="290">
        <v>698537.31841863622</v>
      </c>
      <c r="AB41" s="290">
        <v>686868.67913026456</v>
      </c>
      <c r="AC41" s="290">
        <v>687678.76388391014</v>
      </c>
      <c r="AD41" s="290">
        <v>688200.39628150663</v>
      </c>
      <c r="AE41" s="290">
        <v>686647.58326161793</v>
      </c>
      <c r="AF41" s="290">
        <v>675162.93699263595</v>
      </c>
      <c r="AG41" s="290">
        <v>648217.18758467038</v>
      </c>
      <c r="AH41" s="290">
        <v>655130.66272129328</v>
      </c>
      <c r="AI41" s="290">
        <v>635862.78857498895</v>
      </c>
      <c r="AJ41" s="290">
        <v>637840.44662468159</v>
      </c>
      <c r="AK41" s="290">
        <v>605629.16307756794</v>
      </c>
      <c r="AL41" s="290">
        <v>586174.0569419259</v>
      </c>
      <c r="AM41" s="290">
        <v>620461.1973753497</v>
      </c>
      <c r="AN41" s="290">
        <v>474844.58668591001</v>
      </c>
      <c r="AO41" s="290"/>
      <c r="AP41" s="290">
        <v>686895465.63069487</v>
      </c>
      <c r="AQ41" s="290">
        <v>294144136.19919318</v>
      </c>
      <c r="AR41" s="290">
        <v>296126714.96833527</v>
      </c>
      <c r="AS41" s="290">
        <v>293429108.71671462</v>
      </c>
      <c r="AT41" s="290">
        <v>285510952.95176351</v>
      </c>
      <c r="AU41" s="290">
        <v>276357831.9389739</v>
      </c>
      <c r="AV41" s="290">
        <v>274053139.22447783</v>
      </c>
      <c r="AW41" s="290">
        <v>272071214.12665808</v>
      </c>
      <c r="AX41" s="290">
        <v>268639881.21218705</v>
      </c>
      <c r="AY41" s="290">
        <v>266618021.39888683</v>
      </c>
      <c r="AZ41" s="290">
        <v>265059819.17341867</v>
      </c>
      <c r="BA41" s="290">
        <v>263258961.24512342</v>
      </c>
      <c r="BB41" s="290">
        <v>260798571.3494463</v>
      </c>
      <c r="BC41" s="290">
        <v>259978883.40107653</v>
      </c>
      <c r="BD41" s="290">
        <v>239755096.60936129</v>
      </c>
      <c r="BE41" s="290">
        <v>226227688.69356039</v>
      </c>
      <c r="BF41" s="290">
        <v>220446891.60045704</v>
      </c>
      <c r="BG41" s="290">
        <v>254045921.29952693</v>
      </c>
      <c r="BH41" s="290">
        <v>185673548.86428601</v>
      </c>
      <c r="BI41" s="290"/>
      <c r="BJ41" s="95"/>
      <c r="BK41" s="95"/>
      <c r="BL41" s="95"/>
    </row>
    <row r="42" spans="1:64" ht="15.5" x14ac:dyDescent="0.35">
      <c r="A42" s="186" t="s">
        <v>93</v>
      </c>
      <c r="B42" s="290">
        <v>6662896.8982609343</v>
      </c>
      <c r="C42" s="290">
        <v>9288890.3458830416</v>
      </c>
      <c r="D42" s="290">
        <v>9255922.6198543068</v>
      </c>
      <c r="E42" s="290">
        <v>9234597.9801652841</v>
      </c>
      <c r="F42" s="290">
        <v>9229958.5561059937</v>
      </c>
      <c r="G42" s="290">
        <v>9319328.4462954644</v>
      </c>
      <c r="H42" s="290">
        <v>9351607.252932502</v>
      </c>
      <c r="I42" s="290">
        <v>9419628.8847027719</v>
      </c>
      <c r="J42" s="290">
        <v>9413855.0465153567</v>
      </c>
      <c r="K42" s="290">
        <v>9434393.4633121062</v>
      </c>
      <c r="L42" s="290">
        <v>9380584.480434306</v>
      </c>
      <c r="M42" s="290">
        <v>9365732.7106927522</v>
      </c>
      <c r="N42" s="290">
        <v>9282356.9005473796</v>
      </c>
      <c r="O42" s="290">
        <v>9303031.8083970603</v>
      </c>
      <c r="P42" s="290">
        <v>9327431.2394926921</v>
      </c>
      <c r="Q42" s="290">
        <v>9174441.5869453307</v>
      </c>
      <c r="R42" s="290">
        <v>8594982.0578980483</v>
      </c>
      <c r="S42" s="290">
        <v>8958479.2816629335</v>
      </c>
      <c r="T42" s="290">
        <v>9256607.3131031804</v>
      </c>
      <c r="U42" s="290"/>
      <c r="V42" s="290">
        <v>555958.19634899637</v>
      </c>
      <c r="W42" s="290">
        <v>554676.00850620598</v>
      </c>
      <c r="X42" s="290">
        <v>605361.91604118166</v>
      </c>
      <c r="Y42" s="290">
        <v>661519.13364744955</v>
      </c>
      <c r="Z42" s="290">
        <v>690235.23065530753</v>
      </c>
      <c r="AA42" s="290">
        <v>693317.45752863423</v>
      </c>
      <c r="AB42" s="290">
        <v>668936.04823187599</v>
      </c>
      <c r="AC42" s="290">
        <v>547085.89592156641</v>
      </c>
      <c r="AD42" s="290">
        <v>442888.01186723926</v>
      </c>
      <c r="AE42" s="290">
        <v>405104.76052456268</v>
      </c>
      <c r="AF42" s="290">
        <v>376326.17369449593</v>
      </c>
      <c r="AG42" s="290">
        <v>375159.55344541738</v>
      </c>
      <c r="AH42" s="290">
        <v>377567.08798225643</v>
      </c>
      <c r="AI42" s="290">
        <v>378575.59330387885</v>
      </c>
      <c r="AJ42" s="290">
        <v>379594.08955655055</v>
      </c>
      <c r="AK42" s="290">
        <v>371650.87201197597</v>
      </c>
      <c r="AL42" s="290">
        <v>339033.03294820577</v>
      </c>
      <c r="AM42" s="290">
        <v>358653.69392272952</v>
      </c>
      <c r="AN42" s="290">
        <v>659106.44120343099</v>
      </c>
      <c r="AO42" s="290"/>
      <c r="AP42" s="290">
        <v>315842540.03137612</v>
      </c>
      <c r="AQ42" s="290">
        <v>392344409.21294594</v>
      </c>
      <c r="AR42" s="290">
        <v>393078621.71055567</v>
      </c>
      <c r="AS42" s="290">
        <v>392738431.85950601</v>
      </c>
      <c r="AT42" s="290">
        <v>395882206.0821175</v>
      </c>
      <c r="AU42" s="290">
        <v>399298898.48388648</v>
      </c>
      <c r="AV42" s="290">
        <v>402513291.97690302</v>
      </c>
      <c r="AW42" s="290">
        <v>404692145.53978902</v>
      </c>
      <c r="AX42" s="290">
        <v>407088054.30825299</v>
      </c>
      <c r="AY42" s="290">
        <v>408138413.62138176</v>
      </c>
      <c r="AZ42" s="290">
        <v>407270610.22631091</v>
      </c>
      <c r="BA42" s="290">
        <v>406736608.36464834</v>
      </c>
      <c r="BB42" s="290">
        <v>408382848.77976519</v>
      </c>
      <c r="BC42" s="290">
        <v>409812411.23677588</v>
      </c>
      <c r="BD42" s="290">
        <v>411316586.77143174</v>
      </c>
      <c r="BE42" s="290">
        <v>403020669.76623183</v>
      </c>
      <c r="BF42" s="290">
        <v>351814087.12462604</v>
      </c>
      <c r="BG42" s="290">
        <v>373841330.33205366</v>
      </c>
      <c r="BH42" s="290">
        <v>393793256.05962598</v>
      </c>
      <c r="BI42" s="290"/>
      <c r="BJ42" s="95"/>
      <c r="BK42" s="95"/>
      <c r="BL42" s="95"/>
    </row>
    <row r="43" spans="1:64" ht="15.5" x14ac:dyDescent="0.35">
      <c r="A43" s="186" t="s">
        <v>118</v>
      </c>
      <c r="B43" s="290">
        <v>8836189.2311110608</v>
      </c>
      <c r="C43" s="290">
        <v>8106372.3101031277</v>
      </c>
      <c r="D43" s="290">
        <v>8147931.3534033373</v>
      </c>
      <c r="E43" s="290">
        <v>8140026.7002000278</v>
      </c>
      <c r="F43" s="290">
        <v>8046000.9978317283</v>
      </c>
      <c r="G43" s="290">
        <v>8062993.4343984239</v>
      </c>
      <c r="H43" s="290">
        <v>8087519.962430614</v>
      </c>
      <c r="I43" s="290">
        <v>8057409.23573667</v>
      </c>
      <c r="J43" s="290">
        <v>8050671.2076257896</v>
      </c>
      <c r="K43" s="290">
        <v>8067036.3756655557</v>
      </c>
      <c r="L43" s="290">
        <v>8066072.2899735514</v>
      </c>
      <c r="M43" s="290">
        <v>8019399.0518485857</v>
      </c>
      <c r="N43" s="290">
        <v>7986936.9782169564</v>
      </c>
      <c r="O43" s="290">
        <v>8006511.5592386201</v>
      </c>
      <c r="P43" s="290">
        <v>8012009.9167746184</v>
      </c>
      <c r="Q43" s="290">
        <v>7976034.3736419221</v>
      </c>
      <c r="R43" s="290">
        <v>7893312.0810479326</v>
      </c>
      <c r="S43" s="290">
        <v>7853334.325188796</v>
      </c>
      <c r="T43" s="290">
        <v>7787285.9488945697</v>
      </c>
      <c r="U43" s="290"/>
      <c r="V43" s="290">
        <v>2243129.6095521194</v>
      </c>
      <c r="W43" s="290">
        <v>1844451.0201918865</v>
      </c>
      <c r="X43" s="290">
        <v>1867782.2963877197</v>
      </c>
      <c r="Y43" s="290">
        <v>1873021.6317810949</v>
      </c>
      <c r="Z43" s="290">
        <v>1865308.5788269872</v>
      </c>
      <c r="AA43" s="290">
        <v>1868687.9134266274</v>
      </c>
      <c r="AB43" s="290">
        <v>1854561.551365807</v>
      </c>
      <c r="AC43" s="290">
        <v>1808782.9475342757</v>
      </c>
      <c r="AD43" s="290">
        <v>1778560.6744465965</v>
      </c>
      <c r="AE43" s="290">
        <v>1759047.6455849342</v>
      </c>
      <c r="AF43" s="290">
        <v>1747204.9408174176</v>
      </c>
      <c r="AG43" s="290">
        <v>1738899.2303231275</v>
      </c>
      <c r="AH43" s="290">
        <v>1724510.203280678</v>
      </c>
      <c r="AI43" s="290">
        <v>1717017.2429514125</v>
      </c>
      <c r="AJ43" s="290">
        <v>1720547.1952703265</v>
      </c>
      <c r="AK43" s="290">
        <v>1717865.4817045061</v>
      </c>
      <c r="AL43" s="290">
        <v>1674304.4110329382</v>
      </c>
      <c r="AM43" s="290">
        <v>1678624.5628303424</v>
      </c>
      <c r="AN43" s="290">
        <v>1710269.9886646699</v>
      </c>
      <c r="AO43" s="290"/>
      <c r="AP43" s="290">
        <v>7240998120.2250462</v>
      </c>
      <c r="AQ43" s="290">
        <v>6920097320.1514359</v>
      </c>
      <c r="AR43" s="290">
        <v>6924768501.6911669</v>
      </c>
      <c r="AS43" s="290">
        <v>6921576183.4761658</v>
      </c>
      <c r="AT43" s="290">
        <v>6917749191.4791956</v>
      </c>
      <c r="AU43" s="290">
        <v>6907048760.786458</v>
      </c>
      <c r="AV43" s="290">
        <v>6908270765.5823221</v>
      </c>
      <c r="AW43" s="290">
        <v>6903907147.1068268</v>
      </c>
      <c r="AX43" s="290">
        <v>6902985225.6644983</v>
      </c>
      <c r="AY43" s="290">
        <v>6896801465.0568924</v>
      </c>
      <c r="AZ43" s="290">
        <v>6891051141.4326134</v>
      </c>
      <c r="BA43" s="290">
        <v>6882505825.3389883</v>
      </c>
      <c r="BB43" s="290">
        <v>6862443013.0699654</v>
      </c>
      <c r="BC43" s="290">
        <v>6856401530.4974709</v>
      </c>
      <c r="BD43" s="290">
        <v>6843731326.2258759</v>
      </c>
      <c r="BE43" s="290">
        <v>6847433950.3329725</v>
      </c>
      <c r="BF43" s="290">
        <v>6694123872.9456072</v>
      </c>
      <c r="BG43" s="290">
        <v>6738126526.3143187</v>
      </c>
      <c r="BH43" s="290">
        <v>6687731624.51649</v>
      </c>
      <c r="BI43" s="290"/>
      <c r="BJ43" s="95"/>
      <c r="BK43" s="95"/>
      <c r="BL43" s="95"/>
    </row>
    <row r="44" spans="1:64" ht="15.5" x14ac:dyDescent="0.35">
      <c r="A44" s="186" t="s">
        <v>95</v>
      </c>
      <c r="B44" s="290">
        <v>2123635.8574705762</v>
      </c>
      <c r="C44" s="290">
        <v>3046634.17371654</v>
      </c>
      <c r="D44" s="290">
        <v>3071028.1001131292</v>
      </c>
      <c r="E44" s="290">
        <v>3069399.6919343923</v>
      </c>
      <c r="F44" s="290">
        <v>3067463.1730576153</v>
      </c>
      <c r="G44" s="290">
        <v>3062746.5915845316</v>
      </c>
      <c r="H44" s="290">
        <v>3065718.6689440561</v>
      </c>
      <c r="I44" s="290">
        <v>3067672.7377101383</v>
      </c>
      <c r="J44" s="290">
        <v>3066951.9867479904</v>
      </c>
      <c r="K44" s="290">
        <v>3061024.5208909945</v>
      </c>
      <c r="L44" s="290">
        <v>3066677.6216897136</v>
      </c>
      <c r="M44" s="290">
        <v>3066111.6985142599</v>
      </c>
      <c r="N44" s="290">
        <v>3076121.15369807</v>
      </c>
      <c r="O44" s="290">
        <v>3093814.3153716535</v>
      </c>
      <c r="P44" s="290">
        <v>3100153.4311947939</v>
      </c>
      <c r="Q44" s="290">
        <v>3108595.5109978532</v>
      </c>
      <c r="R44" s="290">
        <v>3105497.6834407202</v>
      </c>
      <c r="S44" s="290">
        <v>3049644.0357314604</v>
      </c>
      <c r="T44" s="290">
        <v>3054876.45282871</v>
      </c>
      <c r="U44" s="290"/>
      <c r="V44" s="290">
        <v>122.797867412491</v>
      </c>
      <c r="W44" s="290">
        <v>650.77568401678786</v>
      </c>
      <c r="X44" s="290">
        <v>639.15216690143257</v>
      </c>
      <c r="Y44" s="290">
        <v>492.70283823896926</v>
      </c>
      <c r="Z44" s="290">
        <v>364.3007483305675</v>
      </c>
      <c r="AA44" s="290">
        <v>460.2550975307866</v>
      </c>
      <c r="AB44" s="290">
        <v>731.51007305253597</v>
      </c>
      <c r="AC44" s="290">
        <v>728.44469603559844</v>
      </c>
      <c r="AD44" s="290">
        <v>727.11147640690729</v>
      </c>
      <c r="AE44" s="290">
        <v>664.09139464335863</v>
      </c>
      <c r="AF44" s="290">
        <v>1810.6432949783739</v>
      </c>
      <c r="AG44" s="290">
        <v>563.86751714572927</v>
      </c>
      <c r="AH44" s="290">
        <v>170.93175799738029</v>
      </c>
      <c r="AI44" s="290">
        <v>2587.9398415463511</v>
      </c>
      <c r="AJ44" s="290">
        <v>1389.4798365319919</v>
      </c>
      <c r="AK44" s="290">
        <v>1272.7225945304669</v>
      </c>
      <c r="AL44" s="290">
        <v>1392.3779944905918</v>
      </c>
      <c r="AM44" s="290">
        <v>1435.2376853511905</v>
      </c>
      <c r="AN44" s="290">
        <v>664.09144222736404</v>
      </c>
      <c r="AO44" s="290"/>
      <c r="AP44" s="290">
        <v>0</v>
      </c>
      <c r="AQ44" s="290">
        <v>0</v>
      </c>
      <c r="AR44" s="290">
        <v>0</v>
      </c>
      <c r="AS44" s="290">
        <v>0</v>
      </c>
      <c r="AT44" s="290">
        <v>0</v>
      </c>
      <c r="AU44" s="290">
        <v>0</v>
      </c>
      <c r="AV44" s="290">
        <v>0</v>
      </c>
      <c r="AW44" s="290">
        <v>0</v>
      </c>
      <c r="AX44" s="290">
        <v>0</v>
      </c>
      <c r="AY44" s="290">
        <v>0</v>
      </c>
      <c r="AZ44" s="290">
        <v>0</v>
      </c>
      <c r="BA44" s="290">
        <v>0</v>
      </c>
      <c r="BB44" s="290">
        <v>0</v>
      </c>
      <c r="BC44" s="290">
        <v>0</v>
      </c>
      <c r="BD44" s="290">
        <v>0</v>
      </c>
      <c r="BE44" s="290">
        <v>0</v>
      </c>
      <c r="BF44" s="290">
        <v>0</v>
      </c>
      <c r="BG44" s="290">
        <v>0</v>
      </c>
      <c r="BH44" s="290">
        <v>0</v>
      </c>
      <c r="BI44" s="290"/>
      <c r="BJ44" s="95"/>
      <c r="BK44" s="95"/>
      <c r="BL44" s="95"/>
    </row>
    <row r="45" spans="1:64" s="66" customFormat="1" ht="16" thickBot="1" x14ac:dyDescent="0.4">
      <c r="A45" s="304" t="s">
        <v>94</v>
      </c>
      <c r="B45" s="292">
        <v>33370279.540020991</v>
      </c>
      <c r="C45" s="292">
        <v>13840827.926768428</v>
      </c>
      <c r="D45" s="292">
        <v>14503241.051768428</v>
      </c>
      <c r="E45" s="292">
        <v>12962077.989268428</v>
      </c>
      <c r="F45" s="292">
        <v>12263053.676768428</v>
      </c>
      <c r="G45" s="292">
        <v>12362233.676768428</v>
      </c>
      <c r="H45" s="292">
        <v>12892340.081996089</v>
      </c>
      <c r="I45" s="292">
        <v>11828642.081996089</v>
      </c>
      <c r="J45" s="292">
        <v>12031101.081996089</v>
      </c>
      <c r="K45" s="292">
        <v>11306503.581996089</v>
      </c>
      <c r="L45" s="292">
        <v>10027805.769496089</v>
      </c>
      <c r="M45" s="292">
        <v>8393179.8944960888</v>
      </c>
      <c r="N45" s="292">
        <v>5462795.2694960888</v>
      </c>
      <c r="O45" s="292">
        <v>7985892.3319960888</v>
      </c>
      <c r="P45" s="292">
        <v>8621052.3319960888</v>
      </c>
      <c r="Q45" s="292">
        <v>5436651.8944960888</v>
      </c>
      <c r="R45" s="292">
        <v>4924781.0194960888</v>
      </c>
      <c r="S45" s="292">
        <v>4764356.9569960888</v>
      </c>
      <c r="T45" s="292">
        <v>5959379.7020840701</v>
      </c>
      <c r="U45" s="292"/>
      <c r="V45" s="292">
        <v>2808953.4165183702</v>
      </c>
      <c r="W45" s="292">
        <v>815440.25756912236</v>
      </c>
      <c r="X45" s="292">
        <v>781947.05444412236</v>
      </c>
      <c r="Y45" s="292">
        <v>687948.85131912236</v>
      </c>
      <c r="Z45" s="292">
        <v>637263.14819412236</v>
      </c>
      <c r="AA45" s="292">
        <v>688509.92944412236</v>
      </c>
      <c r="AB45" s="292">
        <v>782778.69885091786</v>
      </c>
      <c r="AC45" s="292">
        <v>642010.15197591786</v>
      </c>
      <c r="AD45" s="292">
        <v>588776.24572591786</v>
      </c>
      <c r="AE45" s="292">
        <v>512228.6754134178</v>
      </c>
      <c r="AF45" s="292">
        <v>476206.1363509178</v>
      </c>
      <c r="AG45" s="292">
        <v>627507.30041341786</v>
      </c>
      <c r="AH45" s="292">
        <v>465621.8785384178</v>
      </c>
      <c r="AI45" s="292">
        <v>579572.39416341786</v>
      </c>
      <c r="AJ45" s="292">
        <v>762152.36291341786</v>
      </c>
      <c r="AK45" s="292">
        <v>338107.1988509178</v>
      </c>
      <c r="AL45" s="292">
        <v>309592.1754134178</v>
      </c>
      <c r="AM45" s="292">
        <v>316972.5035384178</v>
      </c>
      <c r="AN45" s="292">
        <v>367490.602849102</v>
      </c>
      <c r="AO45" s="292"/>
      <c r="AP45" s="292">
        <v>33415362.935678452</v>
      </c>
      <c r="AQ45" s="292">
        <v>5739983.9972443096</v>
      </c>
      <c r="AR45" s="292">
        <v>6849199.4972443096</v>
      </c>
      <c r="AS45" s="292">
        <v>6811086.4972443096</v>
      </c>
      <c r="AT45" s="292">
        <v>6780171.6222443096</v>
      </c>
      <c r="AU45" s="292">
        <v>7629608.2472443096</v>
      </c>
      <c r="AV45" s="292">
        <v>8864000.1134552471</v>
      </c>
      <c r="AW45" s="292">
        <v>10505700.863455247</v>
      </c>
      <c r="AX45" s="292">
        <v>10601348.613455247</v>
      </c>
      <c r="AY45" s="292">
        <v>7482070.9884552471</v>
      </c>
      <c r="AZ45" s="292">
        <v>10378485.863455247</v>
      </c>
      <c r="BA45" s="292">
        <v>10193073.363455247</v>
      </c>
      <c r="BB45" s="292">
        <v>7331125.3634552471</v>
      </c>
      <c r="BC45" s="292">
        <v>13844966.613455247</v>
      </c>
      <c r="BD45" s="292">
        <v>11218673.613455247</v>
      </c>
      <c r="BE45" s="292">
        <v>4564745.8634552471</v>
      </c>
      <c r="BF45" s="292">
        <v>4326517.7384552471</v>
      </c>
      <c r="BG45" s="292">
        <v>4047198.2384552467</v>
      </c>
      <c r="BH45" s="292">
        <v>9421454.5007693507</v>
      </c>
      <c r="BI45" s="292"/>
      <c r="BJ45" s="293"/>
      <c r="BK45" s="293"/>
      <c r="BL45" s="293"/>
    </row>
    <row r="46" spans="1:64" s="2" customFormat="1" ht="16" thickTop="1" x14ac:dyDescent="0.35">
      <c r="A46" s="148" t="s">
        <v>160</v>
      </c>
      <c r="B46" s="294">
        <v>18636995.299931992</v>
      </c>
      <c r="C46" s="294">
        <v>14423935.270307139</v>
      </c>
      <c r="D46" s="294">
        <v>14358665.014705211</v>
      </c>
      <c r="E46" s="294">
        <v>14538330.481938366</v>
      </c>
      <c r="F46" s="294">
        <v>15729440.832440557</v>
      </c>
      <c r="G46" s="294">
        <v>15530682.260319645</v>
      </c>
      <c r="H46" s="294">
        <v>15530517.33206049</v>
      </c>
      <c r="I46" s="294">
        <v>15162606.808794418</v>
      </c>
      <c r="J46" s="294">
        <v>15112047.095311441</v>
      </c>
      <c r="K46" s="294">
        <v>15360334.87764637</v>
      </c>
      <c r="L46" s="294">
        <v>15253911.644890487</v>
      </c>
      <c r="M46" s="294">
        <v>14578083.95773433</v>
      </c>
      <c r="N46" s="294">
        <v>14146970.706733577</v>
      </c>
      <c r="O46" s="294">
        <v>13604880.591069479</v>
      </c>
      <c r="P46" s="294">
        <v>13820186.500465972</v>
      </c>
      <c r="Q46" s="294">
        <v>13454664.419012958</v>
      </c>
      <c r="R46" s="294">
        <v>13293315.737257853</v>
      </c>
      <c r="S46" s="294">
        <v>13022729.515978066</v>
      </c>
      <c r="T46" s="294">
        <v>11114277.101114353</v>
      </c>
      <c r="U46" s="294">
        <f>U6</f>
        <v>12169495.948601799</v>
      </c>
      <c r="V46" s="294">
        <v>1174716.6125165704</v>
      </c>
      <c r="W46" s="294">
        <v>749597.33306336775</v>
      </c>
      <c r="X46" s="294">
        <v>746090.92166274949</v>
      </c>
      <c r="Y46" s="294">
        <v>722215.89608552633</v>
      </c>
      <c r="Z46" s="294">
        <v>763437.29348646849</v>
      </c>
      <c r="AA46" s="294">
        <v>748250.84305652755</v>
      </c>
      <c r="AB46" s="294">
        <v>715192.54337743775</v>
      </c>
      <c r="AC46" s="294">
        <v>672555.48719717807</v>
      </c>
      <c r="AD46" s="294">
        <v>649658.28697259608</v>
      </c>
      <c r="AE46" s="294">
        <v>669029.98365034827</v>
      </c>
      <c r="AF46" s="294">
        <v>664876.33126646664</v>
      </c>
      <c r="AG46" s="294">
        <v>655481.4201978324</v>
      </c>
      <c r="AH46" s="294">
        <v>604056.77675017202</v>
      </c>
      <c r="AI46" s="294">
        <v>567808.19671562826</v>
      </c>
      <c r="AJ46" s="294">
        <v>575711.19803195028</v>
      </c>
      <c r="AK46" s="294">
        <v>563920.3301422986</v>
      </c>
      <c r="AL46" s="294">
        <v>557061.07349499513</v>
      </c>
      <c r="AM46" s="294">
        <v>533442.1156881256</v>
      </c>
      <c r="AN46" s="294">
        <v>478565.76332237822</v>
      </c>
      <c r="AO46" s="294">
        <f>AO6</f>
        <v>458272.21186833503</v>
      </c>
      <c r="AP46" s="294">
        <v>798309700.42883205</v>
      </c>
      <c r="AQ46" s="294">
        <v>697238082.40833998</v>
      </c>
      <c r="AR46" s="294">
        <v>705341884.54412878</v>
      </c>
      <c r="AS46" s="294">
        <v>711934201.09074199</v>
      </c>
      <c r="AT46" s="294">
        <v>724789124.51048923</v>
      </c>
      <c r="AU46" s="294">
        <v>713517693.52736211</v>
      </c>
      <c r="AV46" s="294">
        <v>707707534.24259436</v>
      </c>
      <c r="AW46" s="294">
        <v>699693376.08698511</v>
      </c>
      <c r="AX46" s="294">
        <v>694998041.72792804</v>
      </c>
      <c r="AY46" s="294">
        <v>689312947.43053246</v>
      </c>
      <c r="AZ46" s="294">
        <v>676943884.4727658</v>
      </c>
      <c r="BA46" s="294">
        <v>670257055.86599588</v>
      </c>
      <c r="BB46" s="294">
        <v>662057485.7884866</v>
      </c>
      <c r="BC46" s="294">
        <v>648265604.53251445</v>
      </c>
      <c r="BD46" s="294">
        <v>644577234.08674634</v>
      </c>
      <c r="BE46" s="294">
        <v>635768418.58299255</v>
      </c>
      <c r="BF46" s="294">
        <v>627791316.72108853</v>
      </c>
      <c r="BG46" s="294">
        <v>612315763.76574934</v>
      </c>
      <c r="BH46" s="294">
        <v>519446841.7772373</v>
      </c>
      <c r="BI46" s="294">
        <f>BI6</f>
        <v>532744766.62922311</v>
      </c>
      <c r="BJ46" s="148"/>
      <c r="BK46" s="148"/>
      <c r="BL46" s="148"/>
    </row>
    <row r="47" spans="1:64" ht="15.5" x14ac:dyDescent="0.35">
      <c r="A47" s="186" t="s">
        <v>92</v>
      </c>
      <c r="B47" s="290">
        <v>10332009.458414828</v>
      </c>
      <c r="C47" s="290">
        <v>7172017.2516384562</v>
      </c>
      <c r="D47" s="290">
        <v>7313153.9074440598</v>
      </c>
      <c r="E47" s="290">
        <v>7426483.8084100885</v>
      </c>
      <c r="F47" s="290">
        <v>7509559.7527555935</v>
      </c>
      <c r="G47" s="290">
        <v>7724922.7871971354</v>
      </c>
      <c r="H47" s="290">
        <v>7711556.5698686177</v>
      </c>
      <c r="I47" s="290">
        <v>7643982.1925274534</v>
      </c>
      <c r="J47" s="290">
        <v>7543574.0132871792</v>
      </c>
      <c r="K47" s="290">
        <v>7599704.6574453125</v>
      </c>
      <c r="L47" s="290">
        <v>7365185.2467793804</v>
      </c>
      <c r="M47" s="290">
        <v>7124606.9929522341</v>
      </c>
      <c r="N47" s="290">
        <v>7189208.9220783245</v>
      </c>
      <c r="O47" s="290">
        <v>7027036.9613102516</v>
      </c>
      <c r="P47" s="290">
        <v>6943340.2460495168</v>
      </c>
      <c r="Q47" s="290">
        <v>6839226.1331231426</v>
      </c>
      <c r="R47" s="290">
        <v>6749631.632413215</v>
      </c>
      <c r="S47" s="290">
        <v>6603861.1292519066</v>
      </c>
      <c r="T47" s="290">
        <v>5104554.0997983404</v>
      </c>
      <c r="U47" s="290"/>
      <c r="V47" s="290">
        <v>398571.95038197469</v>
      </c>
      <c r="W47" s="290">
        <v>190260.19629899549</v>
      </c>
      <c r="X47" s="290">
        <v>206527.20005699969</v>
      </c>
      <c r="Y47" s="290">
        <v>198045.9267982028</v>
      </c>
      <c r="Z47" s="290">
        <v>196995.63627641363</v>
      </c>
      <c r="AA47" s="290">
        <v>203141.14628284407</v>
      </c>
      <c r="AB47" s="290">
        <v>206238.59533166667</v>
      </c>
      <c r="AC47" s="290">
        <v>207357.80060693275</v>
      </c>
      <c r="AD47" s="290">
        <v>206157.43270331671</v>
      </c>
      <c r="AE47" s="290">
        <v>205191.77147990355</v>
      </c>
      <c r="AF47" s="290">
        <v>200830.33599579931</v>
      </c>
      <c r="AG47" s="290">
        <v>193971.45341651872</v>
      </c>
      <c r="AH47" s="290">
        <v>192718.06391786624</v>
      </c>
      <c r="AI47" s="290">
        <v>188743.08918685088</v>
      </c>
      <c r="AJ47" s="290">
        <v>187181.06644048312</v>
      </c>
      <c r="AK47" s="290">
        <v>185975.37622248675</v>
      </c>
      <c r="AL47" s="290">
        <v>186194.09930880897</v>
      </c>
      <c r="AM47" s="290">
        <v>182405.35014042779</v>
      </c>
      <c r="AN47" s="290">
        <v>140877.09505625401</v>
      </c>
      <c r="AO47" s="290"/>
      <c r="AP47" s="290">
        <v>228344322.20557377</v>
      </c>
      <c r="AQ47" s="290">
        <v>160420431.92103219</v>
      </c>
      <c r="AR47" s="290">
        <v>163205525.71104988</v>
      </c>
      <c r="AS47" s="290">
        <v>165927838.04903781</v>
      </c>
      <c r="AT47" s="290">
        <v>169181170.00404865</v>
      </c>
      <c r="AU47" s="290">
        <v>169144227.0990769</v>
      </c>
      <c r="AV47" s="290">
        <v>166317844.60484618</v>
      </c>
      <c r="AW47" s="290">
        <v>163347410.44124803</v>
      </c>
      <c r="AX47" s="290">
        <v>161305148.22763643</v>
      </c>
      <c r="AY47" s="290">
        <v>158663340.1787439</v>
      </c>
      <c r="AZ47" s="290">
        <v>153815092.25202525</v>
      </c>
      <c r="BA47" s="290">
        <v>151116256.49894381</v>
      </c>
      <c r="BB47" s="290">
        <v>147696013.08666259</v>
      </c>
      <c r="BC47" s="290">
        <v>142389902.83514863</v>
      </c>
      <c r="BD47" s="290">
        <v>139763918.87770677</v>
      </c>
      <c r="BE47" s="290">
        <v>137319604.88183266</v>
      </c>
      <c r="BF47" s="290">
        <v>134853566.8167181</v>
      </c>
      <c r="BG47" s="290">
        <v>125262329.27113317</v>
      </c>
      <c r="BH47" s="290">
        <v>127806140.037764</v>
      </c>
      <c r="BI47" s="290"/>
      <c r="BJ47" s="95"/>
      <c r="BK47" s="95"/>
      <c r="BL47" s="95"/>
    </row>
    <row r="48" spans="1:64" ht="15.5" x14ac:dyDescent="0.35">
      <c r="A48" s="186" t="s">
        <v>93</v>
      </c>
      <c r="B48" s="290">
        <v>1538557.1013202071</v>
      </c>
      <c r="C48" s="290">
        <v>1941962.3820937325</v>
      </c>
      <c r="D48" s="290">
        <v>1956305.6395515869</v>
      </c>
      <c r="E48" s="290">
        <v>1971278.4818017285</v>
      </c>
      <c r="F48" s="290">
        <v>1993404.1350094518</v>
      </c>
      <c r="G48" s="290">
        <v>1995460.3668427472</v>
      </c>
      <c r="H48" s="290">
        <v>1999055.8352715613</v>
      </c>
      <c r="I48" s="290">
        <v>1999914.3832533241</v>
      </c>
      <c r="J48" s="290">
        <v>1999943.8638799749</v>
      </c>
      <c r="K48" s="290">
        <v>2003453.5921610689</v>
      </c>
      <c r="L48" s="290">
        <v>2000289.5653042584</v>
      </c>
      <c r="M48" s="290">
        <v>1998350.5944088346</v>
      </c>
      <c r="N48" s="290">
        <v>1996889.9550890701</v>
      </c>
      <c r="O48" s="290">
        <v>1996562.5181055029</v>
      </c>
      <c r="P48" s="290">
        <v>1997321.6344539586</v>
      </c>
      <c r="Q48" s="290">
        <v>1993326.392901514</v>
      </c>
      <c r="R48" s="290">
        <v>1986310.0161584292</v>
      </c>
      <c r="S48" s="290">
        <v>1988901.3265029236</v>
      </c>
      <c r="T48" s="290">
        <v>1521850.54280386</v>
      </c>
      <c r="U48" s="290"/>
      <c r="V48" s="290">
        <v>59486.187972437227</v>
      </c>
      <c r="W48" s="290">
        <v>74082.703250422099</v>
      </c>
      <c r="X48" s="290">
        <v>70873.91536147162</v>
      </c>
      <c r="Y48" s="290">
        <v>70575.257943654811</v>
      </c>
      <c r="Z48" s="290">
        <v>72315.462670868845</v>
      </c>
      <c r="AA48" s="290">
        <v>70446.098797369908</v>
      </c>
      <c r="AB48" s="290">
        <v>70028.37084602211</v>
      </c>
      <c r="AC48" s="290">
        <v>69894.392993196408</v>
      </c>
      <c r="AD48" s="290">
        <v>69971.043366973128</v>
      </c>
      <c r="AE48" s="290">
        <v>70185.787015051101</v>
      </c>
      <c r="AF48" s="290">
        <v>69831.059235716864</v>
      </c>
      <c r="AG48" s="290">
        <v>69671.876263661281</v>
      </c>
      <c r="AH48" s="290">
        <v>69640.275074808698</v>
      </c>
      <c r="AI48" s="290">
        <v>69685.454348671366</v>
      </c>
      <c r="AJ48" s="290">
        <v>70129.04068530722</v>
      </c>
      <c r="AK48" s="290">
        <v>69958.509957475064</v>
      </c>
      <c r="AL48" s="290">
        <v>68940.514080166948</v>
      </c>
      <c r="AM48" s="290">
        <v>69703.574367698107</v>
      </c>
      <c r="AN48" s="290">
        <v>51764.161608822702</v>
      </c>
      <c r="AO48" s="290"/>
      <c r="AP48" s="290">
        <v>101810165.72165835</v>
      </c>
      <c r="AQ48" s="290">
        <v>113793110.51310013</v>
      </c>
      <c r="AR48" s="290">
        <v>115394170.30631079</v>
      </c>
      <c r="AS48" s="290">
        <v>116150471.07978466</v>
      </c>
      <c r="AT48" s="290">
        <v>119002340.86237448</v>
      </c>
      <c r="AU48" s="290">
        <v>113708821.25364108</v>
      </c>
      <c r="AV48" s="290">
        <v>113796904.52131155</v>
      </c>
      <c r="AW48" s="290">
        <v>113520942.05127217</v>
      </c>
      <c r="AX48" s="290">
        <v>113135783.94011199</v>
      </c>
      <c r="AY48" s="290">
        <v>113265988.05017819</v>
      </c>
      <c r="AZ48" s="290">
        <v>112291115.88912898</v>
      </c>
      <c r="BA48" s="290">
        <v>112147142.98846669</v>
      </c>
      <c r="BB48" s="290">
        <v>112113709.45114098</v>
      </c>
      <c r="BC48" s="290">
        <v>112134109.76441795</v>
      </c>
      <c r="BD48" s="290">
        <v>113832069.07201371</v>
      </c>
      <c r="BE48" s="290">
        <v>112264313.75240786</v>
      </c>
      <c r="BF48" s="290">
        <v>110707503.31270014</v>
      </c>
      <c r="BG48" s="290">
        <v>112932480.76194283</v>
      </c>
      <c r="BH48" s="290">
        <v>74479078.507727906</v>
      </c>
      <c r="BI48" s="290"/>
      <c r="BJ48" s="95"/>
      <c r="BK48" s="95"/>
      <c r="BL48" s="95"/>
    </row>
    <row r="49" spans="1:64" ht="15.5" x14ac:dyDescent="0.35">
      <c r="A49" s="186" t="s">
        <v>118</v>
      </c>
      <c r="B49" s="290">
        <v>3292116.7854674906</v>
      </c>
      <c r="C49" s="290">
        <v>3091303.0238974318</v>
      </c>
      <c r="D49" s="290">
        <v>3099603.0525653125</v>
      </c>
      <c r="E49" s="290">
        <v>3109457.8941556173</v>
      </c>
      <c r="F49" s="290">
        <v>3145608.8595032585</v>
      </c>
      <c r="G49" s="290">
        <v>3152244.8422166845</v>
      </c>
      <c r="H49" s="290">
        <v>3152471.4995553745</v>
      </c>
      <c r="I49" s="290">
        <v>3132975.1568268826</v>
      </c>
      <c r="J49" s="290">
        <v>3135352.056725251</v>
      </c>
      <c r="K49" s="290">
        <v>3148233.2095628129</v>
      </c>
      <c r="L49" s="290">
        <v>3135552.068223679</v>
      </c>
      <c r="M49" s="290">
        <v>3090874.8381876699</v>
      </c>
      <c r="N49" s="290">
        <v>3082142.5022253701</v>
      </c>
      <c r="O49" s="290">
        <v>3058846.0789788105</v>
      </c>
      <c r="P49" s="290">
        <v>3058170.0146587016</v>
      </c>
      <c r="Q49" s="290">
        <v>3044289.1603372726</v>
      </c>
      <c r="R49" s="290">
        <v>3036819.9712451911</v>
      </c>
      <c r="S49" s="290">
        <v>3026842.163082446</v>
      </c>
      <c r="T49" s="290">
        <v>2891432.89293188</v>
      </c>
      <c r="U49" s="290"/>
      <c r="V49" s="290">
        <v>354125.15654416714</v>
      </c>
      <c r="W49" s="290">
        <v>263935.59441158292</v>
      </c>
      <c r="X49" s="290">
        <v>266301.73862628668</v>
      </c>
      <c r="Y49" s="290">
        <v>261462.78630380359</v>
      </c>
      <c r="Z49" s="290">
        <v>264003.5839524435</v>
      </c>
      <c r="AA49" s="290">
        <v>263355.24129582278</v>
      </c>
      <c r="AB49" s="290">
        <v>260780.86993332012</v>
      </c>
      <c r="AC49" s="290">
        <v>254724.73476812104</v>
      </c>
      <c r="AD49" s="290">
        <v>251959.291624159</v>
      </c>
      <c r="AE49" s="290">
        <v>254344.32677568385</v>
      </c>
      <c r="AF49" s="290">
        <v>250104.12622945983</v>
      </c>
      <c r="AG49" s="290">
        <v>248105.44086841156</v>
      </c>
      <c r="AH49" s="290">
        <v>242350.55853635349</v>
      </c>
      <c r="AI49" s="290">
        <v>239523.63577536767</v>
      </c>
      <c r="AJ49" s="290">
        <v>238651.02711470355</v>
      </c>
      <c r="AK49" s="290">
        <v>237014.85868650448</v>
      </c>
      <c r="AL49" s="290">
        <v>236341.01936143875</v>
      </c>
      <c r="AM49" s="290">
        <v>232982.77167565023</v>
      </c>
      <c r="AN49" s="290">
        <v>215636.49721686199</v>
      </c>
      <c r="AO49" s="290"/>
      <c r="AP49" s="290">
        <v>464468281.64994782</v>
      </c>
      <c r="AQ49" s="290">
        <v>420719701.11474204</v>
      </c>
      <c r="AR49" s="290">
        <v>424485726.69854981</v>
      </c>
      <c r="AS49" s="290">
        <v>427688952.79776776</v>
      </c>
      <c r="AT49" s="290">
        <v>433667831.26116419</v>
      </c>
      <c r="AU49" s="290">
        <v>427850862.76048881</v>
      </c>
      <c r="AV49" s="290">
        <v>424750254.01478338</v>
      </c>
      <c r="AW49" s="290">
        <v>420282786.99281049</v>
      </c>
      <c r="AX49" s="290">
        <v>417918305.77102298</v>
      </c>
      <c r="AY49" s="290">
        <v>414613518.47495985</v>
      </c>
      <c r="AZ49" s="290">
        <v>408065854.47995901</v>
      </c>
      <c r="BA49" s="290">
        <v>404193761.44099259</v>
      </c>
      <c r="BB49" s="290">
        <v>399882036.99263835</v>
      </c>
      <c r="BC49" s="290">
        <v>393254377.67099768</v>
      </c>
      <c r="BD49" s="290">
        <v>390244417.89070135</v>
      </c>
      <c r="BE49" s="290">
        <v>385598626.36649054</v>
      </c>
      <c r="BF49" s="290">
        <v>381657095.71643734</v>
      </c>
      <c r="BG49" s="290">
        <v>373678195.86134708</v>
      </c>
      <c r="BH49" s="290">
        <v>315515012.20908898</v>
      </c>
      <c r="BI49" s="290"/>
      <c r="BJ49" s="95"/>
      <c r="BK49" s="95"/>
      <c r="BL49" s="95"/>
    </row>
    <row r="50" spans="1:64" ht="15.5" x14ac:dyDescent="0.35">
      <c r="A50" s="186" t="s">
        <v>95</v>
      </c>
      <c r="B50" s="290">
        <v>161079.373429895</v>
      </c>
      <c r="C50" s="290">
        <v>177206.54700295112</v>
      </c>
      <c r="D50" s="290">
        <v>177630.36509465013</v>
      </c>
      <c r="E50" s="290">
        <v>177131.43502129972</v>
      </c>
      <c r="F50" s="290">
        <v>176632.50387268414</v>
      </c>
      <c r="G50" s="290">
        <v>176077.27651348675</v>
      </c>
      <c r="H50" s="290">
        <v>175022.75231534851</v>
      </c>
      <c r="I50" s="290">
        <v>173968.2292621776</v>
      </c>
      <c r="J50" s="290">
        <v>172913.70511938565</v>
      </c>
      <c r="K50" s="290">
        <v>171859.18092757248</v>
      </c>
      <c r="L50" s="290">
        <v>171830.55828357523</v>
      </c>
      <c r="M50" s="290">
        <v>171801.93526101805</v>
      </c>
      <c r="N50" s="290">
        <v>171773.31260829273</v>
      </c>
      <c r="O50" s="290">
        <v>171744.68981740758</v>
      </c>
      <c r="P50" s="290">
        <v>171716.06713379041</v>
      </c>
      <c r="Q50" s="290">
        <v>171687.44448106515</v>
      </c>
      <c r="R50" s="290">
        <v>171658.82145850791</v>
      </c>
      <c r="S50" s="290">
        <v>171630.19881451069</v>
      </c>
      <c r="T50" s="290">
        <v>188654.463392854</v>
      </c>
      <c r="U50" s="290"/>
      <c r="V50" s="290">
        <v>0</v>
      </c>
      <c r="W50" s="290">
        <v>0</v>
      </c>
      <c r="X50" s="290">
        <v>0</v>
      </c>
      <c r="Y50" s="290">
        <v>0</v>
      </c>
      <c r="Z50" s="290">
        <v>0</v>
      </c>
      <c r="AA50" s="290">
        <v>0</v>
      </c>
      <c r="AB50" s="290">
        <v>0</v>
      </c>
      <c r="AC50" s="290">
        <v>0</v>
      </c>
      <c r="AD50" s="290">
        <v>0</v>
      </c>
      <c r="AE50" s="290">
        <v>0</v>
      </c>
      <c r="AF50" s="290">
        <v>0</v>
      </c>
      <c r="AG50" s="290">
        <v>0</v>
      </c>
      <c r="AH50" s="290">
        <v>0</v>
      </c>
      <c r="AI50" s="290">
        <v>0</v>
      </c>
      <c r="AJ50" s="290">
        <v>0</v>
      </c>
      <c r="AK50" s="290">
        <v>0</v>
      </c>
      <c r="AL50" s="290">
        <v>0</v>
      </c>
      <c r="AM50" s="290">
        <v>0</v>
      </c>
      <c r="AN50" s="290">
        <v>0</v>
      </c>
      <c r="AO50" s="290"/>
      <c r="AP50" s="290">
        <v>0</v>
      </c>
      <c r="AQ50" s="290">
        <v>0</v>
      </c>
      <c r="AR50" s="290">
        <v>0</v>
      </c>
      <c r="AS50" s="290">
        <v>0</v>
      </c>
      <c r="AT50" s="290">
        <v>0</v>
      </c>
      <c r="AU50" s="290">
        <v>0</v>
      </c>
      <c r="AV50" s="290">
        <v>0</v>
      </c>
      <c r="AW50" s="290">
        <v>0</v>
      </c>
      <c r="AX50" s="290">
        <v>0</v>
      </c>
      <c r="AY50" s="290">
        <v>0</v>
      </c>
      <c r="AZ50" s="290">
        <v>0</v>
      </c>
      <c r="BA50" s="290">
        <v>0</v>
      </c>
      <c r="BB50" s="290">
        <v>0</v>
      </c>
      <c r="BC50" s="290">
        <v>0</v>
      </c>
      <c r="BD50" s="290">
        <v>0</v>
      </c>
      <c r="BE50" s="290">
        <v>0</v>
      </c>
      <c r="BF50" s="290">
        <v>0</v>
      </c>
      <c r="BG50" s="290">
        <v>0</v>
      </c>
      <c r="BH50" s="290">
        <v>0</v>
      </c>
      <c r="BI50" s="290"/>
      <c r="BJ50" s="95"/>
      <c r="BK50" s="95"/>
      <c r="BL50" s="95"/>
    </row>
    <row r="51" spans="1:64" s="66" customFormat="1" ht="16" thickBot="1" x14ac:dyDescent="0.4">
      <c r="A51" s="304" t="s">
        <v>94</v>
      </c>
      <c r="B51" s="292">
        <v>3313232.5812995904</v>
      </c>
      <c r="C51" s="292">
        <v>2041446.0656745904</v>
      </c>
      <c r="D51" s="292">
        <v>1811972.0500495904</v>
      </c>
      <c r="E51" s="292">
        <v>1853978.8625495904</v>
      </c>
      <c r="F51" s="292">
        <v>2904235.5812995904</v>
      </c>
      <c r="G51" s="292">
        <v>2481976.9875495904</v>
      </c>
      <c r="H51" s="292">
        <v>2492410.6750495904</v>
      </c>
      <c r="I51" s="292">
        <v>2211766.8469245904</v>
      </c>
      <c r="J51" s="292">
        <v>2260263.4562995904</v>
      </c>
      <c r="K51" s="292">
        <v>2437084.2375495904</v>
      </c>
      <c r="L51" s="292">
        <v>2581054.2062995904</v>
      </c>
      <c r="M51" s="292">
        <v>2192449.5969245904</v>
      </c>
      <c r="N51" s="292">
        <v>1706956.0147325071</v>
      </c>
      <c r="O51" s="292">
        <v>1350690.3428575071</v>
      </c>
      <c r="P51" s="292">
        <v>1649638.5381700071</v>
      </c>
      <c r="Q51" s="292">
        <v>1406135.2881700071</v>
      </c>
      <c r="R51" s="292">
        <v>1348895.2959825071</v>
      </c>
      <c r="S51" s="292">
        <v>1231494.6983262571</v>
      </c>
      <c r="T51" s="292">
        <v>1407785.10218742</v>
      </c>
      <c r="U51" s="292"/>
      <c r="V51" s="292">
        <v>362533.31761799101</v>
      </c>
      <c r="W51" s="292">
        <v>221318.83910236604</v>
      </c>
      <c r="X51" s="292">
        <v>202388.06761799104</v>
      </c>
      <c r="Y51" s="292">
        <v>192131.92503986604</v>
      </c>
      <c r="Z51" s="292">
        <v>230122.61058674104</v>
      </c>
      <c r="AA51" s="292">
        <v>211308.35668049104</v>
      </c>
      <c r="AB51" s="292">
        <v>178144.70726642854</v>
      </c>
      <c r="AC51" s="292">
        <v>140578.55882892854</v>
      </c>
      <c r="AD51" s="292">
        <v>121570.51927814729</v>
      </c>
      <c r="AE51" s="292">
        <v>139308.09837970979</v>
      </c>
      <c r="AF51" s="292">
        <v>144110.80980549104</v>
      </c>
      <c r="AG51" s="292">
        <v>143732.64964924104</v>
      </c>
      <c r="AH51" s="292">
        <v>99347.879221144962</v>
      </c>
      <c r="AI51" s="292">
        <v>69856.017404738712</v>
      </c>
      <c r="AJ51" s="292">
        <v>79750.063791457462</v>
      </c>
      <c r="AK51" s="292">
        <v>70971.585275832462</v>
      </c>
      <c r="AL51" s="292">
        <v>65585.440744582462</v>
      </c>
      <c r="AM51" s="292">
        <v>48350.419504348087</v>
      </c>
      <c r="AN51" s="292">
        <v>70288.009440439506</v>
      </c>
      <c r="AO51" s="292"/>
      <c r="AP51" s="292">
        <v>3686930.8516540146</v>
      </c>
      <c r="AQ51" s="292">
        <v>2304838.8594665146</v>
      </c>
      <c r="AR51" s="292">
        <v>2256461.8282165146</v>
      </c>
      <c r="AS51" s="292">
        <v>2166939.1641540146</v>
      </c>
      <c r="AT51" s="292">
        <v>2937782.3829040146</v>
      </c>
      <c r="AU51" s="292">
        <v>2813782.4141540146</v>
      </c>
      <c r="AV51" s="292">
        <v>2842531.1016540146</v>
      </c>
      <c r="AW51" s="292">
        <v>2542236.6016540146</v>
      </c>
      <c r="AX51" s="292">
        <v>2638803.7891540146</v>
      </c>
      <c r="AY51" s="292">
        <v>2770100.7266540146</v>
      </c>
      <c r="AZ51" s="292">
        <v>2771821.8516540146</v>
      </c>
      <c r="BA51" s="292">
        <v>2799894.9375915146</v>
      </c>
      <c r="BB51" s="292">
        <v>2365726.2580437246</v>
      </c>
      <c r="BC51" s="292">
        <v>487214.26194997469</v>
      </c>
      <c r="BD51" s="292">
        <v>736828.24632497469</v>
      </c>
      <c r="BE51" s="292">
        <v>585873.58226247469</v>
      </c>
      <c r="BF51" s="292">
        <v>573150.87523122469</v>
      </c>
      <c r="BG51" s="292">
        <v>442757.87132497469</v>
      </c>
      <c r="BH51" s="292">
        <v>1646611.02265643</v>
      </c>
      <c r="BI51" s="292"/>
      <c r="BJ51" s="293"/>
      <c r="BK51" s="293"/>
      <c r="BL51" s="293"/>
    </row>
    <row r="52" spans="1:64" s="2" customFormat="1" ht="16" thickTop="1" x14ac:dyDescent="0.35">
      <c r="A52" s="148" t="s">
        <v>161</v>
      </c>
      <c r="B52" s="294">
        <v>122434973.77832663</v>
      </c>
      <c r="C52" s="294">
        <v>112440004.00835474</v>
      </c>
      <c r="D52" s="294">
        <v>113640686.9067724</v>
      </c>
      <c r="E52" s="294">
        <v>114685290.89183149</v>
      </c>
      <c r="F52" s="294">
        <v>114651926.29591678</v>
      </c>
      <c r="G52" s="294">
        <v>114468984.42298068</v>
      </c>
      <c r="H52" s="294">
        <v>113806772.65629373</v>
      </c>
      <c r="I52" s="294">
        <v>109588208.68676238</v>
      </c>
      <c r="J52" s="294">
        <v>110128613.67036764</v>
      </c>
      <c r="K52" s="294">
        <v>110522408.38160148</v>
      </c>
      <c r="L52" s="294">
        <v>110962499.96349216</v>
      </c>
      <c r="M52" s="294">
        <v>111761398.36822292</v>
      </c>
      <c r="N52" s="294">
        <v>109784728.49002223</v>
      </c>
      <c r="O52" s="294">
        <v>108770474.38749772</v>
      </c>
      <c r="P52" s="294">
        <v>108623158.5848075</v>
      </c>
      <c r="Q52" s="294">
        <v>105762674.45888789</v>
      </c>
      <c r="R52" s="294">
        <v>104529082.35525592</v>
      </c>
      <c r="S52" s="294">
        <v>107283162.32700995</v>
      </c>
      <c r="T52" s="294">
        <v>82484729.49313812</v>
      </c>
      <c r="U52" s="294">
        <f>U7</f>
        <v>77077716.383125499</v>
      </c>
      <c r="V52" s="294">
        <v>5949239.2390171625</v>
      </c>
      <c r="W52" s="294">
        <v>4468918.4358890383</v>
      </c>
      <c r="X52" s="294">
        <v>4366995.973591106</v>
      </c>
      <c r="Y52" s="294">
        <v>4189519.5545058991</v>
      </c>
      <c r="Z52" s="294">
        <v>4152957.4410021603</v>
      </c>
      <c r="AA52" s="294">
        <v>4096935.4094487149</v>
      </c>
      <c r="AB52" s="294">
        <v>4089094.342261401</v>
      </c>
      <c r="AC52" s="294">
        <v>3895644.8516198937</v>
      </c>
      <c r="AD52" s="294">
        <v>3859580.9116767738</v>
      </c>
      <c r="AE52" s="294">
        <v>3802070.1711968211</v>
      </c>
      <c r="AF52" s="294">
        <v>3872919.7999098008</v>
      </c>
      <c r="AG52" s="294">
        <v>3819300.1038735127</v>
      </c>
      <c r="AH52" s="294">
        <v>3641253.7346782917</v>
      </c>
      <c r="AI52" s="294">
        <v>3652630.0670745848</v>
      </c>
      <c r="AJ52" s="294">
        <v>3655578.8429367873</v>
      </c>
      <c r="AK52" s="294">
        <v>3579767.8582477509</v>
      </c>
      <c r="AL52" s="294">
        <v>3662096.1166071096</v>
      </c>
      <c r="AM52" s="294">
        <v>3696758.3246423197</v>
      </c>
      <c r="AN52" s="294">
        <v>2930870.305218738</v>
      </c>
      <c r="AO52" s="294">
        <f>AO7</f>
        <v>2842759.5450899503</v>
      </c>
      <c r="AP52" s="294">
        <v>3641025686.7454567</v>
      </c>
      <c r="AQ52" s="294">
        <v>3269830512.9801035</v>
      </c>
      <c r="AR52" s="294">
        <v>3205549421.1751962</v>
      </c>
      <c r="AS52" s="294">
        <v>3210688080.7048283</v>
      </c>
      <c r="AT52" s="294">
        <v>3302759886.7064552</v>
      </c>
      <c r="AU52" s="294">
        <v>3217126119.4708767</v>
      </c>
      <c r="AV52" s="294">
        <v>3212047316.8204417</v>
      </c>
      <c r="AW52" s="294">
        <v>2985964481.3789964</v>
      </c>
      <c r="AX52" s="294">
        <v>2881155767.9945951</v>
      </c>
      <c r="AY52" s="294">
        <v>2874971878.8286786</v>
      </c>
      <c r="AZ52" s="294">
        <v>2868270979.5542135</v>
      </c>
      <c r="BA52" s="294">
        <v>2839073993.7515836</v>
      </c>
      <c r="BB52" s="294">
        <v>2782398013.0929842</v>
      </c>
      <c r="BC52" s="294">
        <v>2746794502.6826129</v>
      </c>
      <c r="BD52" s="294">
        <v>2708007693.4063153</v>
      </c>
      <c r="BE52" s="294">
        <v>2610022659.7280006</v>
      </c>
      <c r="BF52" s="294">
        <v>2636480060.5889316</v>
      </c>
      <c r="BG52" s="294">
        <v>2732681528.9437108</v>
      </c>
      <c r="BH52" s="294">
        <v>2144003431.1556249</v>
      </c>
      <c r="BI52" s="294">
        <f>BI7</f>
        <v>2161480408.1781869</v>
      </c>
      <c r="BJ52" s="148"/>
      <c r="BK52" s="148"/>
      <c r="BL52" s="148"/>
    </row>
    <row r="53" spans="1:64" ht="15.5" x14ac:dyDescent="0.35">
      <c r="A53" s="186" t="s">
        <v>92</v>
      </c>
      <c r="B53" s="290">
        <v>77171893.116766587</v>
      </c>
      <c r="C53" s="290">
        <v>62428346.773231089</v>
      </c>
      <c r="D53" s="290">
        <v>63595535.365183376</v>
      </c>
      <c r="E53" s="290">
        <v>65125312.693694681</v>
      </c>
      <c r="F53" s="290">
        <v>65908177.603927679</v>
      </c>
      <c r="G53" s="290">
        <v>66959442.331395797</v>
      </c>
      <c r="H53" s="290">
        <v>66814533.849227548</v>
      </c>
      <c r="I53" s="290">
        <v>64225981.878124528</v>
      </c>
      <c r="J53" s="290">
        <v>64877145.396950372</v>
      </c>
      <c r="K53" s="290">
        <v>66278148.621490702</v>
      </c>
      <c r="L53" s="290">
        <v>65882016.237534404</v>
      </c>
      <c r="M53" s="290">
        <v>65812787.358292766</v>
      </c>
      <c r="N53" s="290">
        <v>66238880.935876071</v>
      </c>
      <c r="O53" s="290">
        <v>65106036.976893917</v>
      </c>
      <c r="P53" s="290">
        <v>64546170.273163788</v>
      </c>
      <c r="Q53" s="290">
        <v>62774023.209863156</v>
      </c>
      <c r="R53" s="290">
        <v>60812057.898873977</v>
      </c>
      <c r="S53" s="290">
        <v>63716057.238248751</v>
      </c>
      <c r="T53" s="290">
        <v>39843287.517607301</v>
      </c>
      <c r="U53" s="290"/>
      <c r="V53" s="290">
        <v>2442450.1078155283</v>
      </c>
      <c r="W53" s="290">
        <v>1700364.10142937</v>
      </c>
      <c r="X53" s="290">
        <v>1707090.0616370197</v>
      </c>
      <c r="Y53" s="290">
        <v>1670787.4666660617</v>
      </c>
      <c r="Z53" s="290">
        <v>1692992.7299022472</v>
      </c>
      <c r="AA53" s="290">
        <v>1689691.4571188174</v>
      </c>
      <c r="AB53" s="290">
        <v>1701248.2004642941</v>
      </c>
      <c r="AC53" s="290">
        <v>1659037.3661593325</v>
      </c>
      <c r="AD53" s="290">
        <v>1638855.9239728444</v>
      </c>
      <c r="AE53" s="290">
        <v>1623938.0277203813</v>
      </c>
      <c r="AF53" s="290">
        <v>1646780.2354698316</v>
      </c>
      <c r="AG53" s="290">
        <v>1623245.5213676775</v>
      </c>
      <c r="AH53" s="290">
        <v>1564479.852910537</v>
      </c>
      <c r="AI53" s="290">
        <v>1563943.4870549606</v>
      </c>
      <c r="AJ53" s="290">
        <v>1528723.0850222425</v>
      </c>
      <c r="AK53" s="290">
        <v>1503886.3076549245</v>
      </c>
      <c r="AL53" s="290">
        <v>1516648.3784315935</v>
      </c>
      <c r="AM53" s="290">
        <v>1584214.6203453012</v>
      </c>
      <c r="AN53" s="290">
        <v>919329.476254593</v>
      </c>
      <c r="AO53" s="290"/>
      <c r="AP53" s="290">
        <v>1259443217.4975867</v>
      </c>
      <c r="AQ53" s="290">
        <v>951586567.08769774</v>
      </c>
      <c r="AR53" s="290">
        <v>925459699.57051635</v>
      </c>
      <c r="AS53" s="290">
        <v>930992060.08371532</v>
      </c>
      <c r="AT53" s="290">
        <v>969177008.7975421</v>
      </c>
      <c r="AU53" s="290">
        <v>953053673.69618154</v>
      </c>
      <c r="AV53" s="290">
        <v>948426228.67427564</v>
      </c>
      <c r="AW53" s="290">
        <v>820788619.99821663</v>
      </c>
      <c r="AX53" s="290">
        <v>759111069.42454362</v>
      </c>
      <c r="AY53" s="290">
        <v>746235193.4726429</v>
      </c>
      <c r="AZ53" s="290">
        <v>745310845.50165439</v>
      </c>
      <c r="BA53" s="290">
        <v>726369492.28576696</v>
      </c>
      <c r="BB53" s="290">
        <v>692234861.36321247</v>
      </c>
      <c r="BC53" s="290">
        <v>673006354.6394186</v>
      </c>
      <c r="BD53" s="290">
        <v>648875751.82937646</v>
      </c>
      <c r="BE53" s="290">
        <v>593544651.53325713</v>
      </c>
      <c r="BF53" s="290">
        <v>617658619.54345274</v>
      </c>
      <c r="BG53" s="290">
        <v>678560125.34574246</v>
      </c>
      <c r="BH53" s="290">
        <v>386896884.87891501</v>
      </c>
      <c r="BI53" s="290"/>
      <c r="BJ53" s="95"/>
      <c r="BK53" s="95"/>
      <c r="BL53" s="95"/>
    </row>
    <row r="54" spans="1:64" ht="15.5" x14ac:dyDescent="0.35">
      <c r="A54" s="186" t="s">
        <v>93</v>
      </c>
      <c r="B54" s="290">
        <v>11249729.657719741</v>
      </c>
      <c r="C54" s="290">
        <v>14927055.643515954</v>
      </c>
      <c r="D54" s="290">
        <v>14914550.958364172</v>
      </c>
      <c r="E54" s="290">
        <v>14857212.308430444</v>
      </c>
      <c r="F54" s="290">
        <v>14984425.928260174</v>
      </c>
      <c r="G54" s="290">
        <v>15018649.317895412</v>
      </c>
      <c r="H54" s="290">
        <v>15263404.45798781</v>
      </c>
      <c r="I54" s="290">
        <v>15344977.324919766</v>
      </c>
      <c r="J54" s="290">
        <v>15443809.118632939</v>
      </c>
      <c r="K54" s="290">
        <v>15431970.983547214</v>
      </c>
      <c r="L54" s="290">
        <v>15458147.330014456</v>
      </c>
      <c r="M54" s="290">
        <v>15428001.041176042</v>
      </c>
      <c r="N54" s="290">
        <v>15471237.370484233</v>
      </c>
      <c r="O54" s="290">
        <v>15577847.738262542</v>
      </c>
      <c r="P54" s="290">
        <v>15608571.473118406</v>
      </c>
      <c r="Q54" s="290">
        <v>15654772.168632729</v>
      </c>
      <c r="R54" s="290">
        <v>15695786.949628383</v>
      </c>
      <c r="S54" s="290">
        <v>16071951.808042992</v>
      </c>
      <c r="T54" s="290">
        <v>14685951.543086501</v>
      </c>
      <c r="U54" s="290"/>
      <c r="V54" s="290">
        <v>296155.38986261265</v>
      </c>
      <c r="W54" s="290">
        <v>452099.39678794966</v>
      </c>
      <c r="X54" s="290">
        <v>409506.37785078498</v>
      </c>
      <c r="Y54" s="290">
        <v>365523.70332279691</v>
      </c>
      <c r="Z54" s="290">
        <v>375769.76653309492</v>
      </c>
      <c r="AA54" s="290">
        <v>375663.03876340645</v>
      </c>
      <c r="AB54" s="290">
        <v>389970.7458664336</v>
      </c>
      <c r="AC54" s="290">
        <v>382997.66058336757</v>
      </c>
      <c r="AD54" s="290">
        <v>386043.52744669945</v>
      </c>
      <c r="AE54" s="290">
        <v>390291.27376933198</v>
      </c>
      <c r="AF54" s="290">
        <v>403990.58501302282</v>
      </c>
      <c r="AG54" s="290">
        <v>399448.29051330755</v>
      </c>
      <c r="AH54" s="290">
        <v>394703.09969911719</v>
      </c>
      <c r="AI54" s="290">
        <v>401763.73828701931</v>
      </c>
      <c r="AJ54" s="290">
        <v>401592.30851097283</v>
      </c>
      <c r="AK54" s="290">
        <v>402531.83967336942</v>
      </c>
      <c r="AL54" s="290">
        <v>401959.99624767783</v>
      </c>
      <c r="AM54" s="290">
        <v>434446.23078474717</v>
      </c>
      <c r="AN54" s="290">
        <v>410881.67035411001</v>
      </c>
      <c r="AO54" s="290"/>
      <c r="AP54" s="290">
        <v>432859859.90146542</v>
      </c>
      <c r="AQ54" s="290">
        <v>526489761.53081548</v>
      </c>
      <c r="AR54" s="290">
        <v>515957301.80347514</v>
      </c>
      <c r="AS54" s="290">
        <v>512464551.7178548</v>
      </c>
      <c r="AT54" s="290">
        <v>530592132.12116128</v>
      </c>
      <c r="AU54" s="290">
        <v>497442660.6322245</v>
      </c>
      <c r="AV54" s="290">
        <v>498625920.31916314</v>
      </c>
      <c r="AW54" s="290">
        <v>498121640.74995953</v>
      </c>
      <c r="AX54" s="290">
        <v>492959180.59786785</v>
      </c>
      <c r="AY54" s="290">
        <v>494919437.62390798</v>
      </c>
      <c r="AZ54" s="290">
        <v>494667143.94202912</v>
      </c>
      <c r="BA54" s="290">
        <v>495220340.18917722</v>
      </c>
      <c r="BB54" s="290">
        <v>496014495.78890234</v>
      </c>
      <c r="BC54" s="290">
        <v>498268133.87981486</v>
      </c>
      <c r="BD54" s="290">
        <v>499294145.32050526</v>
      </c>
      <c r="BE54" s="290">
        <v>500533073.35252196</v>
      </c>
      <c r="BF54" s="290">
        <v>497761747.06939793</v>
      </c>
      <c r="BG54" s="290">
        <v>506738222.03902537</v>
      </c>
      <c r="BH54" s="290">
        <v>471419642.705953</v>
      </c>
      <c r="BI54" s="290"/>
      <c r="BJ54" s="95"/>
      <c r="BK54" s="95"/>
      <c r="BL54" s="95"/>
    </row>
    <row r="55" spans="1:64" ht="15.5" x14ac:dyDescent="0.35">
      <c r="A55" s="186" t="s">
        <v>118</v>
      </c>
      <c r="B55" s="290">
        <v>19348308.815014049</v>
      </c>
      <c r="C55" s="290">
        <v>18821505.886832152</v>
      </c>
      <c r="D55" s="290">
        <v>18882275.316188645</v>
      </c>
      <c r="E55" s="290">
        <v>18878388.530035533</v>
      </c>
      <c r="F55" s="290">
        <v>18890705.49715874</v>
      </c>
      <c r="G55" s="290">
        <v>18908004.246814128</v>
      </c>
      <c r="H55" s="290">
        <v>18880580.10086377</v>
      </c>
      <c r="I55" s="290">
        <v>18746114.483214919</v>
      </c>
      <c r="J55" s="290">
        <v>18756176.3969584</v>
      </c>
      <c r="K55" s="290">
        <v>18800749.02285403</v>
      </c>
      <c r="L55" s="290">
        <v>18788737.254290726</v>
      </c>
      <c r="M55" s="290">
        <v>18782428.552257624</v>
      </c>
      <c r="N55" s="290">
        <v>18758272.615573257</v>
      </c>
      <c r="O55" s="290">
        <v>18668348.815159068</v>
      </c>
      <c r="P55" s="290">
        <v>18693195.815688692</v>
      </c>
      <c r="Q55" s="290">
        <v>18603779.917535897</v>
      </c>
      <c r="R55" s="290">
        <v>18576548.41498062</v>
      </c>
      <c r="S55" s="290">
        <v>18582686.237911932</v>
      </c>
      <c r="T55" s="290">
        <v>17416343.396162201</v>
      </c>
      <c r="U55" s="290"/>
      <c r="V55" s="290">
        <v>1398520.4693356159</v>
      </c>
      <c r="W55" s="290">
        <v>1187302.3181914061</v>
      </c>
      <c r="X55" s="290">
        <v>1175566.0708730279</v>
      </c>
      <c r="Y55" s="290">
        <v>1139736.4593592889</v>
      </c>
      <c r="Z55" s="290">
        <v>1139763.1834715502</v>
      </c>
      <c r="AA55" s="290">
        <v>1133938.0672411534</v>
      </c>
      <c r="AB55" s="290">
        <v>1131122.8651358222</v>
      </c>
      <c r="AC55" s="290">
        <v>1104710.8722073585</v>
      </c>
      <c r="AD55" s="290">
        <v>1099324.9372748984</v>
      </c>
      <c r="AE55" s="290">
        <v>1098029.7685997493</v>
      </c>
      <c r="AF55" s="290">
        <v>1105624.7533195871</v>
      </c>
      <c r="AG55" s="290">
        <v>1088504.654054682</v>
      </c>
      <c r="AH55" s="290">
        <v>1070132.5006769325</v>
      </c>
      <c r="AI55" s="290">
        <v>1077026.9275284188</v>
      </c>
      <c r="AJ55" s="290">
        <v>1074358.7968848152</v>
      </c>
      <c r="AK55" s="290">
        <v>1055391.5818381871</v>
      </c>
      <c r="AL55" s="290">
        <v>1061718.175346575</v>
      </c>
      <c r="AM55" s="290">
        <v>1073069.2506810199</v>
      </c>
      <c r="AN55" s="290">
        <v>926411.26553306903</v>
      </c>
      <c r="AO55" s="290"/>
      <c r="AP55" s="290">
        <v>1923950728.6003132</v>
      </c>
      <c r="AQ55" s="290">
        <v>1774383789.121438</v>
      </c>
      <c r="AR55" s="290">
        <v>1747167952.5610323</v>
      </c>
      <c r="AS55" s="290">
        <v>1749694875.1098485</v>
      </c>
      <c r="AT55" s="290">
        <v>1786084951.7443335</v>
      </c>
      <c r="AU55" s="290">
        <v>1750234134.7207744</v>
      </c>
      <c r="AV55" s="290">
        <v>1749569603.6748893</v>
      </c>
      <c r="AW55" s="290">
        <v>1652337619.9787147</v>
      </c>
      <c r="AX55" s="290">
        <v>1613157757.570096</v>
      </c>
      <c r="AY55" s="290">
        <v>1617875572.3300111</v>
      </c>
      <c r="AZ55" s="290">
        <v>1612283523.4584162</v>
      </c>
      <c r="BA55" s="290">
        <v>1603403389.8511636</v>
      </c>
      <c r="BB55" s="290">
        <v>1582073598.5061116</v>
      </c>
      <c r="BC55" s="290">
        <v>1563596220.8536255</v>
      </c>
      <c r="BD55" s="290">
        <v>1547390479.3956225</v>
      </c>
      <c r="BE55" s="290">
        <v>1504538454.9814215</v>
      </c>
      <c r="BF55" s="290">
        <v>1509135236.2402749</v>
      </c>
      <c r="BG55" s="290">
        <v>1536020906.7606463</v>
      </c>
      <c r="BH55" s="290">
        <v>1277544563.9635799</v>
      </c>
      <c r="BI55" s="290"/>
      <c r="BJ55" s="95"/>
      <c r="BK55" s="95"/>
      <c r="BL55" s="95"/>
    </row>
    <row r="56" spans="1:64" ht="15.5" x14ac:dyDescent="0.35">
      <c r="A56" s="186" t="s">
        <v>95</v>
      </c>
      <c r="B56" s="290">
        <v>1526441.963700756</v>
      </c>
      <c r="C56" s="290">
        <v>1870762.7543822199</v>
      </c>
      <c r="D56" s="290">
        <v>1888728.3166425873</v>
      </c>
      <c r="E56" s="290">
        <v>1890268.469932697</v>
      </c>
      <c r="F56" s="290">
        <v>1891808.6268323683</v>
      </c>
      <c r="G56" s="290">
        <v>1892262.6203940571</v>
      </c>
      <c r="H56" s="290">
        <v>1893405.6145428198</v>
      </c>
      <c r="I56" s="290">
        <v>1894548.6168303592</v>
      </c>
      <c r="J56" s="290">
        <v>1895691.6241538527</v>
      </c>
      <c r="K56" s="290">
        <v>1896834.6200374556</v>
      </c>
      <c r="L56" s="290">
        <v>1848031.1329804379</v>
      </c>
      <c r="M56" s="290">
        <v>1855485.746096459</v>
      </c>
      <c r="N56" s="290">
        <v>1860573.1000872159</v>
      </c>
      <c r="O56" s="290">
        <v>1869922.0141805001</v>
      </c>
      <c r="P56" s="290">
        <v>1878805.3393726135</v>
      </c>
      <c r="Q56" s="290">
        <v>1887023.8543914475</v>
      </c>
      <c r="R56" s="290">
        <v>1896122.1583088643</v>
      </c>
      <c r="S56" s="290">
        <v>1904949.1093414703</v>
      </c>
      <c r="T56" s="290">
        <v>1961613.47019855</v>
      </c>
      <c r="U56" s="290"/>
      <c r="V56" s="290">
        <v>0</v>
      </c>
      <c r="W56" s="290">
        <v>0</v>
      </c>
      <c r="X56" s="290">
        <v>0</v>
      </c>
      <c r="Y56" s="290">
        <v>0</v>
      </c>
      <c r="Z56" s="290">
        <v>0</v>
      </c>
      <c r="AA56" s="290">
        <v>0</v>
      </c>
      <c r="AB56" s="290">
        <v>0</v>
      </c>
      <c r="AC56" s="290">
        <v>0</v>
      </c>
      <c r="AD56" s="290">
        <v>0</v>
      </c>
      <c r="AE56" s="290">
        <v>0</v>
      </c>
      <c r="AF56" s="290">
        <v>0</v>
      </c>
      <c r="AG56" s="290">
        <v>0</v>
      </c>
      <c r="AH56" s="290">
        <v>0</v>
      </c>
      <c r="AI56" s="290">
        <v>0</v>
      </c>
      <c r="AJ56" s="290">
        <v>0</v>
      </c>
      <c r="AK56" s="290">
        <v>0</v>
      </c>
      <c r="AL56" s="290">
        <v>0</v>
      </c>
      <c r="AM56" s="290">
        <v>0</v>
      </c>
      <c r="AN56" s="290">
        <v>0</v>
      </c>
      <c r="AO56" s="290"/>
      <c r="AP56" s="290">
        <v>0</v>
      </c>
      <c r="AQ56" s="290">
        <v>0</v>
      </c>
      <c r="AR56" s="290">
        <v>0</v>
      </c>
      <c r="AS56" s="290">
        <v>0</v>
      </c>
      <c r="AT56" s="290">
        <v>0</v>
      </c>
      <c r="AU56" s="290">
        <v>0</v>
      </c>
      <c r="AV56" s="290">
        <v>0</v>
      </c>
      <c r="AW56" s="290">
        <v>0</v>
      </c>
      <c r="AX56" s="290">
        <v>0</v>
      </c>
      <c r="AY56" s="290">
        <v>0</v>
      </c>
      <c r="AZ56" s="290">
        <v>0</v>
      </c>
      <c r="BA56" s="290">
        <v>0</v>
      </c>
      <c r="BB56" s="290">
        <v>0</v>
      </c>
      <c r="BC56" s="290">
        <v>0</v>
      </c>
      <c r="BD56" s="290">
        <v>0</v>
      </c>
      <c r="BE56" s="290">
        <v>0</v>
      </c>
      <c r="BF56" s="290">
        <v>0</v>
      </c>
      <c r="BG56" s="290">
        <v>0</v>
      </c>
      <c r="BH56" s="290">
        <v>0</v>
      </c>
      <c r="BI56" s="290"/>
      <c r="BJ56" s="95"/>
      <c r="BK56" s="95"/>
      <c r="BL56" s="95"/>
    </row>
    <row r="57" spans="1:64" s="66" customFormat="1" ht="16" thickBot="1" x14ac:dyDescent="0.4">
      <c r="A57" s="304" t="s">
        <v>94</v>
      </c>
      <c r="B57" s="292">
        <v>13138600.225125248</v>
      </c>
      <c r="C57" s="292">
        <v>14392332.950393321</v>
      </c>
      <c r="D57" s="292">
        <v>14359596.950393321</v>
      </c>
      <c r="E57" s="292">
        <v>13934108.889738321</v>
      </c>
      <c r="F57" s="292">
        <v>12976808.639738321</v>
      </c>
      <c r="G57" s="292">
        <v>11690625.906481437</v>
      </c>
      <c r="H57" s="292">
        <v>10954848.633672163</v>
      </c>
      <c r="I57" s="292">
        <v>9376586.3836721629</v>
      </c>
      <c r="J57" s="292">
        <v>9155791.1336721629</v>
      </c>
      <c r="K57" s="292">
        <v>8114705.1336721638</v>
      </c>
      <c r="L57" s="292">
        <v>8985568.0086721629</v>
      </c>
      <c r="M57" s="292">
        <v>9882695.6703998186</v>
      </c>
      <c r="N57" s="292">
        <v>7455764.4680014662</v>
      </c>
      <c r="O57" s="292">
        <v>7548318.8430014662</v>
      </c>
      <c r="P57" s="292">
        <v>7896415.6834643018</v>
      </c>
      <c r="Q57" s="292">
        <v>6843075.3084643018</v>
      </c>
      <c r="R57" s="292">
        <v>7548566.9334643018</v>
      </c>
      <c r="S57" s="292">
        <v>7007517.9334643018</v>
      </c>
      <c r="T57" s="292">
        <v>8577533.5660835691</v>
      </c>
      <c r="U57" s="292"/>
      <c r="V57" s="292">
        <v>1812113.2720033773</v>
      </c>
      <c r="W57" s="292">
        <v>1129152.6194802937</v>
      </c>
      <c r="X57" s="292">
        <v>1074833.4632302937</v>
      </c>
      <c r="Y57" s="292">
        <v>1013471.9251577359</v>
      </c>
      <c r="Z57" s="292">
        <v>944431.76109523594</v>
      </c>
      <c r="AA57" s="292">
        <v>897642.84632531996</v>
      </c>
      <c r="AB57" s="292">
        <v>866752.53079485218</v>
      </c>
      <c r="AC57" s="292">
        <v>748898.95266985218</v>
      </c>
      <c r="AD57" s="292">
        <v>735356.52298235218</v>
      </c>
      <c r="AE57" s="292">
        <v>689811.10110735218</v>
      </c>
      <c r="AF57" s="292">
        <v>716524.22610735218</v>
      </c>
      <c r="AG57" s="292">
        <v>708101.63793784403</v>
      </c>
      <c r="AH57" s="292">
        <v>611938.28139170283</v>
      </c>
      <c r="AI57" s="292">
        <v>609895.91420420283</v>
      </c>
      <c r="AJ57" s="292">
        <v>650904.65251874668</v>
      </c>
      <c r="AK57" s="292">
        <v>617958.12908124668</v>
      </c>
      <c r="AL57" s="292">
        <v>681769.56658124668</v>
      </c>
      <c r="AM57" s="292">
        <v>605028.22283124668</v>
      </c>
      <c r="AN57" s="292">
        <v>674247.89307696605</v>
      </c>
      <c r="AO57" s="292"/>
      <c r="AP57" s="292">
        <v>24771880.74611479</v>
      </c>
      <c r="AQ57" s="292">
        <v>17370395.240173757</v>
      </c>
      <c r="AR57" s="292">
        <v>16964467.240173757</v>
      </c>
      <c r="AS57" s="292">
        <v>17536593.79342819</v>
      </c>
      <c r="AT57" s="292">
        <v>16905794.04342819</v>
      </c>
      <c r="AU57" s="292">
        <v>16395650.421694923</v>
      </c>
      <c r="AV57" s="292">
        <v>15425564.152112678</v>
      </c>
      <c r="AW57" s="292">
        <v>14716600.652112678</v>
      </c>
      <c r="AX57" s="292">
        <v>15927760.402112678</v>
      </c>
      <c r="AY57" s="292">
        <v>15941675.402112678</v>
      </c>
      <c r="AZ57" s="292">
        <v>16009466.652112678</v>
      </c>
      <c r="BA57" s="292">
        <v>14080771.42549441</v>
      </c>
      <c r="BB57" s="292">
        <v>12075057.434753157</v>
      </c>
      <c r="BC57" s="292">
        <v>11923793.309753157</v>
      </c>
      <c r="BD57" s="292">
        <v>12447316.86079286</v>
      </c>
      <c r="BE57" s="292">
        <v>11406479.86079286</v>
      </c>
      <c r="BF57" s="292">
        <v>11924457.73579286</v>
      </c>
      <c r="BG57" s="292">
        <v>11362274.79829286</v>
      </c>
      <c r="BH57" s="292">
        <v>8142339.6071769102</v>
      </c>
      <c r="BI57" s="292"/>
      <c r="BJ57" s="293"/>
      <c r="BK57" s="293"/>
      <c r="BL57" s="293"/>
    </row>
    <row r="58" spans="1:64" s="2" customFormat="1" ht="16" thickTop="1" x14ac:dyDescent="0.35">
      <c r="A58" s="148" t="s">
        <v>162</v>
      </c>
      <c r="B58" s="294">
        <v>84443300.540931225</v>
      </c>
      <c r="C58" s="294">
        <v>67960479.104212731</v>
      </c>
      <c r="D58" s="294">
        <v>68268827.063611418</v>
      </c>
      <c r="E58" s="294">
        <v>62507349.459411643</v>
      </c>
      <c r="F58" s="294">
        <v>61304359.344725557</v>
      </c>
      <c r="G58" s="294">
        <v>61254957.512960635</v>
      </c>
      <c r="H58" s="294">
        <v>60870399.426366545</v>
      </c>
      <c r="I58" s="294">
        <v>60976604.502378188</v>
      </c>
      <c r="J58" s="294">
        <v>60152222.011978105</v>
      </c>
      <c r="K58" s="294">
        <v>59148970.698838994</v>
      </c>
      <c r="L58" s="294">
        <v>59458279.379213385</v>
      </c>
      <c r="M58" s="294">
        <v>58693765.218002737</v>
      </c>
      <c r="N58" s="294">
        <v>58366268.579717278</v>
      </c>
      <c r="O58" s="294">
        <v>56774455.061923377</v>
      </c>
      <c r="P58" s="294">
        <v>55844834.697123781</v>
      </c>
      <c r="Q58" s="294">
        <v>55133984.432841986</v>
      </c>
      <c r="R58" s="294">
        <v>54542810.639745496</v>
      </c>
      <c r="S58" s="294">
        <v>54586416.550948448</v>
      </c>
      <c r="T58" s="294">
        <v>49573264.024800271</v>
      </c>
      <c r="U58" s="294">
        <f>U8</f>
        <v>52030494.547687098</v>
      </c>
      <c r="V58" s="294">
        <v>13536319.529542003</v>
      </c>
      <c r="W58" s="294">
        <v>6761725.4801036837</v>
      </c>
      <c r="X58" s="294">
        <v>6504146.9549294086</v>
      </c>
      <c r="Y58" s="294">
        <v>5889419.324056414</v>
      </c>
      <c r="Z58" s="294">
        <v>5823761.7133805361</v>
      </c>
      <c r="AA58" s="294">
        <v>5834310.4164635548</v>
      </c>
      <c r="AB58" s="294">
        <v>5694896.6297179526</v>
      </c>
      <c r="AC58" s="294">
        <v>5689217.3847117638</v>
      </c>
      <c r="AD58" s="294">
        <v>5746717.5736037241</v>
      </c>
      <c r="AE58" s="294">
        <v>5559853.6045320025</v>
      </c>
      <c r="AF58" s="294">
        <v>5618669.8858906748</v>
      </c>
      <c r="AG58" s="294">
        <v>5637453.4679830037</v>
      </c>
      <c r="AH58" s="294">
        <v>5565369.8701151153</v>
      </c>
      <c r="AI58" s="294">
        <v>5519269.4909212245</v>
      </c>
      <c r="AJ58" s="294">
        <v>5507569.0705412123</v>
      </c>
      <c r="AK58" s="294">
        <v>5392159.9419424571</v>
      </c>
      <c r="AL58" s="294">
        <v>5378685.3439765619</v>
      </c>
      <c r="AM58" s="294">
        <v>5405805.0482671829</v>
      </c>
      <c r="AN58" s="294">
        <v>5229981.2482932154</v>
      </c>
      <c r="AO58" s="294">
        <f>AO8</f>
        <v>5246087.518950332</v>
      </c>
      <c r="AP58" s="294">
        <v>6761929559.003561</v>
      </c>
      <c r="AQ58" s="294">
        <v>6561269052.6382523</v>
      </c>
      <c r="AR58" s="294">
        <v>6551575006.3884773</v>
      </c>
      <c r="AS58" s="294">
        <v>6546141756.9390564</v>
      </c>
      <c r="AT58" s="294">
        <v>6558880217.4160357</v>
      </c>
      <c r="AU58" s="294">
        <v>6538414695.9451342</v>
      </c>
      <c r="AV58" s="294">
        <v>6527899713.6553068</v>
      </c>
      <c r="AW58" s="294">
        <v>6485979246.2086735</v>
      </c>
      <c r="AX58" s="294">
        <v>6449622997.1269608</v>
      </c>
      <c r="AY58" s="294">
        <v>6424777650.9405546</v>
      </c>
      <c r="AZ58" s="294">
        <v>6453988671.3238688</v>
      </c>
      <c r="BA58" s="294">
        <v>6346504626.8301945</v>
      </c>
      <c r="BB58" s="294">
        <v>6345921348.1452732</v>
      </c>
      <c r="BC58" s="294">
        <v>6335221730.3089685</v>
      </c>
      <c r="BD58" s="294">
        <v>6350183933.3571863</v>
      </c>
      <c r="BE58" s="294">
        <v>6300487118.0566416</v>
      </c>
      <c r="BF58" s="294">
        <v>6252044555.4296322</v>
      </c>
      <c r="BG58" s="294">
        <v>6256732013.895155</v>
      </c>
      <c r="BH58" s="294">
        <v>5801500259.7845974</v>
      </c>
      <c r="BI58" s="294">
        <f>BI8</f>
        <v>6872394876.7732687</v>
      </c>
      <c r="BJ58" s="148"/>
      <c r="BK58" s="148"/>
      <c r="BL58" s="148"/>
    </row>
    <row r="59" spans="1:64" ht="15.5" x14ac:dyDescent="0.35">
      <c r="A59" s="186" t="s">
        <v>92</v>
      </c>
      <c r="B59" s="290">
        <v>25051025.571415756</v>
      </c>
      <c r="C59" s="290">
        <v>20363509.148028258</v>
      </c>
      <c r="D59" s="290">
        <v>20457820.370250776</v>
      </c>
      <c r="E59" s="290">
        <v>20297992.762873646</v>
      </c>
      <c r="F59" s="290">
        <v>20191331.539762866</v>
      </c>
      <c r="G59" s="290">
        <v>20337326.863405708</v>
      </c>
      <c r="H59" s="290">
        <v>20600581.332531005</v>
      </c>
      <c r="I59" s="290">
        <v>20562441.128233612</v>
      </c>
      <c r="J59" s="290">
        <v>20684542.246340629</v>
      </c>
      <c r="K59" s="290">
        <v>21197570.909279563</v>
      </c>
      <c r="L59" s="290">
        <v>21532972.854123157</v>
      </c>
      <c r="M59" s="290">
        <v>20883762.199917454</v>
      </c>
      <c r="N59" s="290">
        <v>20380711.166416656</v>
      </c>
      <c r="O59" s="290">
        <v>19973581.273598026</v>
      </c>
      <c r="P59" s="290">
        <v>19613965.775207274</v>
      </c>
      <c r="Q59" s="290">
        <v>18623953.48450464</v>
      </c>
      <c r="R59" s="290">
        <v>17956538.094432302</v>
      </c>
      <c r="S59" s="290">
        <v>17352015.538536523</v>
      </c>
      <c r="T59" s="290">
        <v>13144607.3723014</v>
      </c>
      <c r="U59" s="290"/>
      <c r="V59" s="290">
        <v>2396498.7815010054</v>
      </c>
      <c r="W59" s="290">
        <v>1600416.1363187407</v>
      </c>
      <c r="X59" s="290">
        <v>1633548.7521757334</v>
      </c>
      <c r="Y59" s="290">
        <v>1594862.8493185372</v>
      </c>
      <c r="Z59" s="290">
        <v>1589919.5912168717</v>
      </c>
      <c r="AA59" s="290">
        <v>1582195.7039676819</v>
      </c>
      <c r="AB59" s="290">
        <v>1590223.0254093881</v>
      </c>
      <c r="AC59" s="290">
        <v>1575775.5521581359</v>
      </c>
      <c r="AD59" s="290">
        <v>1556982.9749490251</v>
      </c>
      <c r="AE59" s="290">
        <v>1558227.1044144316</v>
      </c>
      <c r="AF59" s="290">
        <v>1541324.1152770515</v>
      </c>
      <c r="AG59" s="290">
        <v>1504920.3966483967</v>
      </c>
      <c r="AH59" s="290">
        <v>1487221.750183403</v>
      </c>
      <c r="AI59" s="290">
        <v>1445817.500610224</v>
      </c>
      <c r="AJ59" s="290">
        <v>1457091.0544495748</v>
      </c>
      <c r="AK59" s="290">
        <v>1343155.4530629115</v>
      </c>
      <c r="AL59" s="290">
        <v>1312041.1579047521</v>
      </c>
      <c r="AM59" s="290">
        <v>1308253.9963938154</v>
      </c>
      <c r="AN59" s="290">
        <v>1027502.8097933</v>
      </c>
      <c r="AO59" s="290"/>
      <c r="AP59" s="290">
        <v>632664254.70611942</v>
      </c>
      <c r="AQ59" s="290">
        <v>467988641.3415125</v>
      </c>
      <c r="AR59" s="290">
        <v>462587596.74821568</v>
      </c>
      <c r="AS59" s="290">
        <v>458276742.67314053</v>
      </c>
      <c r="AT59" s="290">
        <v>457261782.25615501</v>
      </c>
      <c r="AU59" s="290">
        <v>450013918.09180087</v>
      </c>
      <c r="AV59" s="290">
        <v>442473476.39285809</v>
      </c>
      <c r="AW59" s="290">
        <v>433702636.21634352</v>
      </c>
      <c r="AX59" s="290">
        <v>418344053.36532474</v>
      </c>
      <c r="AY59" s="290">
        <v>416033967.91185331</v>
      </c>
      <c r="AZ59" s="290">
        <v>412415683.29943901</v>
      </c>
      <c r="BA59" s="290">
        <v>364664189.66806597</v>
      </c>
      <c r="BB59" s="290">
        <v>360695205.31867313</v>
      </c>
      <c r="BC59" s="290">
        <v>347760413.62542218</v>
      </c>
      <c r="BD59" s="290">
        <v>349614142.60221452</v>
      </c>
      <c r="BE59" s="290">
        <v>305346493.40677398</v>
      </c>
      <c r="BF59" s="290">
        <v>298476185.64680243</v>
      </c>
      <c r="BG59" s="290">
        <v>288262324.24650526</v>
      </c>
      <c r="BH59" s="290">
        <v>238404550.22121999</v>
      </c>
      <c r="BI59" s="290"/>
      <c r="BJ59" s="95"/>
      <c r="BK59" s="95"/>
      <c r="BL59" s="95"/>
    </row>
    <row r="60" spans="1:64" ht="15.5" x14ac:dyDescent="0.35">
      <c r="A60" s="186" t="s">
        <v>93</v>
      </c>
      <c r="B60" s="290">
        <v>6746237.517150661</v>
      </c>
      <c r="C60" s="290">
        <v>10051753.399697961</v>
      </c>
      <c r="D60" s="290">
        <v>10059460.724385258</v>
      </c>
      <c r="E60" s="290">
        <v>10084305.938882485</v>
      </c>
      <c r="F60" s="290">
        <v>10285008.604779545</v>
      </c>
      <c r="G60" s="290">
        <v>10307557.467221523</v>
      </c>
      <c r="H60" s="290">
        <v>10454724.038510041</v>
      </c>
      <c r="I60" s="290">
        <v>10495657.108920213</v>
      </c>
      <c r="J60" s="290">
        <v>10528646.34728645</v>
      </c>
      <c r="K60" s="290">
        <v>10530869.929845415</v>
      </c>
      <c r="L60" s="290">
        <v>10599017.182573311</v>
      </c>
      <c r="M60" s="290">
        <v>10645335.543580599</v>
      </c>
      <c r="N60" s="290">
        <v>10628645.125226971</v>
      </c>
      <c r="O60" s="290">
        <v>10723768.168979494</v>
      </c>
      <c r="P60" s="290">
        <v>10785374.437628906</v>
      </c>
      <c r="Q60" s="290">
        <v>10847760.788296871</v>
      </c>
      <c r="R60" s="290">
        <v>10831755.964775447</v>
      </c>
      <c r="S60" s="290">
        <v>10900283.561553195</v>
      </c>
      <c r="T60" s="290">
        <v>9723803.4950504508</v>
      </c>
      <c r="U60" s="290"/>
      <c r="V60" s="290">
        <v>773164.2113263408</v>
      </c>
      <c r="W60" s="290">
        <v>1072174.4014719403</v>
      </c>
      <c r="X60" s="290">
        <v>1002163.7140682206</v>
      </c>
      <c r="Y60" s="290">
        <v>945104.34162547369</v>
      </c>
      <c r="Z60" s="290">
        <v>972187.9315270473</v>
      </c>
      <c r="AA60" s="290">
        <v>949356.87073583691</v>
      </c>
      <c r="AB60" s="290">
        <v>972170.69127539359</v>
      </c>
      <c r="AC60" s="290">
        <v>965413.25905996282</v>
      </c>
      <c r="AD60" s="290">
        <v>972064.96019244916</v>
      </c>
      <c r="AE60" s="290">
        <v>962668.79055236443</v>
      </c>
      <c r="AF60" s="290">
        <v>988900.86500674556</v>
      </c>
      <c r="AG60" s="290">
        <v>1001236.6495728329</v>
      </c>
      <c r="AH60" s="290">
        <v>997409.97843066871</v>
      </c>
      <c r="AI60" s="290">
        <v>1012674.930918504</v>
      </c>
      <c r="AJ60" s="290">
        <v>1021319.5485195126</v>
      </c>
      <c r="AK60" s="290">
        <v>1029971.7298690067</v>
      </c>
      <c r="AL60" s="290">
        <v>1022890.9524550998</v>
      </c>
      <c r="AM60" s="290">
        <v>1033193.6562993543</v>
      </c>
      <c r="AN60" s="290">
        <v>1189883.3570968199</v>
      </c>
      <c r="AO60" s="290"/>
      <c r="AP60" s="290">
        <v>440909821.42326605</v>
      </c>
      <c r="AQ60" s="290">
        <v>540946119.67310059</v>
      </c>
      <c r="AR60" s="290">
        <v>543628554.8718785</v>
      </c>
      <c r="AS60" s="290">
        <v>549347304.94977272</v>
      </c>
      <c r="AT60" s="290">
        <v>557591791.00199723</v>
      </c>
      <c r="AU60" s="290">
        <v>558223680.87508857</v>
      </c>
      <c r="AV60" s="290">
        <v>564999541.1192075</v>
      </c>
      <c r="AW60" s="290">
        <v>567194069.31220901</v>
      </c>
      <c r="AX60" s="290">
        <v>570949650.74066782</v>
      </c>
      <c r="AY60" s="290">
        <v>567187374.03043401</v>
      </c>
      <c r="AZ60" s="290">
        <v>579710392.24891484</v>
      </c>
      <c r="BA60" s="290">
        <v>582796729.24643397</v>
      </c>
      <c r="BB60" s="290">
        <v>581094426.2602402</v>
      </c>
      <c r="BC60" s="290">
        <v>585396183.50481081</v>
      </c>
      <c r="BD60" s="290">
        <v>590123644.34963667</v>
      </c>
      <c r="BE60" s="290">
        <v>594282656.46656692</v>
      </c>
      <c r="BF60" s="290">
        <v>592326615.14508736</v>
      </c>
      <c r="BG60" s="290">
        <v>604299305.26390159</v>
      </c>
      <c r="BH60" s="290">
        <v>475684023.51956701</v>
      </c>
      <c r="BI60" s="290"/>
      <c r="BJ60" s="95"/>
      <c r="BK60" s="95"/>
      <c r="BL60" s="95"/>
    </row>
    <row r="61" spans="1:64" ht="15.5" x14ac:dyDescent="0.35">
      <c r="A61" s="186" t="s">
        <v>118</v>
      </c>
      <c r="B61" s="290">
        <v>13692845.45315082</v>
      </c>
      <c r="C61" s="290">
        <v>13044616.772177204</v>
      </c>
      <c r="D61" s="290">
        <v>13118038.888510896</v>
      </c>
      <c r="E61" s="290">
        <v>13055358.802741947</v>
      </c>
      <c r="F61" s="290">
        <v>12992363.698525906</v>
      </c>
      <c r="G61" s="290">
        <v>12971196.23509155</v>
      </c>
      <c r="H61" s="290">
        <v>12841685.751000285</v>
      </c>
      <c r="I61" s="290">
        <v>12818479.225954818</v>
      </c>
      <c r="J61" s="290">
        <v>12815275.997892</v>
      </c>
      <c r="K61" s="290">
        <v>12833653.837439274</v>
      </c>
      <c r="L61" s="290">
        <v>12875871.145709246</v>
      </c>
      <c r="M61" s="290">
        <v>12838722.230206307</v>
      </c>
      <c r="N61" s="290">
        <v>12794699.264789503</v>
      </c>
      <c r="O61" s="290">
        <v>12744770.682681127</v>
      </c>
      <c r="P61" s="290">
        <v>12691861.495346969</v>
      </c>
      <c r="Q61" s="290">
        <v>12552828.915541677</v>
      </c>
      <c r="R61" s="290">
        <v>12458506.308861725</v>
      </c>
      <c r="S61" s="290">
        <v>12411829.02789285</v>
      </c>
      <c r="T61" s="290">
        <v>11972558.1205361</v>
      </c>
      <c r="U61" s="290"/>
      <c r="V61" s="290">
        <v>2656648.3870595731</v>
      </c>
      <c r="W61" s="290">
        <v>2307700.4877011725</v>
      </c>
      <c r="X61" s="290">
        <v>2279502.2215736331</v>
      </c>
      <c r="Y61" s="290">
        <v>2212633.6472505485</v>
      </c>
      <c r="Z61" s="290">
        <v>2203952.7360248067</v>
      </c>
      <c r="AA61" s="290">
        <v>2191221.4183981647</v>
      </c>
      <c r="AB61" s="290">
        <v>2172348.6615463276</v>
      </c>
      <c r="AC61" s="290">
        <v>2159220.0876317811</v>
      </c>
      <c r="AD61" s="290">
        <v>2150369.5276004421</v>
      </c>
      <c r="AE61" s="290">
        <v>2140963.1299533672</v>
      </c>
      <c r="AF61" s="290">
        <v>2151322.8884949987</v>
      </c>
      <c r="AG61" s="290">
        <v>2149287.9983999426</v>
      </c>
      <c r="AH61" s="290">
        <v>2147278.9368892168</v>
      </c>
      <c r="AI61" s="290">
        <v>2142707.0735306763</v>
      </c>
      <c r="AJ61" s="290">
        <v>2148705.1692102836</v>
      </c>
      <c r="AK61" s="290">
        <v>2121428.5543872663</v>
      </c>
      <c r="AL61" s="290">
        <v>2094259.7164934513</v>
      </c>
      <c r="AM61" s="290">
        <v>2094739.7222007227</v>
      </c>
      <c r="AN61" s="290">
        <v>2065366.7791090501</v>
      </c>
      <c r="AO61" s="290"/>
      <c r="AP61" s="290">
        <v>5629758919.0402327</v>
      </c>
      <c r="AQ61" s="290">
        <v>5521879611.4886589</v>
      </c>
      <c r="AR61" s="290">
        <v>5515291411.6333599</v>
      </c>
      <c r="AS61" s="290">
        <v>5510733836.1811275</v>
      </c>
      <c r="AT61" s="290">
        <v>5516175142.522831</v>
      </c>
      <c r="AU61" s="290">
        <v>5501139828.8432531</v>
      </c>
      <c r="AV61" s="290">
        <v>5490075782.0082188</v>
      </c>
      <c r="AW61" s="290">
        <v>5461894584.5451336</v>
      </c>
      <c r="AX61" s="290">
        <v>5439003226.8859968</v>
      </c>
      <c r="AY61" s="290">
        <v>5426016942.8632936</v>
      </c>
      <c r="AZ61" s="290">
        <v>5442465447.1404896</v>
      </c>
      <c r="BA61" s="290">
        <v>5379634135.2807112</v>
      </c>
      <c r="BB61" s="290">
        <v>5383270300.4313478</v>
      </c>
      <c r="BC61" s="290">
        <v>5381917033.5436983</v>
      </c>
      <c r="BD61" s="290">
        <v>5391133139.2703238</v>
      </c>
      <c r="BE61" s="290">
        <v>5381157180.0482101</v>
      </c>
      <c r="BF61" s="290">
        <v>5340999796.0027657</v>
      </c>
      <c r="BG61" s="290">
        <v>5342421662.7497149</v>
      </c>
      <c r="BH61" s="290">
        <v>4997794740.94063</v>
      </c>
      <c r="BI61" s="290"/>
      <c r="BJ61" s="95"/>
      <c r="BK61" s="95"/>
      <c r="BL61" s="95"/>
    </row>
    <row r="62" spans="1:64" ht="15.5" x14ac:dyDescent="0.35">
      <c r="A62" s="186" t="s">
        <v>95</v>
      </c>
      <c r="B62" s="290">
        <v>1333522.1127171484</v>
      </c>
      <c r="C62" s="290">
        <v>1970626.1645353092</v>
      </c>
      <c r="D62" s="290">
        <v>2000344.7106911202</v>
      </c>
      <c r="E62" s="290">
        <v>2000606.0851398059</v>
      </c>
      <c r="F62" s="290">
        <v>2001286.3818838105</v>
      </c>
      <c r="G62" s="290">
        <v>2005520.3274684136</v>
      </c>
      <c r="H62" s="290">
        <v>2019735.434551124</v>
      </c>
      <c r="I62" s="290">
        <v>2032988.9194961975</v>
      </c>
      <c r="J62" s="290">
        <v>2047705.3006854956</v>
      </c>
      <c r="K62" s="290">
        <v>2060290.1525016483</v>
      </c>
      <c r="L62" s="290">
        <v>2076704.5770343177</v>
      </c>
      <c r="M62" s="290">
        <v>2093272.8745247438</v>
      </c>
      <c r="N62" s="290">
        <v>2109664.1535107489</v>
      </c>
      <c r="O62" s="290">
        <v>2127088.8168913973</v>
      </c>
      <c r="P62" s="290">
        <v>2143712.6191670019</v>
      </c>
      <c r="Q62" s="290">
        <v>2157393.3747254894</v>
      </c>
      <c r="R62" s="290">
        <v>2152853.6519024596</v>
      </c>
      <c r="S62" s="290">
        <v>2184107.3031924805</v>
      </c>
      <c r="T62" s="290">
        <v>1978577.36324632</v>
      </c>
      <c r="U62" s="290"/>
      <c r="V62" s="290">
        <v>1243.2339190947716</v>
      </c>
      <c r="W62" s="290">
        <v>1243.2339190947716</v>
      </c>
      <c r="X62" s="290">
        <v>1243.2339190947716</v>
      </c>
      <c r="Y62" s="290">
        <v>1243.2339190947716</v>
      </c>
      <c r="Z62" s="290">
        <v>1243.2339190947716</v>
      </c>
      <c r="AA62" s="290">
        <v>1243.2339190947716</v>
      </c>
      <c r="AB62" s="290">
        <v>1243.2339190947716</v>
      </c>
      <c r="AC62" s="290">
        <v>1243.2339190947716</v>
      </c>
      <c r="AD62" s="290">
        <v>1243.2339190947716</v>
      </c>
      <c r="AE62" s="290">
        <v>1243.2339190947716</v>
      </c>
      <c r="AF62" s="290">
        <v>1243.2339190947716</v>
      </c>
      <c r="AG62" s="290">
        <v>1243.2339190947716</v>
      </c>
      <c r="AH62" s="290">
        <v>1243.2339190947716</v>
      </c>
      <c r="AI62" s="290">
        <v>1243.2339190947716</v>
      </c>
      <c r="AJ62" s="290">
        <v>1243.2339190947716</v>
      </c>
      <c r="AK62" s="290">
        <v>1243.2339305375222</v>
      </c>
      <c r="AL62" s="290">
        <v>1243.2339305375222</v>
      </c>
      <c r="AM62" s="290">
        <v>1243.2339305375222</v>
      </c>
      <c r="AN62" s="290">
        <v>1243.2339229751401</v>
      </c>
      <c r="AO62" s="290"/>
      <c r="AP62" s="290">
        <v>0</v>
      </c>
      <c r="AQ62" s="290">
        <v>0</v>
      </c>
      <c r="AR62" s="290">
        <v>0</v>
      </c>
      <c r="AS62" s="290">
        <v>0</v>
      </c>
      <c r="AT62" s="290">
        <v>0</v>
      </c>
      <c r="AU62" s="290">
        <v>0</v>
      </c>
      <c r="AV62" s="290">
        <v>0</v>
      </c>
      <c r="AW62" s="290">
        <v>0</v>
      </c>
      <c r="AX62" s="290">
        <v>0</v>
      </c>
      <c r="AY62" s="290">
        <v>0</v>
      </c>
      <c r="AZ62" s="290">
        <v>0</v>
      </c>
      <c r="BA62" s="290">
        <v>0</v>
      </c>
      <c r="BB62" s="290">
        <v>0</v>
      </c>
      <c r="BC62" s="290">
        <v>0</v>
      </c>
      <c r="BD62" s="290">
        <v>0</v>
      </c>
      <c r="BE62" s="290">
        <v>0</v>
      </c>
      <c r="BF62" s="290">
        <v>0</v>
      </c>
      <c r="BG62" s="290">
        <v>0</v>
      </c>
      <c r="BH62" s="290">
        <v>0</v>
      </c>
      <c r="BI62" s="290"/>
      <c r="BJ62" s="95"/>
      <c r="BK62" s="95"/>
      <c r="BL62" s="95"/>
    </row>
    <row r="63" spans="1:64" s="66" customFormat="1" ht="16" thickBot="1" x14ac:dyDescent="0.4">
      <c r="A63" s="304" t="s">
        <v>94</v>
      </c>
      <c r="B63" s="292">
        <v>37619669.886496931</v>
      </c>
      <c r="C63" s="292">
        <v>22529973.619773529</v>
      </c>
      <c r="D63" s="292">
        <v>22633162.369773529</v>
      </c>
      <c r="E63" s="292">
        <v>17069085.869773529</v>
      </c>
      <c r="F63" s="292">
        <v>15834369.119773531</v>
      </c>
      <c r="G63" s="292">
        <v>15633356.619773531</v>
      </c>
      <c r="H63" s="292">
        <v>14953672.869773531</v>
      </c>
      <c r="I63" s="292">
        <v>15067038.119773531</v>
      </c>
      <c r="J63" s="292">
        <v>14076052.119773531</v>
      </c>
      <c r="K63" s="292">
        <v>12526585.869773531</v>
      </c>
      <c r="L63" s="292">
        <v>12373713.619773531</v>
      </c>
      <c r="M63" s="292">
        <v>12232672.369773531</v>
      </c>
      <c r="N63" s="292">
        <v>12452548.869773531</v>
      </c>
      <c r="O63" s="292">
        <v>11205246.119773531</v>
      </c>
      <c r="P63" s="292">
        <v>10609920.369773531</v>
      </c>
      <c r="Q63" s="292">
        <v>10952047.869773531</v>
      </c>
      <c r="R63" s="292">
        <v>11143156.619773531</v>
      </c>
      <c r="S63" s="292">
        <v>11738181.119773531</v>
      </c>
      <c r="T63" s="292">
        <v>12753717.673666</v>
      </c>
      <c r="U63" s="292"/>
      <c r="V63" s="292">
        <v>7708764.9157359656</v>
      </c>
      <c r="W63" s="292">
        <v>1780191.2206927419</v>
      </c>
      <c r="X63" s="292">
        <v>1587689.0331927419</v>
      </c>
      <c r="Y63" s="292">
        <v>1135575.2519427419</v>
      </c>
      <c r="Z63" s="292">
        <v>1056458.2206927419</v>
      </c>
      <c r="AA63" s="292">
        <v>1110293.1894427419</v>
      </c>
      <c r="AB63" s="292">
        <v>958911.01756774192</v>
      </c>
      <c r="AC63" s="292">
        <v>987565.25194274192</v>
      </c>
      <c r="AD63" s="292">
        <v>1066056.8769427419</v>
      </c>
      <c r="AE63" s="292">
        <v>896751.34569274192</v>
      </c>
      <c r="AF63" s="292">
        <v>935878.78319274192</v>
      </c>
      <c r="AG63" s="292">
        <v>980765.18944274192</v>
      </c>
      <c r="AH63" s="292">
        <v>932215.97069274192</v>
      </c>
      <c r="AI63" s="292">
        <v>916826.75194274192</v>
      </c>
      <c r="AJ63" s="292">
        <v>879210.06444274192</v>
      </c>
      <c r="AK63" s="292">
        <v>896360.97069274192</v>
      </c>
      <c r="AL63" s="292">
        <v>948250.28319274192</v>
      </c>
      <c r="AM63" s="292">
        <v>968374.43944274192</v>
      </c>
      <c r="AN63" s="292">
        <v>945985.06837107101</v>
      </c>
      <c r="AO63" s="292"/>
      <c r="AP63" s="292">
        <v>58596563.833926395</v>
      </c>
      <c r="AQ63" s="292">
        <v>30454680.135006875</v>
      </c>
      <c r="AR63" s="292">
        <v>30067443.135006875</v>
      </c>
      <c r="AS63" s="292">
        <v>27783873.135006875</v>
      </c>
      <c r="AT63" s="292">
        <v>27851501.635006875</v>
      </c>
      <c r="AU63" s="292">
        <v>29037268.135006875</v>
      </c>
      <c r="AV63" s="292">
        <v>30350914.135006875</v>
      </c>
      <c r="AW63" s="292">
        <v>23187956.135006875</v>
      </c>
      <c r="AX63" s="292">
        <v>21326066.135006875</v>
      </c>
      <c r="AY63" s="292">
        <v>15539366.135006873</v>
      </c>
      <c r="AZ63" s="292">
        <v>19397148.635006875</v>
      </c>
      <c r="BA63" s="292">
        <v>19409572.635006875</v>
      </c>
      <c r="BB63" s="292">
        <v>20861416.135006875</v>
      </c>
      <c r="BC63" s="292">
        <v>20148099.635006875</v>
      </c>
      <c r="BD63" s="292">
        <v>19313007.135006875</v>
      </c>
      <c r="BE63" s="292">
        <v>19700788.135006875</v>
      </c>
      <c r="BF63" s="292">
        <v>20241958.635006875</v>
      </c>
      <c r="BG63" s="292">
        <v>21748721.635006875</v>
      </c>
      <c r="BH63" s="292">
        <v>89616945.103180394</v>
      </c>
      <c r="BI63" s="292"/>
      <c r="BJ63" s="293"/>
      <c r="BK63" s="293"/>
      <c r="BL63" s="293"/>
    </row>
    <row r="64" spans="1:64" s="2" customFormat="1" ht="16" thickTop="1" x14ac:dyDescent="0.35">
      <c r="A64" s="148" t="s">
        <v>163</v>
      </c>
      <c r="B64" s="294">
        <v>8719102.3204037249</v>
      </c>
      <c r="C64" s="294">
        <v>8028161.3348569479</v>
      </c>
      <c r="D64" s="294">
        <v>8128755.7662954675</v>
      </c>
      <c r="E64" s="294">
        <v>8103361.6918282583</v>
      </c>
      <c r="F64" s="294">
        <v>8076173.0893357601</v>
      </c>
      <c r="G64" s="294">
        <v>8127612.9912602836</v>
      </c>
      <c r="H64" s="294">
        <v>8091231.6952561149</v>
      </c>
      <c r="I64" s="294">
        <v>8021514.3405321436</v>
      </c>
      <c r="J64" s="294">
        <v>8046735.6292978441</v>
      </c>
      <c r="K64" s="294">
        <v>8007468.1072981451</v>
      </c>
      <c r="L64" s="294">
        <v>7899164.5331822587</v>
      </c>
      <c r="M64" s="294">
        <v>7886178.6481874362</v>
      </c>
      <c r="N64" s="294">
        <v>7833873.358898499</v>
      </c>
      <c r="O64" s="294">
        <v>7792481.6444213353</v>
      </c>
      <c r="P64" s="294">
        <v>7761725.3189527737</v>
      </c>
      <c r="Q64" s="294">
        <v>7778599.7165335659</v>
      </c>
      <c r="R64" s="294">
        <v>7793469.9636527067</v>
      </c>
      <c r="S64" s="294">
        <v>7631984.937705759</v>
      </c>
      <c r="T64" s="294">
        <v>7496066.8356416523</v>
      </c>
      <c r="U64" s="294">
        <f>U9</f>
        <v>8445145.059302479</v>
      </c>
      <c r="V64" s="294">
        <v>746889.15567619726</v>
      </c>
      <c r="W64" s="294">
        <v>626102.26798467804</v>
      </c>
      <c r="X64" s="294">
        <v>598025.9226685121</v>
      </c>
      <c r="Y64" s="294">
        <v>564061.58768723195</v>
      </c>
      <c r="Z64" s="294">
        <v>557382.30273365043</v>
      </c>
      <c r="AA64" s="294">
        <v>549856.95071793266</v>
      </c>
      <c r="AB64" s="294">
        <v>503286.54186493449</v>
      </c>
      <c r="AC64" s="294">
        <v>470789.36175342428</v>
      </c>
      <c r="AD64" s="294">
        <v>451991.24885561335</v>
      </c>
      <c r="AE64" s="294">
        <v>437781.41846359358</v>
      </c>
      <c r="AF64" s="294">
        <v>428940.72320434463</v>
      </c>
      <c r="AG64" s="294">
        <v>426538.92067166674</v>
      </c>
      <c r="AH64" s="294">
        <v>420556.63486046914</v>
      </c>
      <c r="AI64" s="294">
        <v>414710.63183658861</v>
      </c>
      <c r="AJ64" s="294">
        <v>422559.80174273631</v>
      </c>
      <c r="AK64" s="294">
        <v>420986.59266240679</v>
      </c>
      <c r="AL64" s="294">
        <v>418749.256982791</v>
      </c>
      <c r="AM64" s="294">
        <v>401506.19547905191</v>
      </c>
      <c r="AN64" s="294">
        <v>380333.37973728124</v>
      </c>
      <c r="AO64" s="294">
        <f>AO9</f>
        <v>429193.15545835596</v>
      </c>
      <c r="AP64" s="294">
        <v>733493219.10149324</v>
      </c>
      <c r="AQ64" s="294">
        <v>597726012.85327387</v>
      </c>
      <c r="AR64" s="294">
        <v>598143919.32322431</v>
      </c>
      <c r="AS64" s="294">
        <v>598508156.56387579</v>
      </c>
      <c r="AT64" s="294">
        <v>597254532.65889633</v>
      </c>
      <c r="AU64" s="294">
        <v>591442744.93398821</v>
      </c>
      <c r="AV64" s="294">
        <v>581747791.78521705</v>
      </c>
      <c r="AW64" s="294">
        <v>572517730.26584733</v>
      </c>
      <c r="AX64" s="294">
        <v>565422497.69978118</v>
      </c>
      <c r="AY64" s="294">
        <v>557610432.81372344</v>
      </c>
      <c r="AZ64" s="294">
        <v>552199298.71963537</v>
      </c>
      <c r="BA64" s="294">
        <v>552005549.55571234</v>
      </c>
      <c r="BB64" s="294">
        <v>545869324.96115065</v>
      </c>
      <c r="BC64" s="294">
        <v>542593883.04979718</v>
      </c>
      <c r="BD64" s="294">
        <v>540617837.53858387</v>
      </c>
      <c r="BE64" s="294">
        <v>537852371.35280621</v>
      </c>
      <c r="BF64" s="294">
        <v>534067030.37578559</v>
      </c>
      <c r="BG64" s="294">
        <v>522609589.25066578</v>
      </c>
      <c r="BH64" s="294">
        <v>503032787.30414426</v>
      </c>
      <c r="BI64" s="294">
        <f>BI9</f>
        <v>608891265.13071775</v>
      </c>
      <c r="BJ64" s="148"/>
      <c r="BK64" s="148"/>
      <c r="BL64" s="148"/>
    </row>
    <row r="65" spans="1:64" ht="15.5" x14ac:dyDescent="0.35">
      <c r="A65" s="186" t="s">
        <v>92</v>
      </c>
      <c r="B65" s="290">
        <v>4309757.3458321234</v>
      </c>
      <c r="C65" s="290">
        <v>3249334.2839481505</v>
      </c>
      <c r="D65" s="290">
        <v>3250898.3878376102</v>
      </c>
      <c r="E65" s="290">
        <v>3242019.6646607923</v>
      </c>
      <c r="F65" s="290">
        <v>3231880.8244707324</v>
      </c>
      <c r="G65" s="290">
        <v>3296777.5830615135</v>
      </c>
      <c r="H65" s="290">
        <v>3277053.5311457408</v>
      </c>
      <c r="I65" s="290">
        <v>3257248.071683283</v>
      </c>
      <c r="J65" s="290">
        <v>3257500.8491777643</v>
      </c>
      <c r="K65" s="290">
        <v>3292664.7603117977</v>
      </c>
      <c r="L65" s="290">
        <v>3276296.6876875116</v>
      </c>
      <c r="M65" s="290">
        <v>3230268.8343712348</v>
      </c>
      <c r="N65" s="290">
        <v>3243601.3005682938</v>
      </c>
      <c r="O65" s="290">
        <v>3228532.4873516546</v>
      </c>
      <c r="P65" s="290">
        <v>3218721.4226849158</v>
      </c>
      <c r="Q65" s="290">
        <v>3208863.9891955266</v>
      </c>
      <c r="R65" s="290">
        <v>3181876.1682404969</v>
      </c>
      <c r="S65" s="290">
        <v>3051834.4732874059</v>
      </c>
      <c r="T65" s="290">
        <v>2791510.7484248499</v>
      </c>
      <c r="U65" s="290"/>
      <c r="V65" s="290">
        <v>268713.83712338214</v>
      </c>
      <c r="W65" s="290">
        <v>145564.00139605955</v>
      </c>
      <c r="X65" s="290">
        <v>144580.60920179746</v>
      </c>
      <c r="Y65" s="290">
        <v>139149.26503517575</v>
      </c>
      <c r="Z65" s="290">
        <v>131966.41132142185</v>
      </c>
      <c r="AA65" s="290">
        <v>136772.98885153854</v>
      </c>
      <c r="AB65" s="290">
        <v>133658.32780281501</v>
      </c>
      <c r="AC65" s="290">
        <v>130519.4804830744</v>
      </c>
      <c r="AD65" s="290">
        <v>129087.8884750607</v>
      </c>
      <c r="AE65" s="290">
        <v>129064.60842394982</v>
      </c>
      <c r="AF65" s="290">
        <v>125020.65284493004</v>
      </c>
      <c r="AG65" s="290">
        <v>123908.56316410781</v>
      </c>
      <c r="AH65" s="290">
        <v>120794.56096482635</v>
      </c>
      <c r="AI65" s="290">
        <v>119861.16696534993</v>
      </c>
      <c r="AJ65" s="290">
        <v>120718.20293759563</v>
      </c>
      <c r="AK65" s="290">
        <v>118975.85310155671</v>
      </c>
      <c r="AL65" s="290">
        <v>117268.73882866818</v>
      </c>
      <c r="AM65" s="290">
        <v>105404.90537006471</v>
      </c>
      <c r="AN65" s="290">
        <v>88909.735392635499</v>
      </c>
      <c r="AO65" s="290"/>
      <c r="AP65" s="290">
        <v>137243003.62204137</v>
      </c>
      <c r="AQ65" s="290">
        <v>67736195.336473197</v>
      </c>
      <c r="AR65" s="290">
        <v>67348580.832496494</v>
      </c>
      <c r="AS65" s="290">
        <v>66730781.186527908</v>
      </c>
      <c r="AT65" s="290">
        <v>65994106.213146791</v>
      </c>
      <c r="AU65" s="290">
        <v>65031193.344043225</v>
      </c>
      <c r="AV65" s="290">
        <v>60917314.796636261</v>
      </c>
      <c r="AW65" s="290">
        <v>57423157.653915413</v>
      </c>
      <c r="AX65" s="290">
        <v>54357800.124769367</v>
      </c>
      <c r="AY65" s="290">
        <v>51481238.376184933</v>
      </c>
      <c r="AZ65" s="290">
        <v>49791033.18226558</v>
      </c>
      <c r="BA65" s="290">
        <v>49120093.164038286</v>
      </c>
      <c r="BB65" s="290">
        <v>47163163.611865334</v>
      </c>
      <c r="BC65" s="290">
        <v>46057462.22299435</v>
      </c>
      <c r="BD65" s="290">
        <v>45220420.043340527</v>
      </c>
      <c r="BE65" s="290">
        <v>43574042.670053817</v>
      </c>
      <c r="BF65" s="290">
        <v>42018375.331206508</v>
      </c>
      <c r="BG65" s="290">
        <v>36659278.080924876</v>
      </c>
      <c r="BH65" s="290">
        <v>31110844.517001301</v>
      </c>
      <c r="BI65" s="290"/>
      <c r="BJ65" s="95"/>
      <c r="BK65" s="95"/>
      <c r="BL65" s="95"/>
    </row>
    <row r="66" spans="1:64" ht="15.5" x14ac:dyDescent="0.35">
      <c r="A66" s="186" t="s">
        <v>93</v>
      </c>
      <c r="B66" s="290">
        <v>717697.41781156161</v>
      </c>
      <c r="C66" s="290">
        <v>1223542.3986309865</v>
      </c>
      <c r="D66" s="290">
        <v>1227456.470308983</v>
      </c>
      <c r="E66" s="290">
        <v>1222564.4601459445</v>
      </c>
      <c r="F66" s="290">
        <v>1212718.9659619266</v>
      </c>
      <c r="G66" s="290">
        <v>1189634.9216553741</v>
      </c>
      <c r="H66" s="290">
        <v>1181310.8216060924</v>
      </c>
      <c r="I66" s="290">
        <v>1185204.6458747464</v>
      </c>
      <c r="J66" s="290">
        <v>1185431.5385020915</v>
      </c>
      <c r="K66" s="290">
        <v>1194534.8451782574</v>
      </c>
      <c r="L66" s="290">
        <v>1197003.2912160312</v>
      </c>
      <c r="M66" s="290">
        <v>1199934.8788766032</v>
      </c>
      <c r="N66" s="290">
        <v>1213548.0920186371</v>
      </c>
      <c r="O66" s="290">
        <v>1214923.6615526679</v>
      </c>
      <c r="P66" s="290">
        <v>1220085.4127792099</v>
      </c>
      <c r="Q66" s="290">
        <v>1230955.3979987083</v>
      </c>
      <c r="R66" s="290">
        <v>1239722.0980614808</v>
      </c>
      <c r="S66" s="290">
        <v>1250238.209208325</v>
      </c>
      <c r="T66" s="290">
        <v>1174221.5193830701</v>
      </c>
      <c r="U66" s="290"/>
      <c r="V66" s="290">
        <v>31205.457399105042</v>
      </c>
      <c r="W66" s="290">
        <v>68444.392586306247</v>
      </c>
      <c r="X66" s="290">
        <v>66533.112213880377</v>
      </c>
      <c r="Y66" s="290">
        <v>63842.626499902297</v>
      </c>
      <c r="Z66" s="290">
        <v>59558.235470491803</v>
      </c>
      <c r="AA66" s="290">
        <v>55932.887980294276</v>
      </c>
      <c r="AB66" s="290">
        <v>54440.595634869336</v>
      </c>
      <c r="AC66" s="290">
        <v>54776.903625683153</v>
      </c>
      <c r="AD66" s="290">
        <v>54860.0442572541</v>
      </c>
      <c r="AE66" s="290">
        <v>55985.490164094685</v>
      </c>
      <c r="AF66" s="290">
        <v>55892.707636487197</v>
      </c>
      <c r="AG66" s="290">
        <v>56034.924047226938</v>
      </c>
      <c r="AH66" s="290">
        <v>58065.724613811479</v>
      </c>
      <c r="AI66" s="290">
        <v>58658.708859143851</v>
      </c>
      <c r="AJ66" s="290">
        <v>59220.397955390014</v>
      </c>
      <c r="AK66" s="290">
        <v>61587.820709929285</v>
      </c>
      <c r="AL66" s="290">
        <v>62716.240066596329</v>
      </c>
      <c r="AM66" s="290">
        <v>64190.097168530403</v>
      </c>
      <c r="AN66" s="290">
        <v>50755.574297795902</v>
      </c>
      <c r="AO66" s="290"/>
      <c r="AP66" s="290">
        <v>67050722.627204962</v>
      </c>
      <c r="AQ66" s="290">
        <v>88291709.205897257</v>
      </c>
      <c r="AR66" s="290">
        <v>88896285.270045102</v>
      </c>
      <c r="AS66" s="290">
        <v>89299591.474479243</v>
      </c>
      <c r="AT66" s="290">
        <v>89549453.059941009</v>
      </c>
      <c r="AU66" s="290">
        <v>88453393.883371636</v>
      </c>
      <c r="AV66" s="290">
        <v>88359605.277531147</v>
      </c>
      <c r="AW66" s="290">
        <v>88559352.004600033</v>
      </c>
      <c r="AX66" s="290">
        <v>88547746.062591687</v>
      </c>
      <c r="AY66" s="290">
        <v>88541641.537836984</v>
      </c>
      <c r="AZ66" s="290">
        <v>88686041.481920406</v>
      </c>
      <c r="BA66" s="290">
        <v>88788498.049021706</v>
      </c>
      <c r="BB66" s="290">
        <v>89221650.793918043</v>
      </c>
      <c r="BC66" s="290">
        <v>89330078.588283658</v>
      </c>
      <c r="BD66" s="290">
        <v>89601247.7419108</v>
      </c>
      <c r="BE66" s="290">
        <v>89996405.449901283</v>
      </c>
      <c r="BF66" s="290">
        <v>90415063.53666383</v>
      </c>
      <c r="BG66" s="290">
        <v>90899193.918505892</v>
      </c>
      <c r="BH66" s="290">
        <v>88468988.415604904</v>
      </c>
      <c r="BI66" s="290"/>
      <c r="BJ66" s="95"/>
      <c r="BK66" s="95"/>
      <c r="BL66" s="95"/>
    </row>
    <row r="67" spans="1:64" ht="15.5" x14ac:dyDescent="0.35">
      <c r="A67" s="186" t="s">
        <v>118</v>
      </c>
      <c r="B67" s="290">
        <v>2748650.172287601</v>
      </c>
      <c r="C67" s="290">
        <v>2567940.9361863923</v>
      </c>
      <c r="D67" s="290">
        <v>2585089.0843524467</v>
      </c>
      <c r="E67" s="290">
        <v>2595812.5377404182</v>
      </c>
      <c r="F67" s="290">
        <v>2596101.5206991695</v>
      </c>
      <c r="G67" s="290">
        <v>2603602.5333457622</v>
      </c>
      <c r="H67" s="290">
        <v>2600336.2601545206</v>
      </c>
      <c r="I67" s="290">
        <v>2593625.7222668091</v>
      </c>
      <c r="J67" s="290">
        <v>2600208.1029571714</v>
      </c>
      <c r="K67" s="290">
        <v>2602216.5164000774</v>
      </c>
      <c r="L67" s="290">
        <v>2579281.1672064541</v>
      </c>
      <c r="M67" s="290">
        <v>2583596.0566757624</v>
      </c>
      <c r="N67" s="290">
        <v>2579296.1783494959</v>
      </c>
      <c r="O67" s="290">
        <v>2580340.8860312994</v>
      </c>
      <c r="P67" s="290">
        <v>2571567.3176945625</v>
      </c>
      <c r="Q67" s="290">
        <v>2583212.718808698</v>
      </c>
      <c r="R67" s="290">
        <v>2571612.9775436306</v>
      </c>
      <c r="S67" s="290">
        <v>2558496.5891016917</v>
      </c>
      <c r="T67" s="290">
        <v>2554246.0413239701</v>
      </c>
      <c r="U67" s="290"/>
      <c r="V67" s="290">
        <v>283623.26060477056</v>
      </c>
      <c r="W67" s="290">
        <v>227820.09173234747</v>
      </c>
      <c r="X67" s="290">
        <v>221293.7783578691</v>
      </c>
      <c r="Y67" s="290">
        <v>219505.76153844091</v>
      </c>
      <c r="Z67" s="290">
        <v>214224.57679677437</v>
      </c>
      <c r="AA67" s="290">
        <v>214375.36192863493</v>
      </c>
      <c r="AB67" s="290">
        <v>213465.68186041122</v>
      </c>
      <c r="AC67" s="290">
        <v>212184.84736956118</v>
      </c>
      <c r="AD67" s="290">
        <v>206993.3171958483</v>
      </c>
      <c r="AE67" s="290">
        <v>205782.48597503806</v>
      </c>
      <c r="AF67" s="290">
        <v>203320.43321899866</v>
      </c>
      <c r="AG67" s="290">
        <v>203077.63298014962</v>
      </c>
      <c r="AH67" s="290">
        <v>201852.67368708373</v>
      </c>
      <c r="AI67" s="290">
        <v>200295.88292519253</v>
      </c>
      <c r="AJ67" s="290">
        <v>202443.59782597286</v>
      </c>
      <c r="AK67" s="290">
        <v>202057.12725703727</v>
      </c>
      <c r="AL67" s="290">
        <v>200950.14663609714</v>
      </c>
      <c r="AM67" s="290">
        <v>195931.93767169563</v>
      </c>
      <c r="AN67" s="290">
        <v>184133.021623351</v>
      </c>
      <c r="AO67" s="290"/>
      <c r="AP67" s="290">
        <v>527220260.59759873</v>
      </c>
      <c r="AQ67" s="290">
        <v>440276762.39941883</v>
      </c>
      <c r="AR67" s="290">
        <v>440427607.02013528</v>
      </c>
      <c r="AS67" s="290">
        <v>440938002.35076153</v>
      </c>
      <c r="AT67" s="290">
        <v>440273610.48213816</v>
      </c>
      <c r="AU67" s="290">
        <v>436533317.72477573</v>
      </c>
      <c r="AV67" s="290">
        <v>430942173.29175222</v>
      </c>
      <c r="AW67" s="290">
        <v>425811344.52628446</v>
      </c>
      <c r="AX67" s="290">
        <v>421850126.37668318</v>
      </c>
      <c r="AY67" s="290">
        <v>416943197.42021281</v>
      </c>
      <c r="AZ67" s="290">
        <v>412991273.52127516</v>
      </c>
      <c r="BA67" s="290">
        <v>412769016.80683321</v>
      </c>
      <c r="BB67" s="290">
        <v>408757988.056687</v>
      </c>
      <c r="BC67" s="290">
        <v>406501804.13046259</v>
      </c>
      <c r="BD67" s="290">
        <v>405090713.27027625</v>
      </c>
      <c r="BE67" s="290">
        <v>403608829.90604746</v>
      </c>
      <c r="BF67" s="290">
        <v>400929331.02486098</v>
      </c>
      <c r="BG67" s="290">
        <v>394376941.2525543</v>
      </c>
      <c r="BH67" s="290">
        <v>381533450.19013798</v>
      </c>
      <c r="BI67" s="290"/>
      <c r="BJ67" s="95"/>
      <c r="BK67" s="95"/>
      <c r="BL67" s="95"/>
    </row>
    <row r="68" spans="1:64" ht="15.5" x14ac:dyDescent="0.35">
      <c r="A68" s="186" t="s">
        <v>95</v>
      </c>
      <c r="B68" s="290">
        <v>205133.79844595914</v>
      </c>
      <c r="C68" s="290">
        <v>323583.32513293059</v>
      </c>
      <c r="D68" s="290">
        <v>330144.9406504748</v>
      </c>
      <c r="E68" s="290">
        <v>330857.91957263043</v>
      </c>
      <c r="F68" s="290">
        <v>331651.20755796885</v>
      </c>
      <c r="G68" s="290">
        <v>334478.72630166233</v>
      </c>
      <c r="H68" s="290">
        <v>336885.12107879401</v>
      </c>
      <c r="I68" s="290">
        <v>339102.15994826751</v>
      </c>
      <c r="J68" s="290">
        <v>341671.3979017752</v>
      </c>
      <c r="K68" s="290">
        <v>344048.32277398428</v>
      </c>
      <c r="L68" s="290">
        <v>344456.08381321316</v>
      </c>
      <c r="M68" s="290">
        <v>345126.30818887416</v>
      </c>
      <c r="N68" s="290">
        <v>346367.0238523946</v>
      </c>
      <c r="O68" s="290">
        <v>347005.36100101541</v>
      </c>
      <c r="P68" s="290">
        <v>347880.65168437437</v>
      </c>
      <c r="Q68" s="290">
        <v>348663.70579593698</v>
      </c>
      <c r="R68" s="290">
        <v>349396.6275724115</v>
      </c>
      <c r="S68" s="290">
        <v>349545.57387364336</v>
      </c>
      <c r="T68" s="290">
        <v>331120.96186828602</v>
      </c>
      <c r="U68" s="290"/>
      <c r="V68" s="290">
        <v>7.1243251098451204</v>
      </c>
      <c r="W68" s="290">
        <v>7.1243251098451204</v>
      </c>
      <c r="X68" s="290">
        <v>7.1243251098451204</v>
      </c>
      <c r="Y68" s="290">
        <v>7.1243251098451204</v>
      </c>
      <c r="Z68" s="290">
        <v>7.1243251098451204</v>
      </c>
      <c r="AA68" s="290">
        <v>7.1243251098451204</v>
      </c>
      <c r="AB68" s="290">
        <v>7.1243251098451204</v>
      </c>
      <c r="AC68" s="290">
        <v>7.1243251098451204</v>
      </c>
      <c r="AD68" s="290">
        <v>7.1243251098451204</v>
      </c>
      <c r="AE68" s="290">
        <v>58.873848952598181</v>
      </c>
      <c r="AF68" s="290">
        <v>35.16427658862677</v>
      </c>
      <c r="AG68" s="290">
        <v>37.587191868752562</v>
      </c>
      <c r="AH68" s="290">
        <v>58.766380023993051</v>
      </c>
      <c r="AI68" s="290">
        <v>88.335454209634463</v>
      </c>
      <c r="AJ68" s="290">
        <v>175.78951217925751</v>
      </c>
      <c r="AK68" s="290">
        <v>234.85015259739737</v>
      </c>
      <c r="AL68" s="290">
        <v>90.940010141215154</v>
      </c>
      <c r="AM68" s="290">
        <v>137.81578060016341</v>
      </c>
      <c r="AN68" s="290">
        <v>37.377105712890597</v>
      </c>
      <c r="AO68" s="290"/>
      <c r="AP68" s="290">
        <v>0</v>
      </c>
      <c r="AQ68" s="290">
        <v>0</v>
      </c>
      <c r="AR68" s="290">
        <v>0</v>
      </c>
      <c r="AS68" s="290">
        <v>0</v>
      </c>
      <c r="AT68" s="290">
        <v>0</v>
      </c>
      <c r="AU68" s="290">
        <v>0</v>
      </c>
      <c r="AV68" s="290">
        <v>0</v>
      </c>
      <c r="AW68" s="290">
        <v>0</v>
      </c>
      <c r="AX68" s="290">
        <v>0</v>
      </c>
      <c r="AY68" s="290">
        <v>0</v>
      </c>
      <c r="AZ68" s="290">
        <v>0</v>
      </c>
      <c r="BA68" s="290">
        <v>0</v>
      </c>
      <c r="BB68" s="290">
        <v>0</v>
      </c>
      <c r="BC68" s="290">
        <v>0</v>
      </c>
      <c r="BD68" s="290">
        <v>0</v>
      </c>
      <c r="BE68" s="290">
        <v>0</v>
      </c>
      <c r="BF68" s="290">
        <v>0</v>
      </c>
      <c r="BG68" s="290">
        <v>0</v>
      </c>
      <c r="BH68" s="290">
        <v>0</v>
      </c>
      <c r="BI68" s="290"/>
      <c r="BJ68" s="95"/>
      <c r="BK68" s="95"/>
      <c r="BL68" s="95"/>
    </row>
    <row r="69" spans="1:64" s="66" customFormat="1" ht="16" thickBot="1" x14ac:dyDescent="0.4">
      <c r="A69" s="304" t="s">
        <v>94</v>
      </c>
      <c r="B69" s="292">
        <v>737863.58602646319</v>
      </c>
      <c r="C69" s="292">
        <v>663760.39095846517</v>
      </c>
      <c r="D69" s="292">
        <v>735166.88314596517</v>
      </c>
      <c r="E69" s="292">
        <v>712107.10970846517</v>
      </c>
      <c r="F69" s="292">
        <v>703820.57064596517</v>
      </c>
      <c r="G69" s="292">
        <v>703119.22689596517</v>
      </c>
      <c r="H69" s="292">
        <v>695645.96127096517</v>
      </c>
      <c r="I69" s="292">
        <v>646333.74075903418</v>
      </c>
      <c r="J69" s="292">
        <v>661923.74075903418</v>
      </c>
      <c r="K69" s="292">
        <v>574003.66263403418</v>
      </c>
      <c r="L69" s="292">
        <v>502127.30325903412</v>
      </c>
      <c r="M69" s="292">
        <v>527252.57007494196</v>
      </c>
      <c r="N69" s="292">
        <v>451060.76410968602</v>
      </c>
      <c r="O69" s="292">
        <v>421679.24848468602</v>
      </c>
      <c r="P69" s="292">
        <v>403470.51410968602</v>
      </c>
      <c r="Q69" s="292">
        <v>406903.90473468602</v>
      </c>
      <c r="R69" s="292">
        <v>450862.09223468602</v>
      </c>
      <c r="S69" s="292">
        <v>421870.09223468602</v>
      </c>
      <c r="T69" s="292">
        <v>644967.56464147603</v>
      </c>
      <c r="U69" s="292"/>
      <c r="V69" s="292">
        <v>163339.47622382897</v>
      </c>
      <c r="W69" s="292">
        <v>184266.65794485412</v>
      </c>
      <c r="X69" s="292">
        <v>165611.29856985412</v>
      </c>
      <c r="Y69" s="292">
        <v>141556.81028860409</v>
      </c>
      <c r="Z69" s="292">
        <v>151625.95481985412</v>
      </c>
      <c r="AA69" s="292">
        <v>142768.58763235412</v>
      </c>
      <c r="AB69" s="292">
        <v>101714.81224172909</v>
      </c>
      <c r="AC69" s="292">
        <v>73301.005949995539</v>
      </c>
      <c r="AD69" s="292">
        <v>61042.874602339281</v>
      </c>
      <c r="AE69" s="292">
        <v>46889.960051558031</v>
      </c>
      <c r="AF69" s="292">
        <v>44671.765227339281</v>
      </c>
      <c r="AG69" s="292">
        <v>43480.213288313862</v>
      </c>
      <c r="AH69" s="292">
        <v>39784.90921472395</v>
      </c>
      <c r="AI69" s="292">
        <v>35806.5376326927</v>
      </c>
      <c r="AJ69" s="292">
        <v>40001.81351159895</v>
      </c>
      <c r="AK69" s="292">
        <v>38130.94144128645</v>
      </c>
      <c r="AL69" s="292">
        <v>37723.19144128645</v>
      </c>
      <c r="AM69" s="292">
        <v>35841.43948816145</v>
      </c>
      <c r="AN69" s="292">
        <v>56497.671317786</v>
      </c>
      <c r="AO69" s="292"/>
      <c r="AP69" s="292">
        <v>1979232.2546453744</v>
      </c>
      <c r="AQ69" s="292">
        <v>1421345.9114837085</v>
      </c>
      <c r="AR69" s="292">
        <v>1471446.2005462085</v>
      </c>
      <c r="AS69" s="292">
        <v>1539781.5521087085</v>
      </c>
      <c r="AT69" s="292">
        <v>1437362.9036712085</v>
      </c>
      <c r="AU69" s="292">
        <v>1424839.9817962085</v>
      </c>
      <c r="AV69" s="292">
        <v>1528698.4192962085</v>
      </c>
      <c r="AW69" s="292">
        <v>723876.08104947372</v>
      </c>
      <c r="AX69" s="292">
        <v>666825.13573697372</v>
      </c>
      <c r="AY69" s="292">
        <v>644355.47948697372</v>
      </c>
      <c r="AZ69" s="292">
        <v>730950.53417447372</v>
      </c>
      <c r="BA69" s="292">
        <v>1327941.5358184753</v>
      </c>
      <c r="BB69" s="292">
        <v>726522.49868025235</v>
      </c>
      <c r="BC69" s="292">
        <v>704538.10805525235</v>
      </c>
      <c r="BD69" s="292">
        <v>705456.48305525235</v>
      </c>
      <c r="BE69" s="292">
        <v>673093.32680525235</v>
      </c>
      <c r="BF69" s="292">
        <v>704260.48305525235</v>
      </c>
      <c r="BG69" s="292">
        <v>674175.99868025235</v>
      </c>
      <c r="BH69" s="292">
        <v>1919504.18140007</v>
      </c>
      <c r="BI69" s="292"/>
      <c r="BJ69" s="293"/>
      <c r="BK69" s="293"/>
      <c r="BL69" s="293"/>
    </row>
    <row r="70" spans="1:64" s="2" customFormat="1" ht="16" thickTop="1" x14ac:dyDescent="0.35">
      <c r="A70" s="148" t="s">
        <v>167</v>
      </c>
      <c r="B70" s="294">
        <v>333325424.5482136</v>
      </c>
      <c r="C70" s="294">
        <v>270139949.32749671</v>
      </c>
      <c r="D70" s="294">
        <v>272744479.34676147</v>
      </c>
      <c r="E70" s="294">
        <v>265583471.4483071</v>
      </c>
      <c r="F70" s="294">
        <v>263347409.02059075</v>
      </c>
      <c r="G70" s="294">
        <v>263212930.89763165</v>
      </c>
      <c r="H70" s="294">
        <v>263252326.89854255</v>
      </c>
      <c r="I70" s="294">
        <v>256720682.68792456</v>
      </c>
      <c r="J70" s="294">
        <v>256859649.12304121</v>
      </c>
      <c r="K70" s="294">
        <v>256922122.94237477</v>
      </c>
      <c r="L70" s="294">
        <v>255874096.20027772</v>
      </c>
      <c r="M70" s="294">
        <v>253557792.94033939</v>
      </c>
      <c r="N70" s="294">
        <v>247785667.02168989</v>
      </c>
      <c r="O70" s="294">
        <v>247391514.67474794</v>
      </c>
      <c r="P70" s="294">
        <v>246826573.81708479</v>
      </c>
      <c r="Q70" s="294">
        <v>239443442.75625804</v>
      </c>
      <c r="R70" s="294">
        <v>235670206.91763803</v>
      </c>
      <c r="S70" s="294">
        <f>S64+S58+S52+S46+S40+S34+S28</f>
        <v>237087149.71072605</v>
      </c>
      <c r="T70" s="294">
        <v>201459362.33823407</v>
      </c>
      <c r="U70" s="294">
        <f>U10</f>
        <v>203945527.67075363</v>
      </c>
      <c r="V70" s="294">
        <v>29165674.147576999</v>
      </c>
      <c r="W70" s="294">
        <v>16746904.247211272</v>
      </c>
      <c r="X70" s="294">
        <v>16425518.801322516</v>
      </c>
      <c r="Y70" s="294">
        <v>15527668.998759564</v>
      </c>
      <c r="Z70" s="294">
        <v>15369239.496830666</v>
      </c>
      <c r="AA70" s="294">
        <v>15355669.365797678</v>
      </c>
      <c r="AB70" s="294">
        <v>15180088.397519644</v>
      </c>
      <c r="AC70" s="294">
        <v>14585436.062810464</v>
      </c>
      <c r="AD70" s="294">
        <v>14385996.075535543</v>
      </c>
      <c r="AE70" s="294">
        <v>14029743.503136979</v>
      </c>
      <c r="AF70" s="294">
        <v>14024057.553570971</v>
      </c>
      <c r="AG70" s="294">
        <v>14100259.213696586</v>
      </c>
      <c r="AH70" s="294">
        <v>13622189.059051592</v>
      </c>
      <c r="AI70" s="294">
        <v>13645857.539866194</v>
      </c>
      <c r="AJ70" s="294">
        <v>13847249.294914069</v>
      </c>
      <c r="AK70" s="294">
        <v>13169924.677324571</v>
      </c>
      <c r="AL70" s="294">
        <v>13092144.875703385</v>
      </c>
      <c r="AM70" s="294">
        <f>AM64+AM58+AM52+AM46+AM40+AM34+AM28</f>
        <v>13160173.319405833</v>
      </c>
      <c r="AN70" s="294">
        <v>12418036.550136957</v>
      </c>
      <c r="AO70" s="294">
        <f>AO10</f>
        <v>12780623.034181565</v>
      </c>
      <c r="AP70" s="294">
        <v>20318097266.633682</v>
      </c>
      <c r="AQ70" s="294">
        <v>18830171508.550274</v>
      </c>
      <c r="AR70" s="294">
        <v>18770260907.027298</v>
      </c>
      <c r="AS70" s="294">
        <v>18767434740.937767</v>
      </c>
      <c r="AT70" s="294">
        <v>18874534792.737461</v>
      </c>
      <c r="AU70" s="294">
        <v>18733902498.998917</v>
      </c>
      <c r="AV70" s="294">
        <v>18699036589.738728</v>
      </c>
      <c r="AW70" s="294">
        <v>18401595954.916138</v>
      </c>
      <c r="AX70" s="294">
        <v>18245075672.72929</v>
      </c>
      <c r="AY70" s="294">
        <v>18190832513.803307</v>
      </c>
      <c r="AZ70" s="294">
        <v>18190688807.548401</v>
      </c>
      <c r="BA70" s="294">
        <v>18036743226.41534</v>
      </c>
      <c r="BB70" s="294">
        <v>17940983966.986931</v>
      </c>
      <c r="BC70" s="294">
        <v>17880387456.948853</v>
      </c>
      <c r="BD70" s="294">
        <v>17816685471.666245</v>
      </c>
      <c r="BE70" s="294">
        <v>17634531658.661682</v>
      </c>
      <c r="BF70" s="294">
        <v>17390322829.665985</v>
      </c>
      <c r="BG70" s="294">
        <f>BG64+BG58+BG52+BG46+BG40+BG34+BG28</f>
        <v>17555331814.083443</v>
      </c>
      <c r="BH70" s="294">
        <v>16303886139.98547</v>
      </c>
      <c r="BI70" s="294">
        <f>BI10</f>
        <v>18587025580.970428</v>
      </c>
      <c r="BJ70" s="148"/>
      <c r="BK70" s="148"/>
      <c r="BL70" s="148"/>
    </row>
    <row r="71" spans="1:64" ht="15.5" x14ac:dyDescent="0.35">
      <c r="A71" s="95"/>
      <c r="B71" s="95"/>
      <c r="C71" s="95"/>
      <c r="D71" s="95"/>
      <c r="E71" s="95"/>
      <c r="F71" s="95"/>
      <c r="G71" s="95"/>
      <c r="H71" s="95"/>
      <c r="I71" s="95"/>
      <c r="J71" s="95"/>
      <c r="K71" s="95"/>
      <c r="L71" s="95"/>
      <c r="M71" s="95"/>
      <c r="N71" s="95"/>
      <c r="O71" s="95"/>
      <c r="P71" s="95"/>
      <c r="Q71" s="95"/>
      <c r="R71" s="95"/>
      <c r="S71" s="95"/>
      <c r="T71" s="95"/>
      <c r="U71" s="95"/>
      <c r="V71" s="95"/>
      <c r="W71" s="95"/>
      <c r="X71" s="95"/>
      <c r="Y71" s="95"/>
      <c r="Z71" s="95"/>
      <c r="AA71" s="95"/>
      <c r="AB71" s="95"/>
      <c r="AC71" s="95"/>
      <c r="AD71" s="95"/>
      <c r="AE71" s="95"/>
      <c r="AF71" s="95"/>
      <c r="AG71" s="95"/>
      <c r="AH71" s="95"/>
      <c r="AI71" s="95"/>
      <c r="AJ71" s="95"/>
      <c r="AK71" s="95"/>
      <c r="AL71" s="95"/>
      <c r="AM71" s="95"/>
      <c r="AN71" s="95"/>
      <c r="AO71" s="95"/>
      <c r="AP71" s="95"/>
      <c r="AQ71" s="95"/>
      <c r="AR71" s="95"/>
      <c r="AS71" s="95"/>
      <c r="AT71" s="95"/>
      <c r="AU71" s="95"/>
      <c r="AV71" s="95"/>
      <c r="AW71" s="95"/>
      <c r="AX71" s="95"/>
      <c r="AY71" s="95"/>
      <c r="AZ71" s="95"/>
      <c r="BA71" s="95"/>
      <c r="BB71" s="95"/>
      <c r="BC71" s="95"/>
      <c r="BD71" s="95"/>
      <c r="BE71" s="95"/>
      <c r="BF71" s="95"/>
      <c r="BG71" s="95"/>
      <c r="BH71" s="95"/>
      <c r="BI71" s="95"/>
      <c r="BJ71" s="95"/>
      <c r="BK71" s="95"/>
      <c r="BL71" s="95"/>
    </row>
    <row r="72" spans="1:64" ht="15.5" x14ac:dyDescent="0.35">
      <c r="A72" s="95"/>
      <c r="B72" s="95"/>
      <c r="C72" s="305"/>
      <c r="D72" s="305"/>
      <c r="E72" s="95"/>
      <c r="F72" s="95"/>
      <c r="G72" s="95"/>
      <c r="H72" s="95"/>
      <c r="I72" s="95"/>
      <c r="J72" s="95"/>
      <c r="K72" s="95"/>
      <c r="L72" s="95"/>
      <c r="M72" s="95"/>
      <c r="N72" s="95"/>
      <c r="O72" s="95"/>
      <c r="P72" s="95"/>
      <c r="Q72" s="95"/>
      <c r="R72" s="95"/>
      <c r="S72" s="95"/>
      <c r="T72" s="95"/>
      <c r="U72" s="95"/>
      <c r="V72" s="95"/>
      <c r="W72" s="95"/>
      <c r="X72" s="95"/>
      <c r="Y72" s="95"/>
      <c r="Z72" s="95"/>
      <c r="AA72" s="95"/>
      <c r="AB72" s="95"/>
      <c r="AC72" s="95"/>
      <c r="AD72" s="95"/>
      <c r="AE72" s="95"/>
      <c r="AF72" s="95"/>
      <c r="AG72" s="95"/>
      <c r="AH72" s="95"/>
      <c r="AI72" s="95"/>
      <c r="AJ72" s="95"/>
      <c r="AK72" s="95"/>
      <c r="AL72" s="95"/>
      <c r="AM72" s="95"/>
      <c r="AN72" s="95"/>
      <c r="AO72" s="95"/>
      <c r="AP72" s="95"/>
      <c r="AQ72" s="95"/>
      <c r="AR72" s="95"/>
      <c r="AS72" s="95"/>
      <c r="AT72" s="95"/>
      <c r="AU72" s="95"/>
      <c r="AV72" s="95"/>
      <c r="AW72" s="95"/>
      <c r="AX72" s="95"/>
      <c r="AY72" s="95"/>
      <c r="AZ72" s="95"/>
      <c r="BA72" s="95"/>
      <c r="BB72" s="95"/>
      <c r="BC72" s="95"/>
      <c r="BD72" s="95"/>
      <c r="BE72" s="95"/>
      <c r="BF72" s="95"/>
      <c r="BG72" s="95"/>
      <c r="BH72" s="95"/>
      <c r="BI72" s="95"/>
      <c r="BJ72" s="95"/>
      <c r="BK72" s="95"/>
      <c r="BL72" s="95"/>
    </row>
    <row r="73" spans="1:64" ht="15.5" x14ac:dyDescent="0.35">
      <c r="A73" s="95"/>
      <c r="B73" s="95"/>
      <c r="C73" s="305"/>
      <c r="D73" s="95"/>
      <c r="E73" s="95"/>
      <c r="F73" s="95"/>
      <c r="G73" s="95"/>
      <c r="H73" s="95"/>
      <c r="I73" s="95"/>
      <c r="J73" s="95"/>
      <c r="K73" s="95"/>
      <c r="L73" s="95"/>
      <c r="M73" s="95"/>
      <c r="N73" s="95"/>
      <c r="O73" s="95"/>
      <c r="P73" s="95"/>
      <c r="Q73" s="95"/>
      <c r="R73" s="95"/>
      <c r="S73" s="95"/>
      <c r="T73" s="95"/>
      <c r="U73" s="95"/>
      <c r="V73" s="95"/>
      <c r="W73" s="95"/>
      <c r="X73" s="95"/>
      <c r="Y73" s="95"/>
      <c r="Z73" s="95"/>
      <c r="AA73" s="95"/>
      <c r="AB73" s="95"/>
      <c r="AC73" s="95"/>
      <c r="AD73" s="95"/>
      <c r="AE73" s="95"/>
      <c r="AF73" s="95"/>
      <c r="AG73" s="95"/>
      <c r="AH73" s="95"/>
      <c r="AI73" s="95"/>
      <c r="AJ73" s="95"/>
      <c r="AK73" s="95"/>
      <c r="AL73" s="95"/>
      <c r="AM73" s="95"/>
      <c r="AN73" s="95"/>
      <c r="AO73" s="95"/>
      <c r="AP73" s="95"/>
      <c r="AQ73" s="95"/>
      <c r="AR73" s="95"/>
      <c r="AS73" s="95"/>
      <c r="AT73" s="95"/>
      <c r="AU73" s="95"/>
      <c r="AV73" s="95"/>
      <c r="AW73" s="95"/>
      <c r="AX73" s="95"/>
      <c r="AY73" s="95"/>
      <c r="AZ73" s="95"/>
      <c r="BA73" s="95"/>
      <c r="BB73" s="95"/>
      <c r="BC73" s="95"/>
      <c r="BD73" s="95"/>
      <c r="BE73" s="95"/>
      <c r="BF73" s="95"/>
      <c r="BG73" s="95"/>
      <c r="BH73" s="95"/>
      <c r="BI73" s="95"/>
      <c r="BJ73" s="95"/>
      <c r="BK73" s="95"/>
      <c r="BL73" s="95"/>
    </row>
    <row r="74" spans="1:64" ht="15.5" x14ac:dyDescent="0.35">
      <c r="A74" s="95"/>
      <c r="B74" s="95"/>
      <c r="C74" s="95"/>
      <c r="D74" s="95"/>
      <c r="E74" s="95"/>
      <c r="F74" s="95"/>
      <c r="G74" s="95"/>
      <c r="H74" s="95"/>
      <c r="I74" s="95"/>
      <c r="J74" s="95"/>
      <c r="K74" s="95"/>
      <c r="L74" s="95"/>
      <c r="M74" s="95"/>
      <c r="N74" s="95"/>
      <c r="O74" s="95"/>
      <c r="P74" s="95"/>
      <c r="Q74" s="95"/>
      <c r="R74" s="95"/>
      <c r="S74" s="95"/>
      <c r="T74" s="95"/>
      <c r="U74" s="95"/>
      <c r="V74" s="95"/>
      <c r="W74" s="95"/>
      <c r="X74" s="95"/>
      <c r="Y74" s="95"/>
      <c r="Z74" s="95"/>
      <c r="AA74" s="95"/>
      <c r="AB74" s="95"/>
      <c r="AC74" s="95"/>
      <c r="AD74" s="95"/>
      <c r="AE74" s="95"/>
      <c r="AF74" s="95"/>
      <c r="AG74" s="95"/>
      <c r="AH74" s="95"/>
      <c r="AI74" s="95"/>
      <c r="AJ74" s="95"/>
      <c r="AK74" s="95"/>
      <c r="AL74" s="95"/>
      <c r="AM74" s="95"/>
      <c r="AN74" s="95"/>
      <c r="AO74" s="95"/>
      <c r="AP74" s="95"/>
      <c r="AQ74" s="95"/>
      <c r="AR74" s="95"/>
      <c r="AS74" s="95"/>
      <c r="AT74" s="95"/>
      <c r="AU74" s="95"/>
      <c r="AV74" s="95"/>
      <c r="AW74" s="95"/>
      <c r="AX74" s="95"/>
      <c r="AY74" s="95"/>
      <c r="AZ74" s="95"/>
      <c r="BA74" s="95"/>
      <c r="BB74" s="95"/>
      <c r="BC74" s="95"/>
      <c r="BD74" s="95"/>
      <c r="BE74" s="95"/>
      <c r="BF74" s="95"/>
      <c r="BG74" s="95"/>
      <c r="BH74" s="95"/>
      <c r="BI74" s="95"/>
      <c r="BJ74" s="95"/>
      <c r="BK74" s="95"/>
      <c r="BL74" s="95"/>
    </row>
    <row r="75" spans="1:64" ht="15.5" x14ac:dyDescent="0.35">
      <c r="A75" s="95"/>
      <c r="B75" s="95"/>
      <c r="C75" s="95"/>
      <c r="D75" s="95"/>
      <c r="E75" s="95"/>
      <c r="F75" s="95"/>
      <c r="G75" s="95"/>
      <c r="H75" s="95"/>
      <c r="I75" s="95"/>
      <c r="J75" s="95"/>
      <c r="K75" s="95"/>
      <c r="L75" s="95"/>
      <c r="M75" s="95"/>
      <c r="N75" s="95"/>
      <c r="O75" s="95"/>
      <c r="P75" s="95"/>
      <c r="Q75" s="95"/>
      <c r="R75" s="95"/>
      <c r="S75" s="95"/>
      <c r="T75" s="95"/>
      <c r="U75" s="95"/>
      <c r="V75" s="95"/>
      <c r="W75" s="95"/>
      <c r="X75" s="95"/>
      <c r="Y75" s="95"/>
      <c r="Z75" s="95"/>
      <c r="AA75" s="95"/>
      <c r="AB75" s="95"/>
      <c r="AC75" s="95"/>
      <c r="AD75" s="95"/>
      <c r="AE75" s="95"/>
      <c r="AF75" s="95"/>
      <c r="AG75" s="95"/>
      <c r="AH75" s="95"/>
      <c r="AI75" s="95"/>
      <c r="AJ75" s="95"/>
      <c r="AK75" s="95"/>
      <c r="AL75" s="95"/>
      <c r="AM75" s="95"/>
      <c r="AN75" s="95"/>
      <c r="AO75" s="95"/>
      <c r="AP75" s="95"/>
      <c r="AQ75" s="95"/>
      <c r="AR75" s="95"/>
      <c r="AS75" s="95"/>
      <c r="AT75" s="95"/>
      <c r="AU75" s="95"/>
      <c r="AV75" s="95"/>
      <c r="AW75" s="95"/>
      <c r="AX75" s="95"/>
      <c r="AY75" s="95"/>
      <c r="AZ75" s="95"/>
      <c r="BA75" s="95"/>
      <c r="BB75" s="95"/>
      <c r="BC75" s="95"/>
      <c r="BD75" s="95"/>
      <c r="BE75" s="95"/>
      <c r="BF75" s="95"/>
      <c r="BG75" s="95"/>
      <c r="BH75" s="95"/>
      <c r="BI75" s="95"/>
      <c r="BJ75" s="95"/>
      <c r="BK75" s="95"/>
      <c r="BL75" s="95"/>
    </row>
    <row r="76" spans="1:64" ht="15.5" x14ac:dyDescent="0.35">
      <c r="A76" s="95"/>
      <c r="B76" s="95"/>
      <c r="C76" s="95"/>
      <c r="D76" s="95"/>
      <c r="E76" s="95"/>
      <c r="F76" s="95"/>
      <c r="G76" s="95"/>
      <c r="H76" s="95"/>
      <c r="I76" s="95"/>
      <c r="J76" s="95"/>
      <c r="K76" s="95"/>
      <c r="L76" s="95"/>
      <c r="M76" s="95"/>
      <c r="N76" s="95"/>
      <c r="O76" s="95"/>
      <c r="P76" s="95"/>
      <c r="Q76" s="95"/>
      <c r="R76" s="95"/>
      <c r="S76" s="95"/>
      <c r="T76" s="95"/>
      <c r="U76" s="95"/>
      <c r="V76" s="95"/>
      <c r="W76" s="95"/>
      <c r="X76" s="95"/>
      <c r="Y76" s="95"/>
      <c r="Z76" s="95"/>
      <c r="AA76" s="95"/>
      <c r="AB76" s="95"/>
      <c r="AC76" s="95"/>
      <c r="AD76" s="95"/>
      <c r="AE76" s="95"/>
      <c r="AF76" s="95"/>
      <c r="AG76" s="95"/>
      <c r="AH76" s="95"/>
      <c r="AI76" s="95"/>
      <c r="AJ76" s="95"/>
      <c r="AK76" s="95"/>
      <c r="AL76" s="95"/>
      <c r="AM76" s="95"/>
      <c r="AN76" s="95"/>
      <c r="AO76" s="95"/>
      <c r="AP76" s="95"/>
      <c r="AQ76" s="95"/>
      <c r="AR76" s="95"/>
      <c r="AS76" s="95"/>
      <c r="AT76" s="95"/>
      <c r="AU76" s="95"/>
      <c r="AV76" s="95"/>
      <c r="AW76" s="95"/>
      <c r="AX76" s="95"/>
      <c r="AY76" s="95"/>
      <c r="AZ76" s="95"/>
      <c r="BA76" s="95"/>
      <c r="BB76" s="95"/>
      <c r="BC76" s="95"/>
      <c r="BD76" s="95"/>
      <c r="BE76" s="95"/>
      <c r="BF76" s="95"/>
      <c r="BG76" s="95"/>
      <c r="BH76" s="95"/>
      <c r="BI76" s="95"/>
      <c r="BJ76" s="95"/>
      <c r="BK76" s="95"/>
      <c r="BL76" s="95"/>
    </row>
    <row r="77" spans="1:64" ht="15.5" x14ac:dyDescent="0.35">
      <c r="A77" s="95"/>
      <c r="B77" s="95"/>
      <c r="C77" s="95"/>
      <c r="D77" s="95"/>
      <c r="E77" s="95"/>
      <c r="F77" s="95"/>
      <c r="G77" s="95"/>
      <c r="H77" s="95"/>
      <c r="I77" s="95"/>
      <c r="J77" s="95"/>
      <c r="K77" s="95"/>
      <c r="L77" s="95"/>
      <c r="M77" s="95"/>
      <c r="N77" s="95"/>
      <c r="O77" s="95"/>
      <c r="P77" s="95"/>
      <c r="Q77" s="95"/>
      <c r="R77" s="95"/>
      <c r="S77" s="95"/>
      <c r="T77" s="95"/>
      <c r="U77" s="95"/>
      <c r="V77" s="95"/>
      <c r="W77" s="95"/>
      <c r="X77" s="95"/>
      <c r="Y77" s="95"/>
      <c r="Z77" s="95"/>
      <c r="AA77" s="95"/>
      <c r="AB77" s="95"/>
      <c r="AC77" s="95"/>
      <c r="AD77" s="95"/>
      <c r="AE77" s="95"/>
      <c r="AF77" s="95"/>
      <c r="AG77" s="95"/>
      <c r="AH77" s="95"/>
      <c r="AI77" s="95"/>
      <c r="AJ77" s="95"/>
      <c r="AK77" s="95"/>
      <c r="AL77" s="95"/>
      <c r="AM77" s="95"/>
      <c r="AN77" s="95"/>
      <c r="AO77" s="95"/>
      <c r="AP77" s="95"/>
      <c r="AQ77" s="95"/>
      <c r="AR77" s="95"/>
      <c r="AS77" s="95"/>
      <c r="AT77" s="95"/>
      <c r="AU77" s="95"/>
      <c r="AV77" s="95"/>
      <c r="AW77" s="95"/>
      <c r="AX77" s="95"/>
      <c r="AY77" s="95"/>
      <c r="AZ77" s="95"/>
      <c r="BA77" s="95"/>
      <c r="BB77" s="95"/>
      <c r="BC77" s="95"/>
      <c r="BD77" s="95"/>
      <c r="BE77" s="95"/>
      <c r="BF77" s="95"/>
      <c r="BG77" s="95"/>
      <c r="BH77" s="95"/>
      <c r="BI77" s="95"/>
      <c r="BJ77" s="95"/>
      <c r="BK77" s="95"/>
      <c r="BL77" s="95"/>
    </row>
    <row r="78" spans="1:64" ht="15.5" x14ac:dyDescent="0.35">
      <c r="A78" s="95"/>
      <c r="B78" s="95"/>
      <c r="C78" s="95"/>
      <c r="D78" s="95"/>
      <c r="E78" s="95"/>
      <c r="F78" s="95"/>
      <c r="G78" s="95"/>
      <c r="H78" s="95"/>
      <c r="I78" s="95"/>
      <c r="J78" s="95"/>
      <c r="K78" s="95"/>
      <c r="L78" s="95"/>
      <c r="M78" s="95"/>
      <c r="N78" s="95"/>
      <c r="O78" s="95"/>
      <c r="P78" s="95"/>
      <c r="Q78" s="95"/>
      <c r="R78" s="95"/>
      <c r="S78" s="95"/>
      <c r="T78" s="95"/>
      <c r="U78" s="95"/>
      <c r="V78" s="95"/>
      <c r="W78" s="95"/>
      <c r="X78" s="95"/>
      <c r="Y78" s="95"/>
      <c r="Z78" s="95"/>
      <c r="AA78" s="95"/>
      <c r="AB78" s="95"/>
      <c r="AC78" s="95"/>
      <c r="AD78" s="95"/>
      <c r="AE78" s="95"/>
      <c r="AF78" s="95"/>
      <c r="AG78" s="95"/>
      <c r="AH78" s="95"/>
      <c r="AI78" s="95"/>
      <c r="AJ78" s="95"/>
      <c r="AK78" s="95"/>
      <c r="AL78" s="95"/>
      <c r="AM78" s="95"/>
      <c r="AN78" s="95"/>
      <c r="AO78" s="95"/>
      <c r="AP78" s="95"/>
      <c r="AQ78" s="95"/>
      <c r="AR78" s="95"/>
      <c r="AS78" s="95"/>
      <c r="AT78" s="95"/>
      <c r="AU78" s="95"/>
      <c r="AV78" s="95"/>
      <c r="AW78" s="95"/>
      <c r="AX78" s="95"/>
      <c r="AY78" s="95"/>
      <c r="AZ78" s="95"/>
      <c r="BA78" s="95"/>
      <c r="BB78" s="95"/>
      <c r="BC78" s="95"/>
      <c r="BD78" s="95"/>
      <c r="BE78" s="95"/>
      <c r="BF78" s="95"/>
      <c r="BG78" s="95"/>
      <c r="BH78" s="95"/>
      <c r="BI78" s="95"/>
      <c r="BJ78" s="95"/>
      <c r="BK78" s="95"/>
      <c r="BL78" s="95"/>
    </row>
    <row r="79" spans="1:64" ht="15.5" x14ac:dyDescent="0.35">
      <c r="A79" s="95"/>
      <c r="B79" s="95"/>
      <c r="C79" s="95"/>
      <c r="D79" s="95"/>
      <c r="E79" s="95"/>
      <c r="F79" s="95"/>
      <c r="G79" s="95"/>
      <c r="H79" s="95"/>
      <c r="I79" s="95"/>
      <c r="J79" s="95"/>
      <c r="K79" s="95"/>
      <c r="L79" s="95"/>
      <c r="M79" s="95"/>
      <c r="N79" s="95"/>
      <c r="O79" s="95"/>
      <c r="P79" s="95"/>
      <c r="Q79" s="95"/>
      <c r="R79" s="95"/>
      <c r="S79" s="95"/>
      <c r="T79" s="95"/>
      <c r="U79" s="95"/>
      <c r="V79" s="95"/>
      <c r="W79" s="95"/>
      <c r="X79" s="95"/>
      <c r="Y79" s="95"/>
      <c r="Z79" s="95"/>
      <c r="AA79" s="95"/>
      <c r="AB79" s="95"/>
      <c r="AC79" s="95"/>
      <c r="AD79" s="95"/>
      <c r="AE79" s="95"/>
      <c r="AF79" s="95"/>
      <c r="AG79" s="95"/>
      <c r="AH79" s="95"/>
      <c r="AI79" s="95"/>
      <c r="AJ79" s="95"/>
      <c r="AK79" s="95"/>
      <c r="AL79" s="95"/>
      <c r="AM79" s="95"/>
      <c r="AN79" s="95"/>
      <c r="AO79" s="95"/>
      <c r="AP79" s="95"/>
      <c r="AQ79" s="95"/>
      <c r="AR79" s="95"/>
      <c r="AS79" s="95"/>
      <c r="AT79" s="95"/>
      <c r="AU79" s="95"/>
      <c r="AV79" s="95"/>
      <c r="AW79" s="95"/>
      <c r="AX79" s="95"/>
      <c r="AY79" s="95"/>
      <c r="AZ79" s="95"/>
      <c r="BA79" s="95"/>
      <c r="BB79" s="95"/>
      <c r="BC79" s="95"/>
      <c r="BD79" s="95"/>
      <c r="BE79" s="95"/>
      <c r="BF79" s="95"/>
      <c r="BG79" s="95"/>
      <c r="BH79" s="95"/>
      <c r="BI79" s="95"/>
      <c r="BJ79" s="95"/>
      <c r="BK79" s="95"/>
      <c r="BL79" s="95"/>
    </row>
    <row r="80" spans="1:64" ht="15.5" x14ac:dyDescent="0.35">
      <c r="A80" s="95"/>
      <c r="B80" s="95"/>
      <c r="C80" s="95"/>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95"/>
      <c r="AS80" s="95"/>
      <c r="AT80" s="95"/>
      <c r="AU80" s="95"/>
      <c r="AV80" s="95"/>
      <c r="AW80" s="95"/>
      <c r="AX80" s="95"/>
      <c r="AY80" s="95"/>
      <c r="AZ80" s="95"/>
      <c r="BA80" s="95"/>
      <c r="BB80" s="95"/>
      <c r="BC80" s="95"/>
      <c r="BD80" s="95"/>
      <c r="BE80" s="95"/>
      <c r="BF80" s="95"/>
      <c r="BG80" s="95"/>
      <c r="BH80" s="95"/>
      <c r="BI80" s="95"/>
      <c r="BJ80" s="95"/>
      <c r="BK80" s="95"/>
      <c r="BL80" s="95"/>
    </row>
    <row r="81" spans="1:64" ht="15.5" x14ac:dyDescent="0.35">
      <c r="A81" s="95"/>
      <c r="B81" s="95"/>
      <c r="C81" s="95"/>
      <c r="D81" s="95"/>
      <c r="E81" s="95"/>
      <c r="F81" s="95"/>
      <c r="G81" s="95"/>
      <c r="H81" s="95"/>
      <c r="I81" s="95"/>
      <c r="J81" s="95"/>
      <c r="K81" s="95"/>
      <c r="L81" s="95"/>
      <c r="M81" s="95"/>
      <c r="N81" s="95"/>
      <c r="O81" s="95"/>
      <c r="P81" s="95"/>
      <c r="Q81" s="95"/>
      <c r="R81" s="95"/>
      <c r="S81" s="95"/>
      <c r="T81" s="95"/>
      <c r="U81" s="95"/>
      <c r="V81" s="95"/>
      <c r="W81" s="95"/>
      <c r="X81" s="95"/>
      <c r="Y81" s="95"/>
      <c r="Z81" s="95"/>
      <c r="AA81" s="95"/>
      <c r="AB81" s="95"/>
      <c r="AC81" s="95"/>
      <c r="AD81" s="95"/>
      <c r="AE81" s="95"/>
      <c r="AF81" s="95"/>
      <c r="AG81" s="95"/>
      <c r="AH81" s="95"/>
      <c r="AI81" s="95"/>
      <c r="AJ81" s="95"/>
      <c r="AK81" s="95"/>
      <c r="AL81" s="95"/>
      <c r="AM81" s="95"/>
      <c r="AN81" s="95"/>
      <c r="AO81" s="95"/>
      <c r="AP81" s="95"/>
      <c r="AQ81" s="95"/>
      <c r="AR81" s="95"/>
      <c r="AS81" s="95"/>
      <c r="AT81" s="95"/>
      <c r="AU81" s="95"/>
      <c r="AV81" s="95"/>
      <c r="AW81" s="95"/>
      <c r="AX81" s="95"/>
      <c r="AY81" s="95"/>
      <c r="AZ81" s="95"/>
      <c r="BA81" s="95"/>
      <c r="BB81" s="95"/>
      <c r="BC81" s="95"/>
      <c r="BD81" s="95"/>
      <c r="BE81" s="95"/>
      <c r="BF81" s="95"/>
      <c r="BG81" s="95"/>
      <c r="BH81" s="95"/>
      <c r="BI81" s="95"/>
      <c r="BJ81" s="95"/>
      <c r="BK81" s="95"/>
      <c r="BL81" s="95"/>
    </row>
    <row r="82" spans="1:64" ht="15.5" x14ac:dyDescent="0.35">
      <c r="A82" s="95"/>
      <c r="B82" s="95"/>
      <c r="C82" s="95"/>
      <c r="D82" s="95"/>
      <c r="E82" s="95"/>
      <c r="F82" s="95"/>
      <c r="G82" s="95"/>
      <c r="H82" s="95"/>
      <c r="I82" s="95"/>
      <c r="J82" s="95"/>
      <c r="K82" s="95"/>
      <c r="L82" s="95"/>
      <c r="M82" s="95"/>
      <c r="N82" s="95"/>
      <c r="O82" s="95"/>
      <c r="P82" s="95"/>
      <c r="Q82" s="95"/>
      <c r="R82" s="95"/>
      <c r="S82" s="95"/>
      <c r="T82" s="95"/>
      <c r="U82" s="95"/>
      <c r="V82" s="95"/>
      <c r="W82" s="95"/>
      <c r="X82" s="95"/>
      <c r="Y82" s="95"/>
      <c r="Z82" s="95"/>
      <c r="AA82" s="95"/>
      <c r="AB82" s="95"/>
      <c r="AC82" s="95"/>
      <c r="AD82" s="95"/>
      <c r="AE82" s="95"/>
      <c r="AF82" s="95"/>
      <c r="AG82" s="95"/>
      <c r="AH82" s="95"/>
      <c r="AI82" s="95"/>
      <c r="AJ82" s="95"/>
      <c r="AK82" s="95"/>
      <c r="AL82" s="95"/>
      <c r="AM82" s="95"/>
      <c r="AN82" s="95"/>
      <c r="AO82" s="95"/>
      <c r="AP82" s="95"/>
      <c r="AQ82" s="95"/>
      <c r="AR82" s="95"/>
      <c r="AS82" s="95"/>
      <c r="AT82" s="95"/>
      <c r="AU82" s="95"/>
      <c r="AV82" s="95"/>
      <c r="AW82" s="95"/>
      <c r="AX82" s="95"/>
      <c r="AY82" s="95"/>
      <c r="AZ82" s="95"/>
      <c r="BA82" s="95"/>
      <c r="BB82" s="95"/>
      <c r="BC82" s="95"/>
      <c r="BD82" s="95"/>
      <c r="BE82" s="95"/>
      <c r="BF82" s="95"/>
      <c r="BG82" s="95"/>
      <c r="BH82" s="95"/>
      <c r="BI82" s="95"/>
      <c r="BJ82" s="95"/>
      <c r="BK82" s="95"/>
      <c r="BL82" s="95"/>
    </row>
    <row r="83" spans="1:64" ht="15.5" x14ac:dyDescent="0.35">
      <c r="A83" s="95"/>
      <c r="B83" s="95"/>
      <c r="C83" s="95"/>
      <c r="D83" s="95"/>
      <c r="E83" s="95"/>
      <c r="F83" s="95"/>
      <c r="G83" s="95"/>
      <c r="H83" s="95"/>
      <c r="I83" s="95"/>
      <c r="J83" s="95"/>
      <c r="K83" s="95"/>
      <c r="L83" s="95"/>
      <c r="M83" s="95"/>
      <c r="N83" s="95"/>
      <c r="O83" s="95"/>
      <c r="P83" s="95"/>
      <c r="Q83" s="95"/>
      <c r="R83" s="95"/>
      <c r="S83" s="95"/>
      <c r="T83" s="95"/>
      <c r="U83" s="95"/>
      <c r="V83" s="95"/>
      <c r="W83" s="95"/>
      <c r="X83" s="95"/>
      <c r="Y83" s="95"/>
      <c r="Z83" s="95"/>
      <c r="AA83" s="95"/>
      <c r="AB83" s="95"/>
      <c r="AC83" s="95"/>
      <c r="AD83" s="95"/>
      <c r="AE83" s="95"/>
      <c r="AF83" s="95"/>
      <c r="AG83" s="95"/>
      <c r="AH83" s="95"/>
      <c r="AI83" s="95"/>
      <c r="AJ83" s="95"/>
      <c r="AK83" s="95"/>
      <c r="AL83" s="95"/>
      <c r="AM83" s="95"/>
      <c r="AN83" s="95"/>
      <c r="AO83" s="95"/>
      <c r="AP83" s="95"/>
      <c r="AQ83" s="95"/>
      <c r="AR83" s="95"/>
      <c r="AS83" s="95"/>
      <c r="AT83" s="95"/>
      <c r="AU83" s="95"/>
      <c r="AV83" s="95"/>
      <c r="AW83" s="95"/>
      <c r="AX83" s="95"/>
      <c r="AY83" s="95"/>
      <c r="AZ83" s="95"/>
      <c r="BA83" s="95"/>
      <c r="BB83" s="95"/>
      <c r="BC83" s="95"/>
      <c r="BD83" s="95"/>
      <c r="BE83" s="95"/>
      <c r="BF83" s="95"/>
      <c r="BG83" s="95"/>
      <c r="BH83" s="95"/>
      <c r="BI83" s="95"/>
      <c r="BJ83" s="95"/>
      <c r="BK83" s="95"/>
      <c r="BL83" s="95"/>
    </row>
  </sheetData>
  <phoneticPr fontId="36" type="noConversion"/>
  <pageMargins left="0.7" right="0.7" top="0.75" bottom="0.75" header="0.3" footer="0.3"/>
  <pageSetup paperSize="0" orientation="portrait" horizontalDpi="0" verticalDpi="0" copies="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3C2FE-8291-4F5D-8357-D22C94B5BB3F}">
  <dimension ref="A1:U81"/>
  <sheetViews>
    <sheetView zoomScaleNormal="100" workbookViewId="0">
      <selection activeCell="B14" sqref="B14:N14"/>
    </sheetView>
  </sheetViews>
  <sheetFormatPr defaultColWidth="8.7265625" defaultRowHeight="14.5" x14ac:dyDescent="0.35"/>
  <cols>
    <col min="1" max="1" width="60.26953125" style="76" customWidth="1"/>
    <col min="2" max="2" width="78.26953125" style="76" customWidth="1"/>
    <col min="3" max="8" width="8.7265625" style="76"/>
    <col min="9" max="9" width="11.26953125" style="76" customWidth="1"/>
    <col min="10" max="13" width="8.7265625" style="76"/>
    <col min="14" max="14" width="54.26953125" style="76" customWidth="1"/>
    <col min="15" max="16384" width="8.7265625" style="76"/>
  </cols>
  <sheetData>
    <row r="1" spans="1:21" ht="15.5" x14ac:dyDescent="0.35">
      <c r="A1" s="431" t="s">
        <v>28</v>
      </c>
      <c r="B1" s="432"/>
      <c r="C1" s="432"/>
      <c r="D1" s="432"/>
      <c r="E1" s="432"/>
      <c r="F1" s="432"/>
      <c r="G1" s="432"/>
      <c r="H1" s="432"/>
      <c r="I1" s="433"/>
      <c r="J1" s="80"/>
      <c r="K1" s="80"/>
      <c r="L1" s="80"/>
      <c r="M1" s="80"/>
      <c r="N1" s="80"/>
      <c r="O1" s="78"/>
      <c r="P1" s="78"/>
      <c r="Q1" s="78"/>
      <c r="R1" s="78"/>
      <c r="S1" s="78"/>
      <c r="T1" s="78"/>
      <c r="U1" s="78"/>
    </row>
    <row r="2" spans="1:21" ht="15.75" customHeight="1" x14ac:dyDescent="0.35">
      <c r="A2" s="434" t="s">
        <v>29</v>
      </c>
      <c r="B2" s="435"/>
      <c r="C2" s="435"/>
      <c r="D2" s="435"/>
      <c r="E2" s="435"/>
      <c r="F2" s="435"/>
      <c r="G2" s="435"/>
      <c r="H2" s="435"/>
      <c r="I2" s="436"/>
      <c r="J2" s="81"/>
      <c r="K2" s="81"/>
      <c r="L2" s="81"/>
      <c r="M2" s="81"/>
      <c r="N2" s="81"/>
      <c r="O2" s="78"/>
      <c r="P2" s="78"/>
      <c r="Q2" s="78"/>
      <c r="R2" s="78"/>
      <c r="S2" s="78"/>
      <c r="T2" s="78"/>
      <c r="U2" s="78"/>
    </row>
    <row r="3" spans="1:21" ht="15.65" customHeight="1" x14ac:dyDescent="0.35">
      <c r="A3" s="434"/>
      <c r="B3" s="435"/>
      <c r="C3" s="435"/>
      <c r="D3" s="435"/>
      <c r="E3" s="435"/>
      <c r="F3" s="435"/>
      <c r="G3" s="435"/>
      <c r="H3" s="435"/>
      <c r="I3" s="436"/>
      <c r="J3" s="81"/>
      <c r="K3" s="81"/>
      <c r="L3" s="81"/>
      <c r="M3" s="81"/>
      <c r="N3" s="81"/>
      <c r="O3" s="78"/>
      <c r="P3" s="78"/>
      <c r="Q3" s="78"/>
      <c r="R3" s="78"/>
      <c r="S3" s="78"/>
      <c r="T3" s="78"/>
      <c r="U3" s="78"/>
    </row>
    <row r="4" spans="1:21" ht="15.5" x14ac:dyDescent="0.35">
      <c r="A4" s="434"/>
      <c r="B4" s="435"/>
      <c r="C4" s="435"/>
      <c r="D4" s="435"/>
      <c r="E4" s="435"/>
      <c r="F4" s="435"/>
      <c r="G4" s="435"/>
      <c r="H4" s="435"/>
      <c r="I4" s="436"/>
      <c r="J4" s="81"/>
      <c r="K4" s="81"/>
      <c r="L4" s="81"/>
      <c r="M4" s="81"/>
      <c r="N4" s="81"/>
      <c r="O4" s="78"/>
      <c r="P4" s="78"/>
      <c r="Q4" s="78"/>
      <c r="R4" s="78"/>
      <c r="S4" s="78"/>
      <c r="T4" s="78"/>
      <c r="U4" s="78"/>
    </row>
    <row r="5" spans="1:21" ht="18" customHeight="1" x14ac:dyDescent="0.35">
      <c r="A5" s="434" t="s">
        <v>206</v>
      </c>
      <c r="B5" s="435"/>
      <c r="C5" s="435"/>
      <c r="D5" s="435"/>
      <c r="E5" s="435"/>
      <c r="F5" s="435"/>
      <c r="G5" s="435"/>
      <c r="H5" s="435"/>
      <c r="I5" s="436"/>
      <c r="J5" s="81"/>
      <c r="K5" s="81"/>
      <c r="L5" s="80"/>
      <c r="M5" s="80"/>
      <c r="N5" s="80"/>
      <c r="O5" s="78"/>
      <c r="P5" s="78"/>
      <c r="Q5" s="78"/>
      <c r="R5" s="78"/>
      <c r="S5" s="78"/>
      <c r="T5" s="78"/>
      <c r="U5" s="78"/>
    </row>
    <row r="6" spans="1:21" ht="14.5" customHeight="1" x14ac:dyDescent="0.35">
      <c r="A6" s="440"/>
      <c r="B6" s="425"/>
      <c r="C6" s="425"/>
      <c r="D6" s="425"/>
      <c r="E6" s="425"/>
      <c r="F6" s="425"/>
      <c r="G6" s="425"/>
      <c r="H6" s="425"/>
      <c r="I6" s="441"/>
      <c r="J6" s="81"/>
      <c r="K6" s="80"/>
      <c r="L6" s="80"/>
      <c r="M6" s="80"/>
      <c r="N6" s="80"/>
      <c r="O6" s="78"/>
      <c r="P6" s="78"/>
      <c r="Q6" s="78"/>
      <c r="R6" s="78"/>
      <c r="S6" s="78"/>
      <c r="T6" s="78"/>
      <c r="U6" s="78"/>
    </row>
    <row r="7" spans="1:21" ht="14.5" customHeight="1" x14ac:dyDescent="0.35">
      <c r="A7" s="437" t="s">
        <v>207</v>
      </c>
      <c r="B7" s="438"/>
      <c r="C7" s="438"/>
      <c r="D7" s="438"/>
      <c r="E7" s="438"/>
      <c r="F7" s="438"/>
      <c r="G7" s="438"/>
      <c r="H7" s="438"/>
      <c r="I7" s="439"/>
      <c r="J7" s="81"/>
      <c r="K7" s="80"/>
      <c r="L7" s="80"/>
      <c r="M7" s="80"/>
      <c r="N7" s="80"/>
      <c r="O7" s="78"/>
      <c r="P7" s="78"/>
      <c r="Q7" s="78"/>
      <c r="R7" s="78"/>
      <c r="S7" s="78"/>
      <c r="T7" s="78"/>
      <c r="U7" s="78"/>
    </row>
    <row r="8" spans="1:21" ht="14.5" customHeight="1" thickBot="1" x14ac:dyDescent="0.4">
      <c r="A8" s="442" t="s">
        <v>30</v>
      </c>
      <c r="B8" s="443"/>
      <c r="C8" s="443"/>
      <c r="D8" s="443"/>
      <c r="E8" s="443"/>
      <c r="F8" s="443"/>
      <c r="G8" s="443"/>
      <c r="H8" s="443"/>
      <c r="I8" s="444"/>
      <c r="J8" s="81"/>
      <c r="K8" s="80"/>
      <c r="L8" s="80"/>
      <c r="M8" s="80"/>
      <c r="N8" s="80"/>
      <c r="O8" s="78"/>
      <c r="P8" s="78"/>
      <c r="Q8" s="78"/>
      <c r="R8" s="78"/>
      <c r="S8" s="78"/>
      <c r="T8" s="78"/>
      <c r="U8" s="78"/>
    </row>
    <row r="9" spans="1:21" ht="14.5" customHeight="1" x14ac:dyDescent="0.35">
      <c r="A9" s="445"/>
      <c r="B9" s="445"/>
      <c r="C9" s="445"/>
      <c r="D9" s="445"/>
      <c r="E9" s="445"/>
      <c r="F9" s="445"/>
      <c r="G9" s="445"/>
      <c r="H9" s="445"/>
      <c r="I9" s="445"/>
      <c r="J9" s="82"/>
      <c r="K9" s="83"/>
      <c r="L9" s="83"/>
      <c r="M9" s="83"/>
      <c r="N9" s="83"/>
      <c r="O9" s="78"/>
      <c r="P9" s="78"/>
      <c r="Q9" s="78"/>
      <c r="R9" s="78"/>
      <c r="S9" s="78"/>
      <c r="T9" s="78"/>
      <c r="U9" s="78"/>
    </row>
    <row r="10" spans="1:21" ht="14.5" customHeight="1" x14ac:dyDescent="0.35">
      <c r="A10" s="84" t="s">
        <v>31</v>
      </c>
      <c r="B10" s="446" t="s">
        <v>32</v>
      </c>
      <c r="C10" s="446"/>
      <c r="D10" s="446"/>
      <c r="E10" s="446"/>
      <c r="F10" s="446"/>
      <c r="G10" s="446"/>
      <c r="H10" s="446"/>
      <c r="I10" s="446"/>
      <c r="J10" s="446"/>
      <c r="K10" s="446"/>
      <c r="L10" s="446"/>
      <c r="M10" s="446"/>
      <c r="N10" s="446"/>
      <c r="O10" s="78"/>
      <c r="P10" s="78"/>
      <c r="Q10" s="78"/>
      <c r="R10" s="78"/>
      <c r="S10" s="78"/>
      <c r="T10" s="78"/>
      <c r="U10" s="78"/>
    </row>
    <row r="11" spans="1:21" ht="14.5" customHeight="1" x14ac:dyDescent="0.35">
      <c r="A11" s="85"/>
      <c r="B11" s="447"/>
      <c r="C11" s="447"/>
      <c r="D11" s="447"/>
      <c r="E11" s="447"/>
      <c r="F11" s="447"/>
      <c r="G11" s="447"/>
      <c r="H11" s="447"/>
      <c r="I11" s="447"/>
      <c r="J11" s="447"/>
      <c r="K11" s="447"/>
      <c r="L11" s="447"/>
      <c r="M11" s="447"/>
      <c r="N11" s="447"/>
      <c r="O11" s="78"/>
      <c r="P11" s="78"/>
      <c r="Q11" s="78"/>
      <c r="R11" s="78"/>
      <c r="S11" s="78"/>
      <c r="T11" s="78"/>
      <c r="U11" s="78"/>
    </row>
    <row r="12" spans="1:21" ht="15.5" x14ac:dyDescent="0.35">
      <c r="A12" s="86" t="s">
        <v>33</v>
      </c>
      <c r="B12" s="429" t="s">
        <v>34</v>
      </c>
      <c r="C12" s="429"/>
      <c r="D12" s="429"/>
      <c r="E12" s="429"/>
      <c r="F12" s="429"/>
      <c r="G12" s="429"/>
      <c r="H12" s="429"/>
      <c r="I12" s="429"/>
      <c r="J12" s="429"/>
      <c r="K12" s="429"/>
      <c r="L12" s="429"/>
      <c r="M12" s="429"/>
      <c r="N12" s="429"/>
      <c r="O12" s="78"/>
      <c r="P12" s="78"/>
      <c r="Q12" s="78"/>
      <c r="R12" s="78"/>
      <c r="S12" s="78"/>
      <c r="T12" s="78"/>
      <c r="U12" s="78"/>
    </row>
    <row r="13" spans="1:21" ht="15.5" x14ac:dyDescent="0.35">
      <c r="A13" s="87" t="s">
        <v>35</v>
      </c>
      <c r="B13" s="425" t="s">
        <v>209</v>
      </c>
      <c r="C13" s="425"/>
      <c r="D13" s="425"/>
      <c r="E13" s="425"/>
      <c r="F13" s="425"/>
      <c r="G13" s="425"/>
      <c r="H13" s="425"/>
      <c r="I13" s="425"/>
      <c r="J13" s="425"/>
      <c r="K13" s="425"/>
      <c r="L13" s="425"/>
      <c r="M13" s="425"/>
      <c r="N13" s="425"/>
      <c r="O13" s="78"/>
      <c r="P13" s="78"/>
      <c r="Q13" s="78"/>
      <c r="R13" s="78"/>
      <c r="S13" s="78"/>
      <c r="T13" s="78"/>
      <c r="U13" s="78"/>
    </row>
    <row r="14" spans="1:21" ht="15.5" x14ac:dyDescent="0.35">
      <c r="A14" s="87" t="s">
        <v>36</v>
      </c>
      <c r="B14" s="425" t="s">
        <v>37</v>
      </c>
      <c r="C14" s="425"/>
      <c r="D14" s="425"/>
      <c r="E14" s="425"/>
      <c r="F14" s="425"/>
      <c r="G14" s="425"/>
      <c r="H14" s="425"/>
      <c r="I14" s="425"/>
      <c r="J14" s="425"/>
      <c r="K14" s="425"/>
      <c r="L14" s="425"/>
      <c r="M14" s="425"/>
      <c r="N14" s="425"/>
      <c r="O14" s="78"/>
      <c r="P14" s="78"/>
      <c r="Q14" s="78"/>
      <c r="R14" s="78"/>
      <c r="S14" s="78"/>
      <c r="T14" s="78"/>
      <c r="U14" s="78"/>
    </row>
    <row r="15" spans="1:21" ht="15.5" x14ac:dyDescent="0.35">
      <c r="A15" s="87" t="s">
        <v>38</v>
      </c>
      <c r="B15" s="427">
        <v>46198</v>
      </c>
      <c r="C15" s="425"/>
      <c r="D15" s="425"/>
      <c r="E15" s="425"/>
      <c r="F15" s="425"/>
      <c r="G15" s="425"/>
      <c r="H15" s="425"/>
      <c r="I15" s="425"/>
      <c r="J15" s="425"/>
      <c r="K15" s="425"/>
      <c r="L15" s="425"/>
      <c r="M15" s="425"/>
      <c r="N15" s="425"/>
      <c r="O15" s="78"/>
      <c r="P15" s="78"/>
      <c r="Q15" s="78"/>
      <c r="R15" s="78"/>
      <c r="S15" s="78"/>
      <c r="T15" s="78"/>
      <c r="U15" s="78"/>
    </row>
    <row r="16" spans="1:21" ht="15.5" x14ac:dyDescent="0.35">
      <c r="A16" s="87" t="s">
        <v>39</v>
      </c>
      <c r="B16" s="425" t="s">
        <v>208</v>
      </c>
      <c r="C16" s="425"/>
      <c r="D16" s="425"/>
      <c r="E16" s="425"/>
      <c r="F16" s="425"/>
      <c r="G16" s="425"/>
      <c r="H16" s="425"/>
      <c r="I16" s="425"/>
      <c r="J16" s="425"/>
      <c r="K16" s="425"/>
      <c r="L16" s="425"/>
      <c r="M16" s="425"/>
      <c r="N16" s="425"/>
      <c r="O16" s="78"/>
      <c r="P16" s="78"/>
      <c r="Q16" s="78"/>
      <c r="R16" s="78"/>
      <c r="S16" s="78"/>
      <c r="T16" s="78"/>
      <c r="U16" s="78"/>
    </row>
    <row r="17" spans="1:21" ht="15.5" x14ac:dyDescent="0.35">
      <c r="A17" s="87" t="s">
        <v>40</v>
      </c>
      <c r="B17" s="425" t="s">
        <v>41</v>
      </c>
      <c r="C17" s="425"/>
      <c r="D17" s="425"/>
      <c r="E17" s="425"/>
      <c r="F17" s="425"/>
      <c r="G17" s="425"/>
      <c r="H17" s="425"/>
      <c r="I17" s="425"/>
      <c r="J17" s="425"/>
      <c r="K17" s="425"/>
      <c r="L17" s="425"/>
      <c r="M17" s="425"/>
      <c r="N17" s="425"/>
      <c r="O17" s="78"/>
      <c r="P17" s="78"/>
      <c r="Q17" s="78"/>
      <c r="R17" s="78"/>
      <c r="S17" s="78"/>
      <c r="T17" s="78"/>
      <c r="U17" s="78"/>
    </row>
    <row r="18" spans="1:21" ht="15.5" x14ac:dyDescent="0.35">
      <c r="A18" s="87" t="s">
        <v>42</v>
      </c>
      <c r="B18" s="425" t="s">
        <v>43</v>
      </c>
      <c r="C18" s="425"/>
      <c r="D18" s="425"/>
      <c r="E18" s="425"/>
      <c r="F18" s="425"/>
      <c r="G18" s="425"/>
      <c r="H18" s="425"/>
      <c r="I18" s="425"/>
      <c r="J18" s="425"/>
      <c r="K18" s="425"/>
      <c r="L18" s="425"/>
      <c r="M18" s="425"/>
      <c r="N18" s="425"/>
      <c r="O18" s="78"/>
      <c r="P18" s="78"/>
      <c r="Q18" s="78"/>
      <c r="R18" s="78"/>
      <c r="S18" s="78"/>
      <c r="T18" s="78"/>
      <c r="U18" s="78"/>
    </row>
    <row r="19" spans="1:21" ht="15.5" x14ac:dyDescent="0.35">
      <c r="A19" s="87" t="s">
        <v>44</v>
      </c>
      <c r="B19" s="425" t="s">
        <v>197</v>
      </c>
      <c r="C19" s="425"/>
      <c r="D19" s="425"/>
      <c r="E19" s="425"/>
      <c r="F19" s="425"/>
      <c r="G19" s="425"/>
      <c r="H19" s="425"/>
      <c r="I19" s="425"/>
      <c r="J19" s="425"/>
      <c r="K19" s="425"/>
      <c r="L19" s="425"/>
      <c r="M19" s="425"/>
      <c r="N19" s="425"/>
      <c r="O19" s="78"/>
      <c r="P19" s="78"/>
      <c r="Q19" s="78"/>
      <c r="R19" s="78"/>
      <c r="S19" s="78"/>
      <c r="T19" s="78"/>
      <c r="U19" s="78"/>
    </row>
    <row r="20" spans="1:21" ht="15.5" x14ac:dyDescent="0.35">
      <c r="A20" s="87" t="s">
        <v>45</v>
      </c>
      <c r="B20" s="425" t="s">
        <v>46</v>
      </c>
      <c r="C20" s="425"/>
      <c r="D20" s="425"/>
      <c r="E20" s="425"/>
      <c r="F20" s="425"/>
      <c r="G20" s="425"/>
      <c r="H20" s="425"/>
      <c r="I20" s="425"/>
      <c r="J20" s="425"/>
      <c r="K20" s="425"/>
      <c r="L20" s="425"/>
      <c r="M20" s="425"/>
      <c r="N20" s="425"/>
      <c r="O20" s="78"/>
      <c r="P20" s="78"/>
      <c r="Q20" s="78"/>
      <c r="R20" s="78"/>
      <c r="S20" s="78"/>
      <c r="T20" s="78"/>
      <c r="U20" s="78"/>
    </row>
    <row r="21" spans="1:21" ht="15.5" x14ac:dyDescent="0.35">
      <c r="A21" s="87" t="s">
        <v>47</v>
      </c>
      <c r="B21" s="430">
        <v>46600</v>
      </c>
      <c r="C21" s="425"/>
      <c r="D21" s="425"/>
      <c r="E21" s="425"/>
      <c r="F21" s="425"/>
      <c r="G21" s="425"/>
      <c r="H21" s="425"/>
      <c r="I21" s="425"/>
      <c r="J21" s="425"/>
      <c r="K21" s="425"/>
      <c r="L21" s="425"/>
      <c r="M21" s="425"/>
      <c r="N21" s="425"/>
      <c r="O21" s="78"/>
      <c r="P21" s="78"/>
      <c r="Q21" s="78"/>
      <c r="R21" s="78"/>
      <c r="S21" s="78"/>
      <c r="T21" s="78"/>
      <c r="U21" s="78"/>
    </row>
    <row r="22" spans="1:21" ht="15.5" x14ac:dyDescent="0.35">
      <c r="A22" s="87" t="s">
        <v>48</v>
      </c>
      <c r="B22" s="425" t="s">
        <v>199</v>
      </c>
      <c r="C22" s="425"/>
      <c r="D22" s="425"/>
      <c r="E22" s="425"/>
      <c r="F22" s="425"/>
      <c r="G22" s="425"/>
      <c r="H22" s="425"/>
      <c r="I22" s="425"/>
      <c r="J22" s="425"/>
      <c r="K22" s="425"/>
      <c r="L22" s="425"/>
      <c r="M22" s="425"/>
      <c r="N22" s="425"/>
      <c r="O22" s="78"/>
      <c r="P22" s="78"/>
      <c r="Q22" s="78"/>
      <c r="R22" s="78"/>
      <c r="S22" s="78"/>
      <c r="T22" s="78"/>
      <c r="U22" s="78"/>
    </row>
    <row r="23" spans="1:21" ht="15.5" x14ac:dyDescent="0.35">
      <c r="A23" s="87" t="s">
        <v>49</v>
      </c>
      <c r="B23" s="425" t="s">
        <v>50</v>
      </c>
      <c r="C23" s="425"/>
      <c r="D23" s="425"/>
      <c r="E23" s="425"/>
      <c r="F23" s="425"/>
      <c r="G23" s="425"/>
      <c r="H23" s="425"/>
      <c r="I23" s="425"/>
      <c r="J23" s="425"/>
      <c r="K23" s="425"/>
      <c r="L23" s="425"/>
      <c r="M23" s="425"/>
      <c r="N23" s="425"/>
      <c r="O23" s="78"/>
      <c r="P23" s="78"/>
      <c r="Q23" s="78"/>
      <c r="R23" s="78"/>
      <c r="S23" s="78"/>
      <c r="T23" s="78"/>
      <c r="U23" s="78"/>
    </row>
    <row r="24" spans="1:21" ht="15.5" x14ac:dyDescent="0.35">
      <c r="A24" s="87" t="s">
        <v>51</v>
      </c>
      <c r="B24" s="425" t="s">
        <v>52</v>
      </c>
      <c r="C24" s="425"/>
      <c r="D24" s="425"/>
      <c r="E24" s="425"/>
      <c r="F24" s="425"/>
      <c r="G24" s="425"/>
      <c r="H24" s="425"/>
      <c r="I24" s="425"/>
      <c r="J24" s="425"/>
      <c r="K24" s="425"/>
      <c r="L24" s="425"/>
      <c r="M24" s="425"/>
      <c r="N24" s="425"/>
      <c r="O24" s="78"/>
      <c r="P24" s="78"/>
      <c r="Q24" s="78"/>
      <c r="R24" s="78"/>
      <c r="S24" s="78"/>
      <c r="T24" s="78"/>
      <c r="U24" s="78"/>
    </row>
    <row r="25" spans="1:21" ht="15.5" x14ac:dyDescent="0.35">
      <c r="A25" s="87" t="s">
        <v>53</v>
      </c>
      <c r="B25" s="425" t="s">
        <v>54</v>
      </c>
      <c r="C25" s="425"/>
      <c r="D25" s="425"/>
      <c r="E25" s="425"/>
      <c r="F25" s="425"/>
      <c r="G25" s="425"/>
      <c r="H25" s="425"/>
      <c r="I25" s="425"/>
      <c r="J25" s="425"/>
      <c r="K25" s="425"/>
      <c r="L25" s="425"/>
      <c r="M25" s="425"/>
      <c r="N25" s="425"/>
      <c r="O25" s="78"/>
      <c r="P25" s="78"/>
      <c r="Q25" s="78"/>
      <c r="R25" s="78"/>
      <c r="S25" s="78"/>
      <c r="T25" s="78"/>
      <c r="U25" s="78"/>
    </row>
    <row r="26" spans="1:21" ht="30.5" customHeight="1" x14ac:dyDescent="0.35">
      <c r="A26" s="88" t="s">
        <v>55</v>
      </c>
      <c r="B26" s="424" t="s">
        <v>198</v>
      </c>
      <c r="C26" s="425"/>
      <c r="D26" s="425"/>
      <c r="E26" s="425"/>
      <c r="F26" s="425"/>
      <c r="G26" s="425"/>
      <c r="H26" s="425"/>
      <c r="I26" s="425"/>
      <c r="J26" s="425"/>
      <c r="K26" s="425"/>
      <c r="L26" s="425"/>
      <c r="M26" s="425"/>
      <c r="N26" s="425"/>
      <c r="O26" s="78"/>
      <c r="P26" s="78"/>
      <c r="Q26" s="78"/>
      <c r="R26" s="78"/>
      <c r="S26" s="78"/>
      <c r="T26" s="78"/>
      <c r="U26" s="78"/>
    </row>
    <row r="27" spans="1:21" ht="15.5" x14ac:dyDescent="0.35">
      <c r="A27" s="87" t="s">
        <v>56</v>
      </c>
      <c r="B27" s="427">
        <v>46198</v>
      </c>
      <c r="C27" s="425"/>
      <c r="D27" s="425"/>
      <c r="E27" s="425"/>
      <c r="F27" s="425"/>
      <c r="G27" s="425"/>
      <c r="H27" s="425"/>
      <c r="I27" s="425"/>
      <c r="J27" s="425"/>
      <c r="K27" s="425"/>
      <c r="L27" s="425"/>
      <c r="M27" s="425"/>
      <c r="N27" s="425"/>
      <c r="O27" s="78"/>
      <c r="P27" s="78"/>
      <c r="Q27" s="78"/>
      <c r="R27" s="78"/>
      <c r="S27" s="78"/>
      <c r="T27" s="78"/>
      <c r="U27" s="78"/>
    </row>
    <row r="28" spans="1:21" ht="15.5" x14ac:dyDescent="0.35">
      <c r="A28" s="87" t="s">
        <v>57</v>
      </c>
      <c r="B28" s="425" t="s">
        <v>58</v>
      </c>
      <c r="C28" s="425"/>
      <c r="D28" s="425"/>
      <c r="E28" s="425"/>
      <c r="F28" s="425"/>
      <c r="G28" s="425"/>
      <c r="H28" s="425"/>
      <c r="I28" s="425"/>
      <c r="J28" s="425"/>
      <c r="K28" s="425"/>
      <c r="L28" s="425"/>
      <c r="M28" s="425"/>
      <c r="N28" s="425"/>
      <c r="O28" s="78"/>
      <c r="P28" s="78"/>
      <c r="Q28" s="78"/>
      <c r="R28" s="78"/>
      <c r="S28" s="78"/>
      <c r="T28" s="78"/>
      <c r="U28" s="78"/>
    </row>
    <row r="29" spans="1:21" ht="96.5" customHeight="1" x14ac:dyDescent="0.35">
      <c r="A29" s="89" t="s">
        <v>59</v>
      </c>
      <c r="B29" s="424" t="s">
        <v>200</v>
      </c>
      <c r="C29" s="424"/>
      <c r="D29" s="424"/>
      <c r="E29" s="424"/>
      <c r="F29" s="424"/>
      <c r="G29" s="424"/>
      <c r="H29" s="424"/>
      <c r="I29" s="424"/>
      <c r="J29" s="424"/>
      <c r="K29" s="424"/>
      <c r="L29" s="424"/>
      <c r="M29" s="424"/>
      <c r="N29" s="424"/>
      <c r="O29" s="78"/>
      <c r="P29" s="78"/>
      <c r="Q29" s="78"/>
      <c r="R29" s="78"/>
      <c r="S29" s="78"/>
      <c r="T29" s="78"/>
      <c r="U29" s="78"/>
    </row>
    <row r="30" spans="1:21" ht="15.5" x14ac:dyDescent="0.35">
      <c r="A30" s="90"/>
      <c r="B30" s="79"/>
      <c r="C30" s="79"/>
      <c r="D30" s="79"/>
      <c r="E30" s="79"/>
      <c r="F30" s="79"/>
      <c r="G30" s="79"/>
      <c r="H30" s="79"/>
      <c r="I30" s="79"/>
      <c r="J30" s="79"/>
      <c r="K30" s="79"/>
      <c r="L30" s="79"/>
      <c r="M30" s="79"/>
      <c r="N30" s="79"/>
      <c r="O30" s="78"/>
      <c r="P30" s="78"/>
      <c r="Q30" s="78"/>
      <c r="R30" s="78"/>
      <c r="S30" s="78"/>
      <c r="T30" s="78"/>
      <c r="U30" s="78"/>
    </row>
    <row r="31" spans="1:21" ht="15.5" x14ac:dyDescent="0.35">
      <c r="A31" s="86" t="s">
        <v>60</v>
      </c>
      <c r="B31" s="428" t="s">
        <v>61</v>
      </c>
      <c r="C31" s="429"/>
      <c r="D31" s="429"/>
      <c r="E31" s="429"/>
      <c r="F31" s="429"/>
      <c r="G31" s="429"/>
      <c r="H31" s="429"/>
      <c r="I31" s="429"/>
      <c r="J31" s="429"/>
      <c r="K31" s="429"/>
      <c r="L31" s="429"/>
      <c r="M31" s="429"/>
      <c r="N31" s="429"/>
      <c r="O31" s="78"/>
      <c r="P31" s="78"/>
      <c r="Q31" s="78"/>
      <c r="R31" s="78"/>
      <c r="S31" s="78"/>
      <c r="T31" s="78"/>
      <c r="U31" s="78"/>
    </row>
    <row r="32" spans="1:21" ht="62.5" customHeight="1" x14ac:dyDescent="0.35">
      <c r="A32" s="91" t="s">
        <v>62</v>
      </c>
      <c r="B32" s="424" t="s">
        <v>201</v>
      </c>
      <c r="C32" s="425"/>
      <c r="D32" s="425"/>
      <c r="E32" s="425"/>
      <c r="F32" s="425"/>
      <c r="G32" s="425"/>
      <c r="H32" s="425"/>
      <c r="I32" s="425"/>
      <c r="J32" s="425"/>
      <c r="K32" s="425"/>
      <c r="L32" s="425"/>
      <c r="M32" s="425"/>
      <c r="N32" s="425"/>
      <c r="O32" s="78"/>
      <c r="P32" s="78"/>
      <c r="Q32" s="78"/>
      <c r="R32" s="78"/>
      <c r="S32" s="78"/>
      <c r="T32" s="78"/>
      <c r="U32" s="78"/>
    </row>
    <row r="33" spans="1:21" ht="67.5" customHeight="1" x14ac:dyDescent="0.35">
      <c r="A33" s="87" t="s">
        <v>63</v>
      </c>
      <c r="B33" s="424" t="s">
        <v>202</v>
      </c>
      <c r="C33" s="425"/>
      <c r="D33" s="425"/>
      <c r="E33" s="425"/>
      <c r="F33" s="425"/>
      <c r="G33" s="425"/>
      <c r="H33" s="425"/>
      <c r="I33" s="425"/>
      <c r="J33" s="425"/>
      <c r="K33" s="425"/>
      <c r="L33" s="425"/>
      <c r="M33" s="425"/>
      <c r="N33" s="425"/>
      <c r="O33" s="78"/>
      <c r="P33" s="78"/>
      <c r="Q33" s="78"/>
      <c r="R33" s="78"/>
      <c r="S33" s="78"/>
      <c r="T33" s="78"/>
      <c r="U33" s="78"/>
    </row>
    <row r="34" spans="1:21" ht="15.5" x14ac:dyDescent="0.35">
      <c r="A34" s="87" t="s">
        <v>64</v>
      </c>
      <c r="B34" s="425" t="s">
        <v>52</v>
      </c>
      <c r="C34" s="425"/>
      <c r="D34" s="425"/>
      <c r="E34" s="425"/>
      <c r="F34" s="425"/>
      <c r="G34" s="425"/>
      <c r="H34" s="425"/>
      <c r="I34" s="425"/>
      <c r="J34" s="425"/>
      <c r="K34" s="425"/>
      <c r="L34" s="425"/>
      <c r="M34" s="425"/>
      <c r="N34" s="425"/>
      <c r="O34" s="78"/>
      <c r="P34" s="78"/>
      <c r="Q34" s="78"/>
      <c r="R34" s="78"/>
      <c r="S34" s="78"/>
      <c r="T34" s="78"/>
      <c r="U34" s="78"/>
    </row>
    <row r="35" spans="1:21" ht="15.5" x14ac:dyDescent="0.35">
      <c r="A35" s="80"/>
      <c r="B35" s="425"/>
      <c r="C35" s="425"/>
      <c r="D35" s="425"/>
      <c r="E35" s="425"/>
      <c r="F35" s="425"/>
      <c r="G35" s="425"/>
      <c r="H35" s="425"/>
      <c r="I35" s="425"/>
      <c r="J35" s="425"/>
      <c r="K35" s="425"/>
      <c r="L35" s="425"/>
      <c r="M35" s="425"/>
      <c r="N35" s="425"/>
      <c r="O35" s="78"/>
      <c r="P35" s="78"/>
      <c r="Q35" s="78"/>
      <c r="R35" s="78"/>
      <c r="S35" s="78"/>
      <c r="T35" s="78"/>
      <c r="U35" s="78"/>
    </row>
    <row r="36" spans="1:21" ht="15.5" x14ac:dyDescent="0.35">
      <c r="A36" s="92" t="s">
        <v>65</v>
      </c>
      <c r="B36" s="429" t="s">
        <v>66</v>
      </c>
      <c r="C36" s="429"/>
      <c r="D36" s="429"/>
      <c r="E36" s="429"/>
      <c r="F36" s="429"/>
      <c r="G36" s="429"/>
      <c r="H36" s="429"/>
      <c r="I36" s="429"/>
      <c r="J36" s="429"/>
      <c r="K36" s="429"/>
      <c r="L36" s="429"/>
      <c r="M36" s="429"/>
      <c r="N36" s="429"/>
      <c r="O36" s="78"/>
      <c r="P36" s="78"/>
      <c r="Q36" s="78"/>
      <c r="R36" s="78"/>
      <c r="S36" s="78"/>
      <c r="T36" s="78"/>
      <c r="U36" s="78"/>
    </row>
    <row r="37" spans="1:21" ht="53" customHeight="1" x14ac:dyDescent="0.35">
      <c r="A37" s="93" t="s">
        <v>67</v>
      </c>
      <c r="B37" s="424" t="s">
        <v>203</v>
      </c>
      <c r="C37" s="425"/>
      <c r="D37" s="425"/>
      <c r="E37" s="425"/>
      <c r="F37" s="425"/>
      <c r="G37" s="425"/>
      <c r="H37" s="425"/>
      <c r="I37" s="425"/>
      <c r="J37" s="425"/>
      <c r="K37" s="425"/>
      <c r="L37" s="425"/>
      <c r="M37" s="425"/>
      <c r="N37" s="425"/>
      <c r="O37" s="78"/>
      <c r="P37" s="78"/>
      <c r="Q37" s="78"/>
      <c r="R37" s="78"/>
      <c r="S37" s="78"/>
      <c r="T37" s="78"/>
      <c r="U37" s="78"/>
    </row>
    <row r="38" spans="1:21" ht="32.5" customHeight="1" x14ac:dyDescent="0.35">
      <c r="A38" s="94" t="s">
        <v>68</v>
      </c>
      <c r="B38" s="424" t="s">
        <v>204</v>
      </c>
      <c r="C38" s="425"/>
      <c r="D38" s="425"/>
      <c r="E38" s="425"/>
      <c r="F38" s="425"/>
      <c r="G38" s="425"/>
      <c r="H38" s="425"/>
      <c r="I38" s="425"/>
      <c r="J38" s="425"/>
      <c r="K38" s="425"/>
      <c r="L38" s="425"/>
      <c r="M38" s="425"/>
      <c r="N38" s="425"/>
      <c r="O38" s="78"/>
      <c r="P38" s="78"/>
      <c r="Q38" s="78"/>
      <c r="R38" s="78"/>
      <c r="S38" s="78"/>
      <c r="T38" s="78"/>
      <c r="U38" s="78"/>
    </row>
    <row r="39" spans="1:21" ht="15.5" x14ac:dyDescent="0.35">
      <c r="A39" s="90" t="s">
        <v>69</v>
      </c>
      <c r="B39" s="425" t="s">
        <v>52</v>
      </c>
      <c r="C39" s="425"/>
      <c r="D39" s="425"/>
      <c r="E39" s="425"/>
      <c r="F39" s="425"/>
      <c r="G39" s="425"/>
      <c r="H39" s="425"/>
      <c r="I39" s="425"/>
      <c r="J39" s="425"/>
      <c r="K39" s="425"/>
      <c r="L39" s="425"/>
      <c r="M39" s="425"/>
      <c r="N39" s="425"/>
      <c r="O39" s="78"/>
      <c r="P39" s="78"/>
      <c r="Q39" s="78"/>
      <c r="R39" s="78"/>
      <c r="S39" s="78"/>
      <c r="T39" s="78"/>
      <c r="U39" s="78"/>
    </row>
    <row r="40" spans="1:21" ht="15.5" x14ac:dyDescent="0.35">
      <c r="A40" s="90" t="s">
        <v>70</v>
      </c>
      <c r="B40" s="425" t="s">
        <v>52</v>
      </c>
      <c r="C40" s="425"/>
      <c r="D40" s="425"/>
      <c r="E40" s="425"/>
      <c r="F40" s="425"/>
      <c r="G40" s="425"/>
      <c r="H40" s="425"/>
      <c r="I40" s="425"/>
      <c r="J40" s="425"/>
      <c r="K40" s="425"/>
      <c r="L40" s="425"/>
      <c r="M40" s="425"/>
      <c r="N40" s="425"/>
      <c r="O40" s="78"/>
      <c r="P40" s="78"/>
      <c r="Q40" s="78"/>
      <c r="R40" s="78"/>
      <c r="S40" s="78"/>
      <c r="T40" s="78"/>
      <c r="U40" s="78"/>
    </row>
    <row r="41" spans="1:21" ht="15.5" x14ac:dyDescent="0.35">
      <c r="A41" s="90" t="s">
        <v>71</v>
      </c>
      <c r="B41" s="425" t="s">
        <v>52</v>
      </c>
      <c r="C41" s="425"/>
      <c r="D41" s="425"/>
      <c r="E41" s="425"/>
      <c r="F41" s="425"/>
      <c r="G41" s="425"/>
      <c r="H41" s="425"/>
      <c r="I41" s="425"/>
      <c r="J41" s="425"/>
      <c r="K41" s="425"/>
      <c r="L41" s="425"/>
      <c r="M41" s="425"/>
      <c r="N41" s="425"/>
      <c r="O41" s="78"/>
      <c r="P41" s="78"/>
      <c r="Q41" s="78"/>
      <c r="R41" s="78"/>
      <c r="S41" s="78"/>
      <c r="T41" s="78"/>
      <c r="U41" s="78"/>
    </row>
    <row r="42" spans="1:21" ht="15.5" x14ac:dyDescent="0.35">
      <c r="A42" s="90" t="s">
        <v>55</v>
      </c>
      <c r="B42" s="426" t="s">
        <v>72</v>
      </c>
      <c r="C42" s="426"/>
      <c r="D42" s="426"/>
      <c r="E42" s="426"/>
      <c r="F42" s="426"/>
      <c r="G42" s="426"/>
      <c r="H42" s="426"/>
      <c r="I42" s="426"/>
      <c r="J42" s="426"/>
      <c r="K42" s="426"/>
      <c r="L42" s="426"/>
      <c r="M42" s="426"/>
      <c r="N42" s="426"/>
      <c r="O42" s="78"/>
      <c r="P42" s="78"/>
      <c r="Q42" s="78"/>
      <c r="R42" s="78"/>
      <c r="S42" s="78"/>
      <c r="T42" s="78"/>
      <c r="U42" s="78"/>
    </row>
    <row r="43" spans="1:21" ht="63" customHeight="1" x14ac:dyDescent="0.35">
      <c r="A43" s="89" t="s">
        <v>73</v>
      </c>
      <c r="B43" s="424" t="s">
        <v>205</v>
      </c>
      <c r="C43" s="425"/>
      <c r="D43" s="425"/>
      <c r="E43" s="425"/>
      <c r="F43" s="425"/>
      <c r="G43" s="425"/>
      <c r="H43" s="425"/>
      <c r="I43" s="425"/>
      <c r="J43" s="425"/>
      <c r="K43" s="425"/>
      <c r="L43" s="425"/>
      <c r="M43" s="425"/>
      <c r="N43" s="425"/>
      <c r="O43" s="78"/>
      <c r="P43" s="78"/>
      <c r="Q43" s="78"/>
      <c r="R43" s="78"/>
      <c r="S43" s="78"/>
      <c r="T43" s="78"/>
      <c r="U43" s="78"/>
    </row>
    <row r="44" spans="1:21" ht="15.5" x14ac:dyDescent="0.35">
      <c r="A44" s="78"/>
      <c r="B44" s="78"/>
      <c r="C44" s="78"/>
      <c r="D44" s="78"/>
      <c r="E44" s="78"/>
      <c r="F44" s="78"/>
      <c r="G44" s="78"/>
      <c r="H44" s="78"/>
      <c r="I44" s="78"/>
      <c r="J44" s="78"/>
      <c r="K44" s="78"/>
      <c r="L44" s="78"/>
      <c r="M44" s="78"/>
      <c r="N44" s="78"/>
      <c r="O44" s="78"/>
      <c r="P44" s="78"/>
      <c r="Q44" s="78"/>
      <c r="R44" s="78"/>
      <c r="S44" s="78"/>
      <c r="T44" s="78"/>
      <c r="U44" s="78"/>
    </row>
    <row r="45" spans="1:21" ht="15.5" x14ac:dyDescent="0.35">
      <c r="A45" s="78"/>
      <c r="B45" s="78"/>
      <c r="C45" s="78"/>
      <c r="D45" s="78"/>
      <c r="E45" s="78"/>
      <c r="F45" s="78"/>
      <c r="G45" s="78"/>
      <c r="H45" s="78"/>
      <c r="I45" s="78"/>
      <c r="J45" s="78"/>
      <c r="K45" s="78"/>
      <c r="L45" s="78"/>
      <c r="M45" s="78"/>
      <c r="N45" s="78"/>
      <c r="O45" s="78"/>
      <c r="P45" s="78"/>
      <c r="Q45" s="78"/>
      <c r="R45" s="78"/>
      <c r="S45" s="78"/>
      <c r="T45" s="78"/>
      <c r="U45" s="78"/>
    </row>
    <row r="46" spans="1:21" ht="15.5" x14ac:dyDescent="0.35">
      <c r="A46" s="78"/>
      <c r="B46" s="78"/>
      <c r="C46" s="78"/>
      <c r="D46" s="78"/>
      <c r="E46" s="78"/>
      <c r="F46" s="78"/>
      <c r="G46" s="78"/>
      <c r="H46" s="78"/>
      <c r="I46" s="78"/>
      <c r="J46" s="78"/>
      <c r="K46" s="78"/>
      <c r="L46" s="78"/>
      <c r="M46" s="78"/>
      <c r="N46" s="78"/>
      <c r="O46" s="78"/>
      <c r="P46" s="78"/>
      <c r="Q46" s="78"/>
      <c r="R46" s="78"/>
      <c r="S46" s="78"/>
      <c r="T46" s="78"/>
      <c r="U46" s="78"/>
    </row>
    <row r="47" spans="1:21" ht="15.5" x14ac:dyDescent="0.35">
      <c r="A47" s="78"/>
      <c r="B47" s="78"/>
      <c r="C47" s="78"/>
      <c r="D47" s="78"/>
      <c r="E47" s="78"/>
      <c r="F47" s="78"/>
      <c r="G47" s="78"/>
      <c r="H47" s="78"/>
      <c r="I47" s="78"/>
      <c r="J47" s="78"/>
      <c r="K47" s="78"/>
      <c r="L47" s="78"/>
      <c r="M47" s="78"/>
      <c r="N47" s="78"/>
      <c r="O47" s="78"/>
      <c r="P47" s="78"/>
      <c r="Q47" s="78"/>
      <c r="R47" s="78"/>
      <c r="S47" s="78"/>
      <c r="T47" s="78"/>
      <c r="U47" s="78"/>
    </row>
    <row r="48" spans="1:21" ht="15.5" x14ac:dyDescent="0.35">
      <c r="A48" s="78"/>
      <c r="B48" s="78"/>
      <c r="C48" s="78"/>
      <c r="D48" s="78"/>
      <c r="E48" s="78"/>
      <c r="F48" s="78"/>
      <c r="G48" s="78"/>
      <c r="H48" s="78"/>
      <c r="I48" s="78"/>
      <c r="J48" s="78"/>
      <c r="K48" s="78"/>
      <c r="L48" s="78"/>
      <c r="M48" s="78"/>
      <c r="N48" s="78"/>
      <c r="O48" s="78"/>
      <c r="P48" s="78"/>
      <c r="Q48" s="78"/>
      <c r="R48" s="78"/>
      <c r="S48" s="78"/>
      <c r="T48" s="78"/>
      <c r="U48" s="78"/>
    </row>
    <row r="49" spans="1:21" ht="15.5" x14ac:dyDescent="0.35">
      <c r="A49" s="78"/>
      <c r="B49" s="78"/>
      <c r="C49" s="78"/>
      <c r="D49" s="78"/>
      <c r="E49" s="78"/>
      <c r="F49" s="78"/>
      <c r="G49" s="78"/>
      <c r="H49" s="78"/>
      <c r="I49" s="78"/>
      <c r="J49" s="78"/>
      <c r="K49" s="78"/>
      <c r="L49" s="78"/>
      <c r="M49" s="78"/>
      <c r="N49" s="78"/>
      <c r="O49" s="78"/>
      <c r="P49" s="78"/>
      <c r="Q49" s="78"/>
      <c r="R49" s="78"/>
      <c r="S49" s="78"/>
      <c r="T49" s="78"/>
      <c r="U49" s="78"/>
    </row>
    <row r="50" spans="1:21" ht="15.5" x14ac:dyDescent="0.35">
      <c r="A50" s="78"/>
      <c r="B50" s="78"/>
      <c r="C50" s="78"/>
      <c r="D50" s="78"/>
      <c r="E50" s="78"/>
      <c r="F50" s="78"/>
      <c r="G50" s="78"/>
      <c r="H50" s="78"/>
      <c r="I50" s="78"/>
      <c r="J50" s="78"/>
      <c r="K50" s="78"/>
      <c r="L50" s="78"/>
      <c r="M50" s="78"/>
      <c r="N50" s="78"/>
      <c r="O50" s="78"/>
      <c r="P50" s="78"/>
      <c r="Q50" s="78"/>
      <c r="R50" s="78"/>
      <c r="S50" s="78"/>
      <c r="T50" s="78"/>
      <c r="U50" s="78"/>
    </row>
    <row r="51" spans="1:21" ht="15.5" x14ac:dyDescent="0.35">
      <c r="A51" s="78"/>
      <c r="B51" s="78"/>
      <c r="C51" s="78"/>
      <c r="D51" s="78"/>
      <c r="E51" s="78"/>
      <c r="F51" s="78"/>
      <c r="G51" s="78"/>
      <c r="H51" s="78"/>
      <c r="I51" s="78"/>
      <c r="J51" s="78"/>
      <c r="K51" s="78"/>
      <c r="L51" s="78"/>
      <c r="M51" s="78"/>
      <c r="N51" s="78"/>
      <c r="O51" s="78"/>
      <c r="P51" s="78"/>
      <c r="Q51" s="78"/>
      <c r="R51" s="78"/>
      <c r="S51" s="78"/>
      <c r="T51" s="78"/>
      <c r="U51" s="78"/>
    </row>
    <row r="52" spans="1:21" ht="15.5" x14ac:dyDescent="0.35">
      <c r="A52" s="78"/>
      <c r="B52" s="78"/>
      <c r="C52" s="78"/>
      <c r="D52" s="78"/>
      <c r="E52" s="78"/>
      <c r="F52" s="78"/>
      <c r="G52" s="78"/>
      <c r="H52" s="78"/>
      <c r="I52" s="78"/>
      <c r="J52" s="78"/>
      <c r="K52" s="78"/>
      <c r="L52" s="78"/>
      <c r="M52" s="78"/>
      <c r="N52" s="78"/>
      <c r="O52" s="78"/>
      <c r="P52" s="78"/>
      <c r="Q52" s="78"/>
      <c r="R52" s="78"/>
      <c r="S52" s="78"/>
      <c r="T52" s="78"/>
      <c r="U52" s="78"/>
    </row>
    <row r="53" spans="1:21" ht="15.5" x14ac:dyDescent="0.35">
      <c r="A53" s="78"/>
      <c r="B53" s="78"/>
      <c r="C53" s="78"/>
      <c r="D53" s="78"/>
      <c r="E53" s="78"/>
      <c r="F53" s="78"/>
      <c r="G53" s="78"/>
      <c r="H53" s="78"/>
      <c r="I53" s="78"/>
      <c r="J53" s="78"/>
      <c r="K53" s="78"/>
      <c r="L53" s="78"/>
      <c r="M53" s="78"/>
      <c r="N53" s="78"/>
      <c r="O53" s="78"/>
      <c r="P53" s="78"/>
      <c r="Q53" s="78"/>
      <c r="R53" s="78"/>
      <c r="S53" s="78"/>
      <c r="T53" s="78"/>
      <c r="U53" s="78"/>
    </row>
    <row r="54" spans="1:21" ht="15.5" x14ac:dyDescent="0.35">
      <c r="A54" s="77"/>
      <c r="B54" s="77"/>
      <c r="C54" s="77"/>
      <c r="D54" s="77"/>
      <c r="E54" s="77"/>
      <c r="F54" s="77"/>
      <c r="G54" s="77"/>
      <c r="H54" s="77"/>
      <c r="I54" s="77"/>
      <c r="J54" s="77"/>
      <c r="K54" s="77"/>
      <c r="L54" s="77"/>
      <c r="M54" s="77"/>
      <c r="N54" s="77"/>
      <c r="O54" s="77"/>
      <c r="P54" s="77"/>
      <c r="Q54" s="77"/>
      <c r="R54" s="77"/>
      <c r="S54" s="77"/>
      <c r="T54" s="77"/>
      <c r="U54" s="77"/>
    </row>
    <row r="55" spans="1:21" ht="15.5" x14ac:dyDescent="0.35">
      <c r="A55" s="77"/>
      <c r="B55" s="77"/>
      <c r="C55" s="77"/>
      <c r="D55" s="77"/>
      <c r="E55" s="77"/>
      <c r="F55" s="77"/>
      <c r="G55" s="77"/>
      <c r="H55" s="77"/>
      <c r="I55" s="77"/>
      <c r="J55" s="77"/>
      <c r="K55" s="77"/>
      <c r="L55" s="77"/>
      <c r="M55" s="77"/>
      <c r="N55" s="77"/>
      <c r="O55" s="77"/>
      <c r="P55" s="77"/>
      <c r="Q55" s="77"/>
      <c r="R55" s="77"/>
      <c r="S55" s="77"/>
      <c r="T55" s="77"/>
      <c r="U55" s="77"/>
    </row>
    <row r="56" spans="1:21" ht="15.5" x14ac:dyDescent="0.35">
      <c r="A56" s="77"/>
      <c r="B56" s="77"/>
      <c r="C56" s="77"/>
      <c r="D56" s="77"/>
      <c r="E56" s="77"/>
      <c r="F56" s="77"/>
      <c r="G56" s="77"/>
      <c r="H56" s="77"/>
      <c r="I56" s="77"/>
      <c r="J56" s="77"/>
      <c r="K56" s="77"/>
      <c r="L56" s="77"/>
      <c r="M56" s="77"/>
      <c r="N56" s="77"/>
      <c r="O56" s="77"/>
      <c r="P56" s="77"/>
      <c r="Q56" s="77"/>
      <c r="R56" s="77"/>
      <c r="S56" s="77"/>
      <c r="T56" s="77"/>
      <c r="U56" s="77"/>
    </row>
    <row r="57" spans="1:21" ht="15.5" x14ac:dyDescent="0.35">
      <c r="A57" s="77"/>
      <c r="B57" s="77"/>
      <c r="C57" s="77"/>
      <c r="D57" s="77"/>
      <c r="E57" s="77"/>
      <c r="F57" s="77"/>
      <c r="G57" s="77"/>
      <c r="H57" s="77"/>
      <c r="I57" s="77"/>
      <c r="J57" s="77"/>
      <c r="K57" s="77"/>
      <c r="L57" s="77"/>
      <c r="M57" s="77"/>
      <c r="N57" s="77"/>
      <c r="O57" s="77"/>
      <c r="P57" s="77"/>
      <c r="Q57" s="77"/>
      <c r="R57" s="77"/>
      <c r="S57" s="77"/>
      <c r="T57" s="77"/>
      <c r="U57" s="77"/>
    </row>
    <row r="58" spans="1:21" ht="15.5" x14ac:dyDescent="0.35">
      <c r="A58" s="77"/>
      <c r="B58" s="77"/>
      <c r="C58" s="77"/>
      <c r="D58" s="77"/>
      <c r="E58" s="77"/>
      <c r="F58" s="77"/>
      <c r="G58" s="77"/>
      <c r="H58" s="77"/>
      <c r="I58" s="77"/>
      <c r="J58" s="77"/>
      <c r="K58" s="77"/>
      <c r="L58" s="77"/>
      <c r="M58" s="77"/>
      <c r="N58" s="77"/>
      <c r="O58" s="77"/>
      <c r="P58" s="77"/>
      <c r="Q58" s="77"/>
      <c r="R58" s="77"/>
      <c r="S58" s="77"/>
      <c r="T58" s="77"/>
      <c r="U58" s="77"/>
    </row>
    <row r="59" spans="1:21" ht="15.5" x14ac:dyDescent="0.35">
      <c r="A59" s="77"/>
      <c r="B59" s="77"/>
      <c r="C59" s="77"/>
      <c r="D59" s="77"/>
      <c r="E59" s="77"/>
      <c r="F59" s="77"/>
      <c r="G59" s="77"/>
      <c r="H59" s="77"/>
      <c r="I59" s="77"/>
      <c r="J59" s="77"/>
      <c r="K59" s="77"/>
      <c r="L59" s="77"/>
      <c r="M59" s="77"/>
      <c r="N59" s="77"/>
      <c r="O59" s="77"/>
      <c r="P59" s="77"/>
      <c r="Q59" s="77"/>
      <c r="R59" s="77"/>
      <c r="S59" s="77"/>
      <c r="T59" s="77"/>
      <c r="U59" s="77"/>
    </row>
    <row r="60" spans="1:21" ht="15.5" x14ac:dyDescent="0.35">
      <c r="A60" s="77"/>
      <c r="B60" s="77"/>
      <c r="C60" s="77"/>
      <c r="D60" s="77"/>
      <c r="E60" s="77"/>
      <c r="F60" s="77"/>
      <c r="G60" s="77"/>
      <c r="H60" s="77"/>
      <c r="I60" s="77"/>
      <c r="J60" s="77"/>
      <c r="K60" s="77"/>
      <c r="L60" s="77"/>
      <c r="M60" s="77"/>
      <c r="N60" s="77"/>
      <c r="O60" s="77"/>
      <c r="P60" s="77"/>
      <c r="Q60" s="77"/>
      <c r="R60" s="77"/>
      <c r="S60" s="77"/>
      <c r="T60" s="77"/>
      <c r="U60" s="77"/>
    </row>
    <row r="61" spans="1:21" ht="15.5" x14ac:dyDescent="0.35">
      <c r="A61" s="77"/>
      <c r="B61" s="77"/>
      <c r="C61" s="77"/>
      <c r="D61" s="77"/>
      <c r="E61" s="77"/>
      <c r="F61" s="77"/>
      <c r="G61" s="77"/>
      <c r="H61" s="77"/>
      <c r="I61" s="77"/>
      <c r="J61" s="77"/>
      <c r="K61" s="77"/>
      <c r="L61" s="77"/>
      <c r="M61" s="77"/>
      <c r="N61" s="77"/>
      <c r="O61" s="77"/>
      <c r="P61" s="77"/>
      <c r="Q61" s="77"/>
      <c r="R61" s="77"/>
      <c r="S61" s="77"/>
      <c r="T61" s="77"/>
      <c r="U61" s="77"/>
    </row>
    <row r="62" spans="1:21" ht="15.5" x14ac:dyDescent="0.35">
      <c r="A62" s="77"/>
      <c r="B62" s="77"/>
      <c r="C62" s="77"/>
      <c r="D62" s="77"/>
      <c r="E62" s="77"/>
      <c r="F62" s="77"/>
      <c r="G62" s="77"/>
      <c r="H62" s="77"/>
      <c r="I62" s="77"/>
      <c r="J62" s="77"/>
      <c r="K62" s="77"/>
      <c r="L62" s="77"/>
      <c r="M62" s="77"/>
      <c r="N62" s="77"/>
      <c r="O62" s="77"/>
      <c r="P62" s="77"/>
      <c r="Q62" s="77"/>
      <c r="R62" s="77"/>
      <c r="S62" s="77"/>
      <c r="T62" s="77"/>
      <c r="U62" s="77"/>
    </row>
    <row r="63" spans="1:21" ht="15.5" x14ac:dyDescent="0.35">
      <c r="A63" s="77"/>
      <c r="B63" s="77"/>
      <c r="C63" s="77"/>
      <c r="D63" s="77"/>
      <c r="E63" s="77"/>
      <c r="F63" s="77"/>
      <c r="G63" s="77"/>
      <c r="H63" s="77"/>
      <c r="I63" s="77"/>
      <c r="J63" s="77"/>
      <c r="K63" s="77"/>
      <c r="L63" s="77"/>
      <c r="M63" s="77"/>
      <c r="N63" s="77"/>
      <c r="O63" s="77"/>
      <c r="P63" s="77"/>
      <c r="Q63" s="77"/>
      <c r="R63" s="77"/>
      <c r="S63" s="77"/>
      <c r="T63" s="77"/>
      <c r="U63" s="77"/>
    </row>
    <row r="64" spans="1:21" ht="15.5" x14ac:dyDescent="0.35">
      <c r="A64" s="77"/>
      <c r="B64" s="77"/>
      <c r="C64" s="77"/>
      <c r="D64" s="77"/>
      <c r="E64" s="77"/>
      <c r="F64" s="77"/>
      <c r="G64" s="77"/>
      <c r="H64" s="77"/>
      <c r="I64" s="77"/>
      <c r="J64" s="77"/>
      <c r="K64" s="77"/>
      <c r="L64" s="77"/>
      <c r="M64" s="77"/>
      <c r="N64" s="77"/>
      <c r="O64" s="77"/>
      <c r="P64" s="77"/>
      <c r="Q64" s="77"/>
      <c r="R64" s="77"/>
      <c r="S64" s="77"/>
      <c r="T64" s="77"/>
      <c r="U64" s="77"/>
    </row>
    <row r="65" spans="1:21" ht="15.5" x14ac:dyDescent="0.35">
      <c r="A65" s="77"/>
      <c r="B65" s="77"/>
      <c r="C65" s="77"/>
      <c r="D65" s="77"/>
      <c r="E65" s="77"/>
      <c r="F65" s="77"/>
      <c r="G65" s="77"/>
      <c r="H65" s="77"/>
      <c r="I65" s="77"/>
      <c r="J65" s="77"/>
      <c r="K65" s="77"/>
      <c r="L65" s="77"/>
      <c r="M65" s="77"/>
      <c r="N65" s="77"/>
      <c r="O65" s="77"/>
      <c r="P65" s="77"/>
      <c r="Q65" s="77"/>
      <c r="R65" s="77"/>
      <c r="S65" s="77"/>
      <c r="T65" s="77"/>
      <c r="U65" s="77"/>
    </row>
    <row r="66" spans="1:21" ht="15.5" x14ac:dyDescent="0.35">
      <c r="A66" s="77"/>
      <c r="B66" s="77"/>
      <c r="C66" s="77"/>
      <c r="D66" s="77"/>
      <c r="E66" s="77"/>
      <c r="F66" s="77"/>
      <c r="G66" s="77"/>
      <c r="H66" s="77"/>
      <c r="I66" s="77"/>
      <c r="J66" s="77"/>
      <c r="K66" s="77"/>
      <c r="L66" s="77"/>
      <c r="M66" s="77"/>
      <c r="N66" s="77"/>
      <c r="O66" s="77"/>
      <c r="P66" s="77"/>
      <c r="Q66" s="77"/>
      <c r="R66" s="77"/>
      <c r="S66" s="77"/>
      <c r="T66" s="77"/>
      <c r="U66" s="77"/>
    </row>
    <row r="67" spans="1:21" ht="15.5" x14ac:dyDescent="0.35">
      <c r="A67" s="77"/>
      <c r="B67" s="77"/>
      <c r="C67" s="77"/>
      <c r="D67" s="77"/>
      <c r="E67" s="77"/>
      <c r="F67" s="77"/>
      <c r="G67" s="77"/>
      <c r="H67" s="77"/>
      <c r="I67" s="77"/>
      <c r="J67" s="77"/>
      <c r="K67" s="77"/>
      <c r="L67" s="77"/>
      <c r="M67" s="77"/>
      <c r="N67" s="77"/>
      <c r="O67" s="77"/>
      <c r="P67" s="77"/>
      <c r="Q67" s="77"/>
      <c r="R67" s="77"/>
      <c r="S67" s="77"/>
      <c r="T67" s="77"/>
      <c r="U67" s="77"/>
    </row>
    <row r="68" spans="1:21" ht="15.5" x14ac:dyDescent="0.35">
      <c r="A68" s="77"/>
      <c r="B68" s="77"/>
      <c r="C68" s="77"/>
      <c r="D68" s="77"/>
      <c r="E68" s="77"/>
      <c r="F68" s="77"/>
      <c r="G68" s="77"/>
      <c r="H68" s="77"/>
      <c r="I68" s="77"/>
      <c r="J68" s="77"/>
      <c r="K68" s="77"/>
      <c r="L68" s="77"/>
      <c r="M68" s="77"/>
      <c r="N68" s="77"/>
      <c r="O68" s="77"/>
      <c r="P68" s="77"/>
      <c r="Q68" s="77"/>
      <c r="R68" s="77"/>
      <c r="S68" s="77"/>
      <c r="T68" s="77"/>
      <c r="U68" s="77"/>
    </row>
    <row r="69" spans="1:21" ht="15.5" x14ac:dyDescent="0.35">
      <c r="A69" s="77"/>
      <c r="B69" s="77"/>
      <c r="C69" s="77"/>
      <c r="D69" s="77"/>
      <c r="E69" s="77"/>
      <c r="F69" s="77"/>
      <c r="G69" s="77"/>
      <c r="H69" s="77"/>
      <c r="I69" s="77"/>
      <c r="J69" s="77"/>
      <c r="K69" s="77"/>
      <c r="L69" s="77"/>
      <c r="M69" s="77"/>
      <c r="N69" s="77"/>
      <c r="O69" s="77"/>
      <c r="P69" s="77"/>
      <c r="Q69" s="77"/>
      <c r="R69" s="77"/>
      <c r="S69" s="77"/>
      <c r="T69" s="77"/>
      <c r="U69" s="77"/>
    </row>
    <row r="70" spans="1:21" ht="15.5" x14ac:dyDescent="0.35">
      <c r="A70" s="77"/>
      <c r="B70" s="77"/>
      <c r="C70" s="77"/>
      <c r="D70" s="77"/>
      <c r="E70" s="77"/>
      <c r="F70" s="77"/>
      <c r="G70" s="77"/>
      <c r="H70" s="77"/>
      <c r="I70" s="77"/>
      <c r="J70" s="77"/>
      <c r="K70" s="77"/>
      <c r="L70" s="77"/>
      <c r="M70" s="77"/>
      <c r="N70" s="77"/>
      <c r="O70" s="77"/>
      <c r="P70" s="77"/>
      <c r="Q70" s="77"/>
      <c r="R70" s="77"/>
      <c r="S70" s="77"/>
      <c r="T70" s="77"/>
      <c r="U70" s="77"/>
    </row>
    <row r="71" spans="1:21" ht="15.5" x14ac:dyDescent="0.35">
      <c r="A71" s="77"/>
      <c r="B71" s="77"/>
      <c r="C71" s="77"/>
      <c r="D71" s="77"/>
      <c r="E71" s="77"/>
      <c r="F71" s="77"/>
      <c r="G71" s="77"/>
      <c r="H71" s="77"/>
      <c r="I71" s="77"/>
      <c r="J71" s="77"/>
      <c r="K71" s="77"/>
      <c r="L71" s="77"/>
      <c r="M71" s="77"/>
      <c r="N71" s="77"/>
      <c r="O71" s="77"/>
      <c r="P71" s="77"/>
      <c r="Q71" s="77"/>
      <c r="R71" s="77"/>
      <c r="S71" s="77"/>
      <c r="T71" s="77"/>
      <c r="U71" s="77"/>
    </row>
    <row r="72" spans="1:21" ht="15.5" x14ac:dyDescent="0.35">
      <c r="A72" s="77"/>
      <c r="B72" s="77"/>
      <c r="C72" s="77"/>
      <c r="D72" s="77"/>
      <c r="E72" s="77"/>
      <c r="F72" s="77"/>
      <c r="G72" s="77"/>
      <c r="H72" s="77"/>
      <c r="I72" s="77"/>
      <c r="J72" s="77"/>
      <c r="K72" s="77"/>
      <c r="L72" s="77"/>
      <c r="M72" s="77"/>
      <c r="N72" s="77"/>
      <c r="O72" s="77"/>
      <c r="P72" s="77"/>
      <c r="Q72" s="77"/>
      <c r="R72" s="77"/>
      <c r="S72" s="77"/>
      <c r="T72" s="77"/>
      <c r="U72" s="77"/>
    </row>
    <row r="73" spans="1:21" ht="15.5" x14ac:dyDescent="0.35">
      <c r="A73" s="77"/>
      <c r="B73" s="77"/>
      <c r="C73" s="77"/>
      <c r="D73" s="77"/>
      <c r="E73" s="77"/>
      <c r="F73" s="77"/>
      <c r="G73" s="77"/>
      <c r="H73" s="77"/>
      <c r="I73" s="77"/>
      <c r="J73" s="77"/>
      <c r="K73" s="77"/>
      <c r="L73" s="77"/>
      <c r="M73" s="77"/>
      <c r="N73" s="77"/>
      <c r="O73" s="77"/>
      <c r="P73" s="77"/>
      <c r="Q73" s="77"/>
      <c r="R73" s="77"/>
      <c r="S73" s="77"/>
      <c r="T73" s="77"/>
      <c r="U73" s="77"/>
    </row>
    <row r="74" spans="1:21" ht="15.5" x14ac:dyDescent="0.35">
      <c r="A74" s="77"/>
      <c r="B74" s="77"/>
      <c r="C74" s="77"/>
      <c r="D74" s="77"/>
      <c r="E74" s="77"/>
      <c r="F74" s="77"/>
      <c r="G74" s="77"/>
      <c r="H74" s="77"/>
      <c r="I74" s="77"/>
      <c r="J74" s="77"/>
      <c r="K74" s="77"/>
      <c r="L74" s="77"/>
      <c r="M74" s="77"/>
      <c r="N74" s="77"/>
      <c r="O74" s="77"/>
      <c r="P74" s="77"/>
      <c r="Q74" s="77"/>
      <c r="R74" s="77"/>
      <c r="S74" s="77"/>
      <c r="T74" s="77"/>
      <c r="U74" s="77"/>
    </row>
    <row r="75" spans="1:21" ht="15.5" x14ac:dyDescent="0.35">
      <c r="A75" s="77"/>
      <c r="B75" s="77"/>
      <c r="C75" s="77"/>
      <c r="D75" s="77"/>
      <c r="E75" s="77"/>
      <c r="F75" s="77"/>
      <c r="G75" s="77"/>
      <c r="H75" s="77"/>
      <c r="I75" s="77"/>
      <c r="J75" s="77"/>
      <c r="K75" s="77"/>
      <c r="L75" s="77"/>
      <c r="M75" s="77"/>
      <c r="N75" s="77"/>
      <c r="O75" s="77"/>
      <c r="P75" s="77"/>
      <c r="Q75" s="77"/>
      <c r="R75" s="77"/>
      <c r="S75" s="77"/>
      <c r="T75" s="77"/>
      <c r="U75" s="77"/>
    </row>
    <row r="76" spans="1:21" ht="15.5" x14ac:dyDescent="0.35">
      <c r="A76" s="77"/>
      <c r="B76" s="77"/>
      <c r="C76" s="77"/>
      <c r="D76" s="77"/>
      <c r="E76" s="77"/>
      <c r="F76" s="77"/>
      <c r="G76" s="77"/>
      <c r="H76" s="77"/>
      <c r="I76" s="77"/>
      <c r="J76" s="77"/>
      <c r="K76" s="77"/>
      <c r="L76" s="77"/>
      <c r="M76" s="77"/>
      <c r="N76" s="77"/>
      <c r="O76" s="77"/>
      <c r="P76" s="77"/>
      <c r="Q76" s="77"/>
      <c r="R76" s="77"/>
      <c r="S76" s="77"/>
      <c r="T76" s="77"/>
      <c r="U76" s="77"/>
    </row>
    <row r="77" spans="1:21" ht="15.5" x14ac:dyDescent="0.35">
      <c r="A77" s="77"/>
      <c r="B77" s="77"/>
      <c r="C77" s="77"/>
      <c r="D77" s="77"/>
      <c r="E77" s="77"/>
      <c r="F77" s="77"/>
      <c r="G77" s="77"/>
      <c r="H77" s="77"/>
      <c r="I77" s="77"/>
      <c r="J77" s="77"/>
      <c r="K77" s="77"/>
      <c r="L77" s="77"/>
      <c r="M77" s="77"/>
      <c r="N77" s="77"/>
      <c r="O77" s="77"/>
      <c r="P77" s="77"/>
      <c r="Q77" s="77"/>
      <c r="R77" s="77"/>
      <c r="S77" s="77"/>
      <c r="T77" s="77"/>
      <c r="U77" s="77"/>
    </row>
    <row r="78" spans="1:21" ht="15.5" x14ac:dyDescent="0.35">
      <c r="A78" s="77"/>
      <c r="B78" s="77"/>
      <c r="C78" s="77"/>
      <c r="D78" s="77"/>
      <c r="E78" s="77"/>
      <c r="F78" s="77"/>
      <c r="G78" s="77"/>
      <c r="H78" s="77"/>
      <c r="I78" s="77"/>
      <c r="J78" s="77"/>
      <c r="K78" s="77"/>
      <c r="L78" s="77"/>
      <c r="M78" s="77"/>
      <c r="N78" s="77"/>
      <c r="O78" s="77"/>
      <c r="P78" s="77"/>
      <c r="Q78" s="77"/>
      <c r="R78" s="77"/>
      <c r="S78" s="77"/>
      <c r="T78" s="77"/>
      <c r="U78" s="77"/>
    </row>
    <row r="79" spans="1:21" ht="15.5" x14ac:dyDescent="0.35">
      <c r="A79" s="77"/>
      <c r="B79" s="77"/>
      <c r="C79" s="77"/>
      <c r="D79" s="77"/>
      <c r="E79" s="77"/>
      <c r="F79" s="77"/>
      <c r="G79" s="77"/>
      <c r="H79" s="77"/>
      <c r="I79" s="77"/>
      <c r="J79" s="77"/>
      <c r="K79" s="77"/>
      <c r="L79" s="77"/>
      <c r="M79" s="77"/>
      <c r="N79" s="77"/>
      <c r="O79" s="77"/>
      <c r="P79" s="77"/>
      <c r="Q79" s="77"/>
      <c r="R79" s="77"/>
      <c r="S79" s="77"/>
      <c r="T79" s="77"/>
      <c r="U79" s="77"/>
    </row>
    <row r="80" spans="1:21" ht="15.5" x14ac:dyDescent="0.35">
      <c r="A80" s="77"/>
      <c r="B80" s="77"/>
      <c r="C80" s="77"/>
      <c r="D80" s="77"/>
      <c r="E80" s="77"/>
      <c r="F80" s="77"/>
      <c r="G80" s="77"/>
      <c r="H80" s="77"/>
      <c r="I80" s="77"/>
      <c r="J80" s="77"/>
      <c r="K80" s="77"/>
      <c r="L80" s="77"/>
      <c r="M80" s="77"/>
      <c r="N80" s="77"/>
      <c r="O80" s="77"/>
      <c r="P80" s="77"/>
      <c r="Q80" s="77"/>
      <c r="R80" s="77"/>
      <c r="S80" s="77"/>
      <c r="T80" s="77"/>
      <c r="U80" s="77"/>
    </row>
    <row r="81" spans="1:21" ht="15.5" x14ac:dyDescent="0.35">
      <c r="A81" s="77"/>
      <c r="B81" s="77"/>
      <c r="C81" s="77"/>
      <c r="D81" s="77"/>
      <c r="E81" s="77"/>
      <c r="F81" s="77"/>
      <c r="G81" s="77"/>
      <c r="H81" s="77"/>
      <c r="I81" s="77"/>
      <c r="J81" s="77"/>
      <c r="K81" s="77"/>
      <c r="L81" s="77"/>
      <c r="M81" s="77"/>
      <c r="N81" s="77"/>
      <c r="O81" s="77"/>
      <c r="P81" s="77"/>
      <c r="Q81" s="77"/>
      <c r="R81" s="77"/>
      <c r="S81" s="77"/>
      <c r="T81" s="77"/>
      <c r="U81" s="77"/>
    </row>
  </sheetData>
  <mergeCells count="40">
    <mergeCell ref="B29:N29"/>
    <mergeCell ref="A1:I1"/>
    <mergeCell ref="A2:I4"/>
    <mergeCell ref="A5:I5"/>
    <mergeCell ref="A7:I7"/>
    <mergeCell ref="A6:I6"/>
    <mergeCell ref="A8:I8"/>
    <mergeCell ref="B22:N22"/>
    <mergeCell ref="B24:N24"/>
    <mergeCell ref="B23:N23"/>
    <mergeCell ref="B28:N28"/>
    <mergeCell ref="A9:I9"/>
    <mergeCell ref="B10:N10"/>
    <mergeCell ref="B11:N11"/>
    <mergeCell ref="B12:N12"/>
    <mergeCell ref="B20:N20"/>
    <mergeCell ref="B21:N21"/>
    <mergeCell ref="B13:N13"/>
    <mergeCell ref="B14:N14"/>
    <mergeCell ref="B16:N16"/>
    <mergeCell ref="B15:N15"/>
    <mergeCell ref="B17:N17"/>
    <mergeCell ref="B18:N18"/>
    <mergeCell ref="B19:N19"/>
    <mergeCell ref="B43:N43"/>
    <mergeCell ref="B42:N42"/>
    <mergeCell ref="B25:N25"/>
    <mergeCell ref="B26:N26"/>
    <mergeCell ref="B27:N27"/>
    <mergeCell ref="B31:N31"/>
    <mergeCell ref="B40:N40"/>
    <mergeCell ref="B41:N41"/>
    <mergeCell ref="B37:N37"/>
    <mergeCell ref="B38:N38"/>
    <mergeCell ref="B39:N39"/>
    <mergeCell ref="B33:N33"/>
    <mergeCell ref="B34:N34"/>
    <mergeCell ref="B35:N35"/>
    <mergeCell ref="B36:N36"/>
    <mergeCell ref="B32:N32"/>
  </mergeCells>
  <pageMargins left="0.7" right="0.7" top="0.75" bottom="0.75" header="0.3" footer="0.3"/>
  <pageSetup fitToWidth="0"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2"/>
  <sheetViews>
    <sheetView topLeftCell="A5" zoomScaleNormal="100" workbookViewId="0">
      <selection activeCell="Q9" sqref="Q9"/>
    </sheetView>
  </sheetViews>
  <sheetFormatPr defaultColWidth="8.54296875" defaultRowHeight="12.5" x14ac:dyDescent="0.25"/>
  <cols>
    <col min="1" max="1" width="14" customWidth="1"/>
    <col min="2" max="6" width="8.26953125" bestFit="1" customWidth="1"/>
    <col min="7" max="11" width="7.90625" bestFit="1" customWidth="1"/>
    <col min="12" max="12" width="9.90625" bestFit="1" customWidth="1"/>
    <col min="13" max="13" width="13.90625" bestFit="1" customWidth="1"/>
  </cols>
  <sheetData>
    <row r="1" spans="1:21" s="3" customFormat="1" ht="15.5" x14ac:dyDescent="0.35">
      <c r="A1" s="95" t="s">
        <v>121</v>
      </c>
      <c r="B1" s="95"/>
      <c r="C1" s="95"/>
      <c r="D1" s="95"/>
      <c r="E1" s="95"/>
      <c r="F1" s="95"/>
      <c r="G1" s="95"/>
      <c r="H1" s="95"/>
      <c r="I1" s="95"/>
      <c r="J1" s="95"/>
      <c r="K1" s="95"/>
      <c r="L1" s="95"/>
      <c r="M1" s="95"/>
      <c r="N1" s="95"/>
    </row>
    <row r="2" spans="1:21" s="3" customFormat="1" ht="15.5" x14ac:dyDescent="0.35">
      <c r="A2" s="95" t="s">
        <v>122</v>
      </c>
      <c r="B2" s="95"/>
      <c r="C2" s="95"/>
      <c r="D2" s="95"/>
      <c r="E2" s="95"/>
      <c r="F2" s="95"/>
      <c r="G2" s="95"/>
      <c r="H2" s="95"/>
      <c r="I2" s="95"/>
      <c r="J2" s="95"/>
      <c r="K2" s="95"/>
      <c r="L2" s="95"/>
      <c r="M2" s="95"/>
      <c r="N2" s="95"/>
    </row>
    <row r="3" spans="1:21" s="3" customFormat="1" ht="15.5" x14ac:dyDescent="0.35">
      <c r="A3" s="95" t="s">
        <v>76</v>
      </c>
      <c r="B3" s="95"/>
      <c r="C3" s="95"/>
      <c r="D3" s="95"/>
      <c r="E3" s="95"/>
      <c r="F3" s="95"/>
      <c r="G3" s="95"/>
      <c r="H3" s="95"/>
      <c r="I3" s="95"/>
      <c r="J3" s="95"/>
      <c r="K3" s="95"/>
      <c r="L3" s="95"/>
      <c r="M3" s="95"/>
      <c r="N3" s="95"/>
    </row>
    <row r="4" spans="1:21" s="3" customFormat="1" ht="15.5" x14ac:dyDescent="0.35">
      <c r="A4" s="95" t="s">
        <v>123</v>
      </c>
      <c r="B4" s="95"/>
      <c r="C4" s="95"/>
      <c r="D4" s="95"/>
      <c r="E4" s="95"/>
      <c r="F4" s="95"/>
      <c r="G4" s="95"/>
      <c r="H4" s="95"/>
      <c r="I4" s="95"/>
      <c r="J4" s="95"/>
      <c r="K4" s="95"/>
      <c r="L4" s="95"/>
      <c r="M4" s="95"/>
      <c r="N4" s="95"/>
    </row>
    <row r="5" spans="1:21" ht="15.5" x14ac:dyDescent="0.35">
      <c r="A5" s="95" t="s">
        <v>78</v>
      </c>
      <c r="B5" s="96"/>
      <c r="C5" s="96"/>
      <c r="D5" s="96"/>
      <c r="E5" s="96"/>
      <c r="F5" s="96"/>
      <c r="G5" s="96"/>
      <c r="H5" s="96"/>
      <c r="I5" s="95"/>
      <c r="J5" s="95"/>
      <c r="K5" s="95"/>
      <c r="L5" s="95"/>
      <c r="M5" s="95"/>
      <c r="N5" s="95"/>
    </row>
    <row r="6" spans="1:21" ht="57.75" customHeight="1" x14ac:dyDescent="0.35">
      <c r="A6" s="183" t="s">
        <v>107</v>
      </c>
      <c r="B6" s="338" t="s">
        <v>109</v>
      </c>
      <c r="C6" s="338" t="s">
        <v>109</v>
      </c>
      <c r="D6" s="338" t="s">
        <v>109</v>
      </c>
      <c r="E6" s="338" t="s">
        <v>109</v>
      </c>
      <c r="F6" s="338" t="s">
        <v>109</v>
      </c>
      <c r="G6" s="338" t="s">
        <v>110</v>
      </c>
      <c r="H6" s="338" t="s">
        <v>111</v>
      </c>
      <c r="I6" s="338" t="s">
        <v>110</v>
      </c>
      <c r="J6" s="338" t="s">
        <v>111</v>
      </c>
      <c r="K6" s="338" t="s">
        <v>110</v>
      </c>
      <c r="L6" s="338" t="s">
        <v>111</v>
      </c>
      <c r="M6" s="338" t="s">
        <v>111</v>
      </c>
      <c r="N6" s="95"/>
    </row>
    <row r="7" spans="1:21" s="4" customFormat="1" ht="62" x14ac:dyDescent="0.35">
      <c r="A7" s="329"/>
      <c r="B7" s="185">
        <v>1985</v>
      </c>
      <c r="C7" s="185">
        <v>2009</v>
      </c>
      <c r="D7" s="185">
        <v>2024</v>
      </c>
      <c r="E7" s="330">
        <f>Nitrogen!F8</f>
        <v>2025</v>
      </c>
      <c r="F7" s="331" t="s">
        <v>80</v>
      </c>
      <c r="G7" s="185" t="s">
        <v>124</v>
      </c>
      <c r="H7" s="185" t="s">
        <v>125</v>
      </c>
      <c r="I7" s="185" t="s">
        <v>126</v>
      </c>
      <c r="J7" s="185" t="s">
        <v>127</v>
      </c>
      <c r="K7" s="185" t="s">
        <v>128</v>
      </c>
      <c r="L7" s="185" t="s">
        <v>129</v>
      </c>
      <c r="M7" s="185" t="s">
        <v>130</v>
      </c>
      <c r="N7" s="97"/>
      <c r="O7" s="8"/>
      <c r="P7" s="8"/>
      <c r="Q7" s="8"/>
      <c r="R7" s="8"/>
      <c r="S7" s="8"/>
      <c r="T7" s="8"/>
      <c r="U7" s="8"/>
    </row>
    <row r="8" spans="1:21" s="3" customFormat="1" ht="15.5" x14ac:dyDescent="0.35">
      <c r="A8" s="332" t="s">
        <v>11</v>
      </c>
      <c r="B8" s="191">
        <f>Nitrogen!C19</f>
        <v>333.32542454821441</v>
      </c>
      <c r="C8" s="191">
        <f>Nitrogen!D19</f>
        <v>270.1399493270377</v>
      </c>
      <c r="D8" s="191">
        <f>Nitrogen!E19</f>
        <v>235.67248224602861</v>
      </c>
      <c r="E8" s="191">
        <f>Nitrogen!F19</f>
        <v>237.08714971072612</v>
      </c>
      <c r="F8" s="310">
        <f>Nitrogen!G19</f>
        <v>203.94552767075365</v>
      </c>
      <c r="G8" s="191">
        <f>E8-B8</f>
        <v>-96.238274837488291</v>
      </c>
      <c r="H8" s="333">
        <f>G8/B8</f>
        <v>-0.28872167482552097</v>
      </c>
      <c r="I8" s="334">
        <f>E8-C8</f>
        <v>-33.052799616311574</v>
      </c>
      <c r="J8" s="192">
        <f>I8/C8</f>
        <v>-0.12235435632031265</v>
      </c>
      <c r="K8" s="334">
        <f>F8-C8</f>
        <v>-66.19442165628405</v>
      </c>
      <c r="L8" s="333">
        <f>K8/C8</f>
        <v>-0.24503751415214617</v>
      </c>
      <c r="M8" s="333">
        <f>I8/K8</f>
        <v>0.49932907923780862</v>
      </c>
      <c r="N8" s="99"/>
      <c r="O8" s="11"/>
      <c r="P8" s="12"/>
      <c r="Q8" s="11"/>
      <c r="R8" s="12"/>
      <c r="S8" s="11"/>
      <c r="T8" s="12"/>
      <c r="U8" s="11"/>
    </row>
    <row r="9" spans="1:21" s="3" customFormat="1" ht="15.5" x14ac:dyDescent="0.35">
      <c r="A9" s="332" t="s">
        <v>12</v>
      </c>
      <c r="B9" s="191">
        <f>Phosphorus!C14</f>
        <v>29.165674147577032</v>
      </c>
      <c r="C9" s="191">
        <f>Phosphorus!D14</f>
        <v>16.746904247026631</v>
      </c>
      <c r="D9" s="191">
        <f>Phosphorus!E14</f>
        <v>13.092569022925797</v>
      </c>
      <c r="E9" s="191">
        <f>Phosphorus!F14</f>
        <v>13.16017331940583</v>
      </c>
      <c r="F9" s="310">
        <f>Phosphorus!G14</f>
        <v>12.780623034181565</v>
      </c>
      <c r="G9" s="191">
        <f>E9-B9</f>
        <v>-16.005500828171201</v>
      </c>
      <c r="H9" s="333">
        <f>G9/B9</f>
        <v>-0.54877870290890818</v>
      </c>
      <c r="I9" s="334">
        <f>E9-C9</f>
        <v>-3.5867309276208008</v>
      </c>
      <c r="J9" s="192">
        <f>I9/C9</f>
        <v>-0.21417277335049045</v>
      </c>
      <c r="K9" s="334">
        <f>F9-C9</f>
        <v>-3.9662812128450664</v>
      </c>
      <c r="L9" s="333">
        <f>K9/C9</f>
        <v>-0.23683668063900642</v>
      </c>
      <c r="M9" s="333">
        <f>I9/K9</f>
        <v>0.90430575522606249</v>
      </c>
      <c r="N9" s="99"/>
      <c r="O9" s="11"/>
      <c r="P9" s="12"/>
      <c r="Q9" s="11"/>
      <c r="R9" s="12"/>
      <c r="S9" s="11"/>
      <c r="T9" s="12"/>
      <c r="U9" s="11"/>
    </row>
    <row r="10" spans="1:21" s="50" customFormat="1" ht="15.5" x14ac:dyDescent="0.35">
      <c r="A10" s="335" t="s">
        <v>13</v>
      </c>
      <c r="B10" s="336">
        <f>Sediment!C15</f>
        <v>20318.0972666337</v>
      </c>
      <c r="C10" s="336">
        <f>Sediment!D15</f>
        <v>18830.171516939576</v>
      </c>
      <c r="D10" s="336">
        <f>Sediment!E15</f>
        <v>17390.322852346148</v>
      </c>
      <c r="E10" s="336">
        <f>Sediment!F15</f>
        <v>17555.331814083438</v>
      </c>
      <c r="F10" s="337">
        <f>Sediment!G15</f>
        <v>18587.025580970429</v>
      </c>
      <c r="G10" s="336">
        <f>E10-B10</f>
        <v>-2762.7654525502621</v>
      </c>
      <c r="H10" s="333">
        <f>G10/B10</f>
        <v>-0.13597559930413686</v>
      </c>
      <c r="I10" s="336">
        <f>E10-C10</f>
        <v>-1274.8397028561376</v>
      </c>
      <c r="J10" s="192">
        <f>I10/C10</f>
        <v>-6.7701969772781673E-2</v>
      </c>
      <c r="K10" s="336">
        <f>F10-C10</f>
        <v>-243.1459359691471</v>
      </c>
      <c r="L10" s="333">
        <f>K10/C10</f>
        <v>-1.2912571494657583E-2</v>
      </c>
      <c r="M10" s="333">
        <v>1</v>
      </c>
      <c r="N10" s="102"/>
    </row>
    <row r="11" spans="1:21" ht="15.5" x14ac:dyDescent="0.35">
      <c r="A11" s="95"/>
      <c r="B11" s="95"/>
      <c r="C11" s="95"/>
      <c r="D11" s="95"/>
      <c r="E11" s="95"/>
      <c r="F11" s="95"/>
      <c r="G11" s="103"/>
      <c r="H11" s="95"/>
      <c r="I11" s="95"/>
      <c r="J11" s="95"/>
      <c r="K11" s="95"/>
      <c r="L11" s="95"/>
      <c r="M11" s="95"/>
      <c r="N11" s="104"/>
    </row>
    <row r="12" spans="1:21" x14ac:dyDescent="0.25">
      <c r="A12" s="3"/>
      <c r="L12" s="11"/>
    </row>
  </sheetData>
  <pageMargins left="0.75" right="0.75" top="1" bottom="1" header="0.5" footer="0.5"/>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8B570-58F1-4398-8E7D-A4C15CBA09F6}">
  <dimension ref="A1:AM57"/>
  <sheetViews>
    <sheetView tabSelected="1" zoomScaleNormal="100" workbookViewId="0">
      <selection activeCell="I10" sqref="I10"/>
    </sheetView>
  </sheetViews>
  <sheetFormatPr defaultColWidth="8.54296875" defaultRowHeight="12.5" x14ac:dyDescent="0.25"/>
  <cols>
    <col min="1" max="1" width="3.81640625" style="69" bestFit="1" customWidth="1"/>
    <col min="2" max="2" width="34.81640625" style="68" customWidth="1"/>
    <col min="3" max="6" width="12.6328125" style="68" bestFit="1" customWidth="1"/>
    <col min="7" max="8" width="14.81640625" style="68" bestFit="1" customWidth="1"/>
    <col min="9" max="9" width="14.54296875" style="68" customWidth="1"/>
    <col min="10" max="10" width="33.453125" style="68" customWidth="1"/>
    <col min="11" max="11" width="6.453125" style="68" customWidth="1"/>
    <col min="12" max="12" width="5.54296875" style="68" customWidth="1"/>
    <col min="13" max="16384" width="8.54296875" style="68"/>
  </cols>
  <sheetData>
    <row r="1" spans="1:39" ht="15.5" x14ac:dyDescent="0.35">
      <c r="A1" s="105"/>
      <c r="B1" s="106" t="s">
        <v>74</v>
      </c>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row>
    <row r="2" spans="1:39" ht="15.5" x14ac:dyDescent="0.35">
      <c r="A2" s="105"/>
      <c r="B2" s="106" t="s">
        <v>75</v>
      </c>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row>
    <row r="3" spans="1:39" ht="15.5" x14ac:dyDescent="0.35">
      <c r="A3" s="105"/>
      <c r="B3" s="106" t="s">
        <v>76</v>
      </c>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06"/>
    </row>
    <row r="4" spans="1:39" ht="15.5" x14ac:dyDescent="0.35">
      <c r="A4" s="105"/>
      <c r="B4" s="106" t="s">
        <v>77</v>
      </c>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6"/>
      <c r="AM4" s="106"/>
    </row>
    <row r="5" spans="1:39" ht="15.5" x14ac:dyDescent="0.35">
      <c r="A5" s="105"/>
      <c r="B5" s="106" t="s">
        <v>78</v>
      </c>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row>
    <row r="6" spans="1:39" ht="15.5" x14ac:dyDescent="0.35">
      <c r="A6" s="105"/>
      <c r="B6" s="106"/>
      <c r="C6" s="106"/>
      <c r="D6" s="106"/>
      <c r="E6" s="106"/>
      <c r="F6" s="106"/>
      <c r="G6" s="106"/>
      <c r="H6" s="106"/>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6"/>
      <c r="AJ6" s="106"/>
      <c r="AK6" s="106"/>
      <c r="AL6" s="106"/>
      <c r="AM6" s="106"/>
    </row>
    <row r="7" spans="1:39" ht="16" thickBot="1" x14ac:dyDescent="0.4">
      <c r="A7" s="105"/>
      <c r="B7" s="106"/>
      <c r="C7" s="107" t="s">
        <v>8</v>
      </c>
      <c r="D7" s="107" t="s">
        <v>8</v>
      </c>
      <c r="E7" s="107" t="s">
        <v>8</v>
      </c>
      <c r="F7" s="107" t="s">
        <v>8</v>
      </c>
      <c r="G7" s="107" t="s">
        <v>8</v>
      </c>
      <c r="H7" s="108"/>
      <c r="I7" s="106"/>
      <c r="J7" s="106"/>
      <c r="K7" s="106"/>
      <c r="L7" s="106"/>
      <c r="M7" s="106"/>
      <c r="N7" s="106"/>
      <c r="O7" s="106"/>
      <c r="P7" s="106"/>
      <c r="Q7" s="106"/>
      <c r="R7" s="106"/>
      <c r="S7" s="106"/>
      <c r="T7" s="106"/>
      <c r="U7" s="106"/>
      <c r="V7" s="106"/>
      <c r="W7" s="106"/>
      <c r="X7" s="106"/>
      <c r="Y7" s="106"/>
      <c r="Z7" s="106"/>
      <c r="AA7" s="106"/>
      <c r="AB7" s="106"/>
      <c r="AC7" s="106"/>
      <c r="AD7" s="106"/>
      <c r="AE7" s="106"/>
      <c r="AF7" s="106"/>
      <c r="AG7" s="106"/>
      <c r="AH7" s="106"/>
      <c r="AI7" s="106"/>
      <c r="AJ7" s="106"/>
      <c r="AK7" s="106"/>
      <c r="AL7" s="106"/>
      <c r="AM7" s="106"/>
    </row>
    <row r="8" spans="1:39" ht="46.5" x14ac:dyDescent="0.35">
      <c r="A8" s="105"/>
      <c r="B8" s="109" t="s">
        <v>79</v>
      </c>
      <c r="C8" s="110">
        <v>1985</v>
      </c>
      <c r="D8" s="110">
        <v>2009</v>
      </c>
      <c r="E8" s="110">
        <v>2024</v>
      </c>
      <c r="F8" s="110">
        <v>2025</v>
      </c>
      <c r="G8" s="306" t="s">
        <v>80</v>
      </c>
      <c r="H8" s="111" t="s">
        <v>81</v>
      </c>
      <c r="I8" s="106"/>
      <c r="J8" s="106"/>
      <c r="K8" s="106"/>
      <c r="L8" s="106"/>
      <c r="M8" s="106"/>
      <c r="N8" s="106"/>
      <c r="O8" s="106"/>
      <c r="P8" s="106"/>
      <c r="Q8" s="106"/>
      <c r="R8" s="106"/>
      <c r="S8" s="106"/>
      <c r="T8" s="106"/>
      <c r="U8" s="106"/>
      <c r="V8" s="105"/>
      <c r="W8" s="106"/>
      <c r="X8" s="106"/>
      <c r="Y8" s="106"/>
      <c r="Z8" s="106"/>
      <c r="AA8" s="106"/>
      <c r="AB8" s="106"/>
      <c r="AC8" s="106"/>
      <c r="AD8" s="106"/>
      <c r="AE8" s="106"/>
      <c r="AF8" s="106"/>
      <c r="AG8" s="106"/>
      <c r="AH8" s="106"/>
      <c r="AI8" s="106"/>
      <c r="AJ8" s="106"/>
      <c r="AK8" s="106"/>
      <c r="AL8" s="106"/>
      <c r="AM8" s="106"/>
    </row>
    <row r="9" spans="1:39" ht="15.5" x14ac:dyDescent="0.35">
      <c r="A9" s="105"/>
      <c r="B9" s="112" t="s">
        <v>25</v>
      </c>
      <c r="C9" s="113">
        <v>18.636995299932</v>
      </c>
      <c r="D9" s="113">
        <v>14.4239352703071</v>
      </c>
      <c r="E9" s="113">
        <v>13.293315737257901</v>
      </c>
      <c r="F9" s="113">
        <v>13.022729515978099</v>
      </c>
      <c r="G9" s="307">
        <v>12.169495948601799</v>
      </c>
      <c r="H9" s="114">
        <f>(D9-F9)/(D9-G9)</f>
        <v>0.62153181096446708</v>
      </c>
      <c r="I9" s="106"/>
      <c r="J9" s="115"/>
      <c r="K9" s="106"/>
      <c r="L9" s="106"/>
      <c r="M9" s="106"/>
      <c r="N9" s="106"/>
      <c r="O9" s="106"/>
      <c r="P9" s="106"/>
      <c r="Q9" s="106"/>
      <c r="R9" s="106"/>
      <c r="S9" s="106"/>
      <c r="T9" s="106"/>
      <c r="U9" s="106"/>
      <c r="V9" s="106"/>
      <c r="W9" s="106"/>
      <c r="X9" s="106"/>
      <c r="Y9" s="106"/>
      <c r="Z9" s="106"/>
      <c r="AA9" s="106"/>
      <c r="AB9" s="106"/>
      <c r="AC9" s="106"/>
      <c r="AD9" s="106"/>
      <c r="AE9" s="106"/>
      <c r="AF9" s="106"/>
      <c r="AG9" s="106"/>
      <c r="AH9" s="106"/>
      <c r="AI9" s="106"/>
      <c r="AJ9" s="106"/>
      <c r="AK9" s="106"/>
      <c r="AL9" s="106"/>
      <c r="AM9" s="106"/>
    </row>
    <row r="10" spans="1:39" ht="15.5" x14ac:dyDescent="0.35">
      <c r="A10" s="105"/>
      <c r="B10" s="112" t="s">
        <v>27</v>
      </c>
      <c r="C10" s="113">
        <v>122.43497377832701</v>
      </c>
      <c r="D10" s="113">
        <v>112.440004008355</v>
      </c>
      <c r="E10" s="113">
        <v>104.52908235525599</v>
      </c>
      <c r="F10" s="113">
        <v>107.28316232701</v>
      </c>
      <c r="G10" s="307">
        <v>77.077716383125505</v>
      </c>
      <c r="H10" s="114">
        <f>(D10-F10)/(D10-G10)</f>
        <v>0.14582884840475679</v>
      </c>
      <c r="I10" s="115"/>
      <c r="J10" s="115"/>
      <c r="K10" s="106"/>
      <c r="L10" s="106"/>
      <c r="M10" s="106"/>
      <c r="N10" s="106"/>
      <c r="O10" s="106"/>
      <c r="P10" s="106"/>
      <c r="Q10" s="106"/>
      <c r="R10" s="106"/>
      <c r="S10" s="106"/>
      <c r="T10" s="106"/>
      <c r="U10" s="106"/>
      <c r="V10" s="106"/>
      <c r="W10" s="106"/>
      <c r="X10" s="106"/>
      <c r="Y10" s="106"/>
      <c r="Z10" s="106"/>
      <c r="AA10" s="106"/>
      <c r="AB10" s="106"/>
      <c r="AC10" s="106"/>
      <c r="AD10" s="106"/>
      <c r="AE10" s="106"/>
      <c r="AF10" s="106"/>
      <c r="AG10" s="106"/>
      <c r="AH10" s="106"/>
      <c r="AI10" s="106"/>
      <c r="AJ10" s="106"/>
      <c r="AK10" s="106"/>
      <c r="AL10" s="106"/>
      <c r="AM10" s="106"/>
    </row>
    <row r="11" spans="1:39" ht="15.5" x14ac:dyDescent="0.35">
      <c r="A11" s="105"/>
      <c r="B11" s="112" t="s">
        <v>82</v>
      </c>
      <c r="C11" s="113">
        <v>85.185956225329406</v>
      </c>
      <c r="D11" s="113">
        <v>57.921805360284999</v>
      </c>
      <c r="E11" s="113">
        <v>46.564455017090097</v>
      </c>
      <c r="F11" s="113">
        <v>46.357308341707103</v>
      </c>
      <c r="G11" s="307">
        <v>46.195902272921103</v>
      </c>
      <c r="H11" s="114">
        <f>(D11-F11)/(D11-G11)</f>
        <v>0.98623508419066375</v>
      </c>
      <c r="I11" s="106"/>
      <c r="J11" s="115"/>
      <c r="K11" s="106"/>
      <c r="L11" s="106"/>
      <c r="M11" s="106"/>
      <c r="N11" s="106"/>
      <c r="O11" s="106"/>
      <c r="P11" s="106"/>
      <c r="Q11" s="106"/>
      <c r="R11" s="106"/>
      <c r="S11" s="106"/>
      <c r="T11" s="106"/>
      <c r="U11" s="106"/>
      <c r="V11" s="106"/>
      <c r="W11" s="106"/>
      <c r="X11" s="106"/>
      <c r="Y11" s="106"/>
      <c r="Z11" s="106"/>
      <c r="AA11" s="106"/>
      <c r="AB11" s="106"/>
      <c r="AC11" s="106"/>
      <c r="AD11" s="106"/>
      <c r="AE11" s="106"/>
      <c r="AF11" s="106"/>
      <c r="AG11" s="106"/>
      <c r="AH11" s="106"/>
      <c r="AI11" s="106"/>
      <c r="AJ11" s="106"/>
      <c r="AK11" s="106"/>
      <c r="AL11" s="106"/>
      <c r="AM11" s="106"/>
    </row>
    <row r="12" spans="1:39" ht="15.5" x14ac:dyDescent="0.35">
      <c r="A12" s="105"/>
      <c r="B12" s="112" t="s">
        <v>83</v>
      </c>
      <c r="C12" s="113">
        <v>84.443300540931205</v>
      </c>
      <c r="D12" s="113">
        <v>67.960479104212695</v>
      </c>
      <c r="E12" s="113">
        <v>54.542810639745497</v>
      </c>
      <c r="F12" s="113">
        <v>54.5864165509484</v>
      </c>
      <c r="G12" s="307">
        <v>52.030494547687098</v>
      </c>
      <c r="H12" s="114">
        <f>(D12-F12)/(D12-G12)</f>
        <v>0.83955276326904615</v>
      </c>
      <c r="I12" s="106"/>
      <c r="J12" s="115"/>
      <c r="K12" s="106"/>
      <c r="L12" s="106"/>
      <c r="M12" s="106"/>
      <c r="N12" s="106"/>
      <c r="O12" s="106"/>
      <c r="P12" s="106"/>
      <c r="Q12" s="106"/>
      <c r="R12" s="106"/>
      <c r="S12" s="106"/>
      <c r="T12" s="106"/>
      <c r="U12" s="106"/>
      <c r="V12" s="106"/>
      <c r="W12" s="106"/>
      <c r="X12" s="106"/>
      <c r="Y12" s="106"/>
      <c r="Z12" s="106"/>
      <c r="AA12" s="106"/>
      <c r="AB12" s="106"/>
      <c r="AC12" s="106"/>
      <c r="AD12" s="106"/>
      <c r="AE12" s="106"/>
      <c r="AF12" s="106"/>
      <c r="AG12" s="106"/>
      <c r="AH12" s="106"/>
      <c r="AI12" s="106"/>
      <c r="AJ12" s="106"/>
      <c r="AK12" s="106"/>
      <c r="AL12" s="106"/>
      <c r="AM12" s="106"/>
    </row>
    <row r="13" spans="1:39" ht="15.5" x14ac:dyDescent="0.35">
      <c r="A13" s="105"/>
      <c r="B13" s="112" t="s">
        <v>84</v>
      </c>
      <c r="C13" s="113">
        <v>8.7191023204037208</v>
      </c>
      <c r="D13" s="113">
        <v>8.02816133485695</v>
      </c>
      <c r="E13" s="113">
        <v>7.7934699636527096</v>
      </c>
      <c r="F13" s="113">
        <v>7.6319849377057603</v>
      </c>
      <c r="G13" s="307">
        <v>8.4451450593024795</v>
      </c>
      <c r="H13" s="114">
        <v>1</v>
      </c>
      <c r="I13" s="106"/>
      <c r="J13" s="115"/>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row>
    <row r="14" spans="1:39" ht="15.5" x14ac:dyDescent="0.35">
      <c r="A14" s="105"/>
      <c r="B14" s="112" t="s">
        <v>85</v>
      </c>
      <c r="C14" s="113">
        <v>7.4244217964700701</v>
      </c>
      <c r="D14" s="113">
        <v>6.6058739708406096</v>
      </c>
      <c r="E14" s="113">
        <v>7.1389868225110602</v>
      </c>
      <c r="F14" s="113">
        <v>6.7341060505702899</v>
      </c>
      <c r="G14" s="307">
        <v>5.6087958832527596</v>
      </c>
      <c r="H14" s="114">
        <v>0</v>
      </c>
      <c r="I14" s="106"/>
      <c r="J14" s="115"/>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row>
    <row r="15" spans="1:39" ht="15.5" x14ac:dyDescent="0.35">
      <c r="A15" s="105"/>
      <c r="B15" s="112" t="s">
        <v>86</v>
      </c>
      <c r="C15" s="113">
        <v>6.4806745868209301</v>
      </c>
      <c r="D15" s="113">
        <v>2.7596902781803201</v>
      </c>
      <c r="E15" s="113">
        <v>1.81036171051538</v>
      </c>
      <c r="F15" s="113">
        <v>1.4714419868064601</v>
      </c>
      <c r="G15" s="307">
        <v>2.4179775758629098</v>
      </c>
      <c r="H15" s="114">
        <v>1</v>
      </c>
      <c r="I15" s="106"/>
      <c r="J15" s="115"/>
      <c r="K15" s="106"/>
      <c r="L15" s="106"/>
      <c r="M15" s="106"/>
      <c r="N15" s="106"/>
      <c r="O15" s="106"/>
      <c r="P15" s="106"/>
      <c r="Q15" s="106"/>
      <c r="R15" s="106"/>
      <c r="S15" s="106"/>
      <c r="T15" s="106"/>
      <c r="U15" s="106"/>
      <c r="V15" s="106"/>
      <c r="W15" s="106"/>
      <c r="X15" s="106"/>
      <c r="Y15" s="106"/>
      <c r="Z15" s="106"/>
      <c r="AA15" s="106"/>
      <c r="AB15" s="106"/>
      <c r="AC15" s="106"/>
      <c r="AD15" s="106"/>
      <c r="AE15" s="106"/>
      <c r="AF15" s="106"/>
      <c r="AG15" s="106"/>
      <c r="AH15" s="106"/>
      <c r="AI15" s="106"/>
      <c r="AJ15" s="106"/>
      <c r="AK15" s="106"/>
      <c r="AL15" s="106"/>
      <c r="AM15" s="106"/>
    </row>
    <row r="16" spans="1:39" ht="46.5" x14ac:dyDescent="0.35">
      <c r="A16" s="116"/>
      <c r="B16" s="117" t="s">
        <v>87</v>
      </c>
      <c r="C16" s="113">
        <v>15.900637326454</v>
      </c>
      <c r="D16" s="113">
        <v>7.1835919141905302</v>
      </c>
      <c r="E16" s="113">
        <v>0.22</v>
      </c>
      <c r="F16" s="113">
        <v>0</v>
      </c>
      <c r="G16" s="307">
        <v>0</v>
      </c>
      <c r="H16" s="114">
        <f>(D16-F16)/(D16-G16)</f>
        <v>1</v>
      </c>
      <c r="I16" s="106"/>
      <c r="J16" s="115"/>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row>
    <row r="17" spans="1:39" ht="47" thickBot="1" x14ac:dyDescent="0.4">
      <c r="A17" s="118"/>
      <c r="B17" s="119" t="s">
        <v>88</v>
      </c>
      <c r="C17" s="318">
        <v>21.5207178948103</v>
      </c>
      <c r="D17" s="318">
        <v>19.804229405538901</v>
      </c>
      <c r="E17" s="318">
        <v>15.75</v>
      </c>
      <c r="F17" s="318">
        <v>15.6008561063773</v>
      </c>
      <c r="G17" s="319">
        <v>15.6008561063773</v>
      </c>
      <c r="H17" s="320">
        <f>(D17-F17)/(D17-G17)</f>
        <v>1</v>
      </c>
      <c r="I17" s="106"/>
      <c r="J17" s="115"/>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row>
    <row r="18" spans="1:39" s="75" customFormat="1" ht="15.5" x14ac:dyDescent="0.35">
      <c r="A18" s="120"/>
      <c r="B18" s="321" t="s">
        <v>89</v>
      </c>
      <c r="C18" s="322">
        <f>SUM(C9:C17)</f>
        <v>370.74677976947868</v>
      </c>
      <c r="D18" s="322">
        <f>SUM(D9:D17)</f>
        <v>297.12777064676709</v>
      </c>
      <c r="E18" s="322">
        <f>SUM(E9:E17)</f>
        <v>251.64248224602861</v>
      </c>
      <c r="F18" s="322">
        <f>SUM(F9:F17)</f>
        <v>252.68800581710343</v>
      </c>
      <c r="G18" s="323">
        <f>SUM(G9:G17)</f>
        <v>219.54638377713096</v>
      </c>
      <c r="H18" s="324">
        <f>(D18-F18)/(D18-G18)</f>
        <v>0.57281477713640272</v>
      </c>
      <c r="I18" s="121"/>
      <c r="J18" s="115"/>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row>
    <row r="19" spans="1:39" ht="16" thickBot="1" x14ac:dyDescent="0.4">
      <c r="A19" s="122"/>
      <c r="B19" s="325" t="s">
        <v>90</v>
      </c>
      <c r="C19" s="326">
        <f>SUM(C9:C15)</f>
        <v>333.32542454821441</v>
      </c>
      <c r="D19" s="326">
        <f>SUM(D9:D15)</f>
        <v>270.1399493270377</v>
      </c>
      <c r="E19" s="326">
        <f>SUM(E9:E15)</f>
        <v>235.67248224602861</v>
      </c>
      <c r="F19" s="326">
        <f>SUM(F9:F15)</f>
        <v>237.08714971072612</v>
      </c>
      <c r="G19" s="327">
        <f>SUM(G9:G15)</f>
        <v>203.94552767075365</v>
      </c>
      <c r="H19" s="328">
        <f>(D19-F19)/(D19-G19)</f>
        <v>0.49932907923780862</v>
      </c>
      <c r="I19" s="106"/>
      <c r="J19" s="115"/>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row>
    <row r="20" spans="1:39" ht="15.5" x14ac:dyDescent="0.35">
      <c r="A20" s="105"/>
      <c r="B20" s="106"/>
      <c r="C20" s="115"/>
      <c r="D20" s="115"/>
      <c r="E20" s="115"/>
      <c r="F20" s="115"/>
      <c r="G20" s="123"/>
      <c r="H20" s="115"/>
      <c r="I20" s="124"/>
      <c r="J20" s="106"/>
      <c r="K20" s="106"/>
      <c r="L20" s="106"/>
      <c r="M20" s="115"/>
      <c r="N20" s="106"/>
      <c r="O20" s="106"/>
      <c r="P20" s="106"/>
      <c r="Q20" s="106"/>
      <c r="R20" s="106"/>
      <c r="S20" s="106"/>
      <c r="T20" s="106"/>
      <c r="U20" s="106"/>
      <c r="V20" s="106"/>
      <c r="W20" s="106"/>
      <c r="X20" s="106"/>
      <c r="Y20" s="106"/>
      <c r="Z20" s="106"/>
      <c r="AA20" s="106"/>
      <c r="AB20" s="106"/>
      <c r="AC20" s="106"/>
      <c r="AD20" s="106"/>
      <c r="AE20" s="106"/>
      <c r="AF20" s="106"/>
      <c r="AG20" s="106"/>
      <c r="AH20" s="106"/>
      <c r="AI20" s="106"/>
      <c r="AJ20" s="106"/>
      <c r="AK20" s="106"/>
      <c r="AL20" s="106"/>
      <c r="AM20" s="106"/>
    </row>
    <row r="21" spans="1:39" ht="15.5" x14ac:dyDescent="0.35">
      <c r="A21" s="105"/>
      <c r="B21" s="125" t="s">
        <v>91</v>
      </c>
      <c r="C21" s="121">
        <v>1985</v>
      </c>
      <c r="D21" s="121">
        <v>2009</v>
      </c>
      <c r="E21" s="121">
        <v>2024</v>
      </c>
      <c r="F21" s="121">
        <v>2025</v>
      </c>
      <c r="G21" s="121"/>
      <c r="H21" s="115"/>
      <c r="I21" s="115"/>
      <c r="J21" s="125"/>
      <c r="K21" s="106"/>
      <c r="L21" s="106"/>
      <c r="M21" s="106"/>
      <c r="N21" s="106"/>
      <c r="O21" s="106"/>
      <c r="P21" s="106"/>
      <c r="Q21" s="106"/>
      <c r="R21" s="106"/>
      <c r="S21" s="106"/>
      <c r="T21" s="106"/>
      <c r="U21" s="106"/>
      <c r="V21" s="106"/>
      <c r="W21" s="106"/>
      <c r="X21" s="106"/>
      <c r="Y21" s="106"/>
      <c r="Z21" s="106"/>
      <c r="AA21" s="106"/>
      <c r="AB21" s="106"/>
      <c r="AC21" s="106"/>
      <c r="AD21" s="106"/>
      <c r="AE21" s="106"/>
      <c r="AF21" s="106"/>
      <c r="AG21" s="106"/>
      <c r="AH21" s="106"/>
      <c r="AI21" s="106"/>
      <c r="AJ21" s="106"/>
      <c r="AK21" s="106"/>
      <c r="AL21" s="106"/>
      <c r="AM21" s="106"/>
    </row>
    <row r="22" spans="1:39" ht="15.5" x14ac:dyDescent="0.35">
      <c r="A22" s="105"/>
      <c r="B22" s="106" t="s">
        <v>92</v>
      </c>
      <c r="C22" s="115">
        <v>157.30604535958199</v>
      </c>
      <c r="D22" s="115">
        <v>122.032915464712</v>
      </c>
      <c r="E22" s="115">
        <v>116.375068191314</v>
      </c>
      <c r="F22" s="115">
        <v>117.69311049180099</v>
      </c>
      <c r="G22" s="126"/>
      <c r="H22" s="127"/>
      <c r="I22" s="115"/>
      <c r="J22" s="106"/>
      <c r="K22" s="123"/>
      <c r="L22" s="123"/>
      <c r="M22" s="123"/>
      <c r="N22" s="106"/>
      <c r="O22" s="106"/>
      <c r="P22" s="106"/>
      <c r="Q22" s="106"/>
      <c r="R22" s="106"/>
      <c r="S22" s="106"/>
      <c r="T22" s="106"/>
      <c r="U22" s="106"/>
      <c r="V22" s="106"/>
      <c r="W22" s="106"/>
      <c r="X22" s="106"/>
      <c r="Y22" s="106"/>
      <c r="Z22" s="106"/>
      <c r="AA22" s="106"/>
      <c r="AB22" s="106"/>
      <c r="AC22" s="106"/>
      <c r="AD22" s="106"/>
      <c r="AE22" s="106"/>
      <c r="AF22" s="106"/>
      <c r="AG22" s="106"/>
      <c r="AH22" s="106"/>
      <c r="AI22" s="106"/>
      <c r="AJ22" s="106"/>
      <c r="AK22" s="106"/>
      <c r="AL22" s="106"/>
      <c r="AM22" s="106"/>
    </row>
    <row r="23" spans="1:39" ht="15.5" x14ac:dyDescent="0.35">
      <c r="A23" s="105"/>
      <c r="B23" s="106" t="s">
        <v>93</v>
      </c>
      <c r="C23" s="115">
        <v>27.499726353526199</v>
      </c>
      <c r="D23" s="115">
        <v>38.261189349004297</v>
      </c>
      <c r="E23" s="115">
        <v>39.266407480654799</v>
      </c>
      <c r="F23" s="115">
        <v>40.0625226531686</v>
      </c>
      <c r="G23" s="106"/>
      <c r="H23" s="127"/>
      <c r="I23" s="106"/>
      <c r="J23" s="106"/>
      <c r="K23" s="123"/>
      <c r="L23" s="123"/>
      <c r="M23" s="123"/>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row>
    <row r="24" spans="1:39" ht="15.5" x14ac:dyDescent="0.35">
      <c r="A24" s="105"/>
      <c r="B24" s="106" t="s">
        <v>94</v>
      </c>
      <c r="C24" s="115">
        <v>48.525085599689099</v>
      </c>
      <c r="D24" s="115">
        <v>46.198059285981302</v>
      </c>
      <c r="E24" s="115">
        <v>45.114264003718503</v>
      </c>
      <c r="F24" s="115">
        <v>45.003181752542901</v>
      </c>
      <c r="G24" s="128"/>
      <c r="H24" s="127"/>
      <c r="I24" s="106"/>
      <c r="J24" s="106"/>
      <c r="K24" s="123"/>
      <c r="L24" s="123"/>
      <c r="M24" s="123"/>
      <c r="N24" s="106"/>
      <c r="O24" s="106"/>
      <c r="P24" s="106"/>
      <c r="Q24" s="106"/>
      <c r="R24" s="106"/>
      <c r="S24" s="106"/>
      <c r="T24" s="106"/>
      <c r="U24" s="106"/>
      <c r="V24" s="106"/>
      <c r="W24" s="106"/>
      <c r="X24" s="106"/>
      <c r="Y24" s="106"/>
      <c r="Z24" s="106"/>
      <c r="AA24" s="106"/>
      <c r="AB24" s="106"/>
      <c r="AC24" s="106"/>
      <c r="AD24" s="106"/>
      <c r="AE24" s="106"/>
      <c r="AF24" s="106"/>
      <c r="AG24" s="106"/>
      <c r="AH24" s="106"/>
      <c r="AI24" s="106"/>
      <c r="AJ24" s="106"/>
      <c r="AK24" s="106"/>
      <c r="AL24" s="106"/>
      <c r="AM24" s="106"/>
    </row>
    <row r="25" spans="1:39" ht="15.5" x14ac:dyDescent="0.35">
      <c r="A25" s="105"/>
      <c r="B25" s="106" t="s">
        <v>95</v>
      </c>
      <c r="C25" s="115">
        <v>5.4514907340723404</v>
      </c>
      <c r="D25" s="115">
        <v>7.5612611909747098</v>
      </c>
      <c r="E25" s="115">
        <v>7.8207769677804198</v>
      </c>
      <c r="F25" s="115">
        <v>7.8082086999107396</v>
      </c>
      <c r="G25" s="128"/>
      <c r="H25" s="127"/>
      <c r="I25" s="106"/>
      <c r="J25" s="106"/>
      <c r="K25" s="129"/>
      <c r="L25" s="129"/>
      <c r="M25" s="123"/>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row>
    <row r="26" spans="1:39" ht="15.5" x14ac:dyDescent="0.35">
      <c r="A26" s="105"/>
      <c r="B26" s="106" t="s">
        <v>96</v>
      </c>
      <c r="C26" s="115">
        <v>94.543076501344501</v>
      </c>
      <c r="D26" s="115">
        <v>56.0865240363648</v>
      </c>
      <c r="E26" s="115">
        <v>27.095965602560401</v>
      </c>
      <c r="F26" s="115">
        <v>26.520126113302599</v>
      </c>
      <c r="G26" s="128"/>
      <c r="H26" s="127"/>
      <c r="I26" s="115"/>
      <c r="J26" s="121"/>
      <c r="K26" s="130"/>
      <c r="L26" s="130"/>
      <c r="M26" s="130"/>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row>
    <row r="27" spans="1:39" ht="15.5" x14ac:dyDescent="0.35">
      <c r="A27" s="105"/>
      <c r="B27" s="106" t="s">
        <v>97</v>
      </c>
      <c r="C27" s="115">
        <v>15.900637326454</v>
      </c>
      <c r="D27" s="115">
        <v>7.1835919141905302</v>
      </c>
      <c r="E27" s="115">
        <v>0.22</v>
      </c>
      <c r="F27" s="115">
        <v>0</v>
      </c>
      <c r="G27" s="115"/>
      <c r="H27" s="106"/>
      <c r="I27" s="106"/>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row>
    <row r="28" spans="1:39" ht="15.5" x14ac:dyDescent="0.35">
      <c r="A28" s="105"/>
      <c r="B28" s="106" t="s">
        <v>98</v>
      </c>
      <c r="C28" s="115">
        <v>21.5207178948103</v>
      </c>
      <c r="D28" s="115">
        <v>19.804229405538901</v>
      </c>
      <c r="E28" s="115">
        <v>15.75</v>
      </c>
      <c r="F28" s="115">
        <v>15.6008561063773</v>
      </c>
      <c r="G28" s="128"/>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6"/>
      <c r="AH28" s="106"/>
      <c r="AI28" s="106"/>
      <c r="AJ28" s="106"/>
      <c r="AK28" s="106"/>
      <c r="AL28" s="106"/>
      <c r="AM28" s="106"/>
    </row>
    <row r="29" spans="1:39" s="75" customFormat="1" ht="15.5" x14ac:dyDescent="0.35">
      <c r="A29" s="131"/>
      <c r="B29" s="121" t="s">
        <v>99</v>
      </c>
      <c r="C29" s="132">
        <f>SUM(C22:C28)</f>
        <v>370.74677976947839</v>
      </c>
      <c r="D29" s="132">
        <f>SUM(D22:D28)</f>
        <v>297.12777064676652</v>
      </c>
      <c r="E29" s="132">
        <f>SUM(E22:E28)</f>
        <v>251.64248224602815</v>
      </c>
      <c r="F29" s="132">
        <f>SUM(F22:F28)</f>
        <v>252.68800581710315</v>
      </c>
      <c r="G29" s="133"/>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row>
    <row r="30" spans="1:39" s="75" customFormat="1" ht="15.5" x14ac:dyDescent="0.35">
      <c r="A30" s="131"/>
      <c r="B30" s="121" t="s">
        <v>100</v>
      </c>
      <c r="C30" s="132">
        <f>SUM(C22:C26)</f>
        <v>333.32542454821413</v>
      </c>
      <c r="D30" s="132">
        <f>SUM(D22:D26)</f>
        <v>270.13994932703713</v>
      </c>
      <c r="E30" s="132">
        <f>SUM(E22:E26)</f>
        <v>235.67248224602815</v>
      </c>
      <c r="F30" s="132">
        <f>SUM(F22:F26)</f>
        <v>237.08714971072584</v>
      </c>
      <c r="G30" s="133"/>
      <c r="H30" s="127"/>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row>
    <row r="31" spans="1:39" ht="15.5" x14ac:dyDescent="0.35">
      <c r="A31" s="105"/>
      <c r="B31" s="106"/>
      <c r="C31" s="106"/>
      <c r="D31" s="106"/>
      <c r="E31" s="106"/>
      <c r="F31" s="106"/>
      <c r="G31" s="106"/>
      <c r="H31" s="106"/>
      <c r="I31" s="106"/>
      <c r="J31" s="106"/>
      <c r="K31" s="106"/>
      <c r="L31" s="106"/>
      <c r="M31" s="106"/>
      <c r="N31" s="106"/>
      <c r="O31" s="106"/>
      <c r="P31" s="106"/>
      <c r="Q31" s="106"/>
      <c r="R31" s="106"/>
      <c r="S31" s="106"/>
      <c r="T31" s="106"/>
      <c r="U31" s="106"/>
      <c r="V31" s="106"/>
      <c r="W31" s="106"/>
      <c r="X31" s="106"/>
      <c r="Y31" s="106"/>
      <c r="Z31" s="106"/>
      <c r="AA31" s="106"/>
      <c r="AB31" s="106"/>
      <c r="AC31" s="106"/>
      <c r="AD31" s="106"/>
      <c r="AE31" s="106"/>
      <c r="AF31" s="106"/>
      <c r="AG31" s="106"/>
      <c r="AH31" s="106"/>
      <c r="AI31" s="106"/>
      <c r="AJ31" s="106"/>
      <c r="AK31" s="106"/>
      <c r="AL31" s="106"/>
      <c r="AM31" s="106"/>
    </row>
    <row r="32" spans="1:39" ht="15.5" x14ac:dyDescent="0.35">
      <c r="A32" s="105"/>
      <c r="B32" s="106"/>
      <c r="C32" s="134"/>
      <c r="D32" s="134"/>
      <c r="E32" s="115"/>
      <c r="F32" s="115"/>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106"/>
      <c r="AL32" s="106"/>
      <c r="AM32" s="106"/>
    </row>
    <row r="33" spans="1:39" ht="15.5" x14ac:dyDescent="0.35">
      <c r="A33" s="105"/>
      <c r="B33" s="106"/>
      <c r="C33" s="134"/>
      <c r="D33" s="134"/>
      <c r="E33" s="135"/>
      <c r="F33" s="134"/>
      <c r="G33" s="106"/>
      <c r="H33" s="106"/>
      <c r="I33" s="106"/>
      <c r="J33" s="106"/>
      <c r="K33" s="106"/>
      <c r="L33" s="106"/>
      <c r="M33" s="106"/>
      <c r="N33" s="106"/>
      <c r="O33" s="106"/>
      <c r="P33" s="106"/>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row>
    <row r="34" spans="1:39" ht="15.5" x14ac:dyDescent="0.35">
      <c r="A34" s="105"/>
      <c r="B34" s="106"/>
      <c r="C34" s="134"/>
      <c r="D34" s="134"/>
      <c r="E34" s="106"/>
      <c r="F34" s="134"/>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row>
    <row r="35" spans="1:39" ht="15.5" x14ac:dyDescent="0.35">
      <c r="A35" s="105"/>
      <c r="B35" s="106"/>
      <c r="C35" s="134"/>
      <c r="D35" s="134"/>
      <c r="E35" s="106"/>
      <c r="F35" s="106"/>
      <c r="G35" s="106"/>
      <c r="H35" s="106"/>
      <c r="I35" s="106"/>
      <c r="J35" s="106"/>
      <c r="K35" s="106"/>
      <c r="L35" s="106"/>
      <c r="M35" s="106"/>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106"/>
      <c r="AK35" s="106"/>
      <c r="AL35" s="106"/>
      <c r="AM35" s="106"/>
    </row>
    <row r="36" spans="1:39" ht="15.5" x14ac:dyDescent="0.35">
      <c r="A36" s="105"/>
      <c r="B36" s="106"/>
      <c r="C36" s="134"/>
      <c r="D36" s="134"/>
      <c r="E36" s="135"/>
      <c r="F36" s="134"/>
      <c r="G36" s="106"/>
      <c r="H36" s="106"/>
      <c r="I36" s="106"/>
      <c r="J36" s="106"/>
      <c r="K36" s="106"/>
      <c r="L36" s="106"/>
      <c r="M36" s="106"/>
      <c r="N36" s="106"/>
      <c r="O36" s="106"/>
      <c r="P36" s="106"/>
      <c r="Q36" s="106"/>
      <c r="R36" s="106"/>
      <c r="S36" s="106"/>
      <c r="T36" s="106"/>
      <c r="U36" s="106"/>
      <c r="V36" s="106"/>
      <c r="W36" s="106"/>
      <c r="X36" s="106"/>
      <c r="Y36" s="106"/>
      <c r="Z36" s="106"/>
      <c r="AA36" s="106"/>
      <c r="AB36" s="106"/>
      <c r="AC36" s="106"/>
      <c r="AD36" s="106"/>
      <c r="AE36" s="106"/>
      <c r="AF36" s="106"/>
      <c r="AG36" s="106"/>
      <c r="AH36" s="106"/>
      <c r="AI36" s="106"/>
      <c r="AJ36" s="106"/>
      <c r="AK36" s="106"/>
      <c r="AL36" s="106"/>
      <c r="AM36" s="106"/>
    </row>
    <row r="37" spans="1:39" ht="15.5" x14ac:dyDescent="0.35">
      <c r="A37" s="105"/>
      <c r="B37" s="106"/>
      <c r="C37" s="134"/>
      <c r="D37" s="134"/>
      <c r="E37" s="135"/>
      <c r="F37" s="134"/>
      <c r="G37" s="106"/>
      <c r="H37" s="106"/>
      <c r="I37" s="106"/>
      <c r="J37" s="106"/>
      <c r="K37" s="106"/>
      <c r="L37" s="106"/>
      <c r="M37" s="106"/>
      <c r="N37" s="106"/>
      <c r="O37" s="106"/>
      <c r="P37" s="106"/>
      <c r="Q37" s="106"/>
      <c r="R37" s="106"/>
      <c r="S37" s="106"/>
      <c r="T37" s="106"/>
      <c r="U37" s="106"/>
      <c r="V37" s="106"/>
      <c r="W37" s="106"/>
      <c r="X37" s="106"/>
      <c r="Y37" s="106"/>
      <c r="Z37" s="106"/>
      <c r="AA37" s="106"/>
      <c r="AB37" s="106"/>
      <c r="AC37" s="106"/>
      <c r="AD37" s="106"/>
      <c r="AE37" s="106"/>
      <c r="AF37" s="106"/>
      <c r="AG37" s="106"/>
      <c r="AH37" s="106"/>
      <c r="AI37" s="106"/>
      <c r="AJ37" s="106"/>
      <c r="AK37" s="106"/>
      <c r="AL37" s="106"/>
      <c r="AM37" s="106"/>
    </row>
    <row r="38" spans="1:39" x14ac:dyDescent="0.25">
      <c r="B38" s="70"/>
      <c r="C38" s="73"/>
      <c r="D38" s="73"/>
      <c r="E38" s="70"/>
      <c r="F38" s="70"/>
    </row>
    <row r="39" spans="1:39" x14ac:dyDescent="0.25">
      <c r="B39" s="70"/>
      <c r="C39" s="70"/>
      <c r="D39" s="70"/>
      <c r="E39" s="70"/>
      <c r="F39" s="70"/>
    </row>
    <row r="40" spans="1:39" x14ac:dyDescent="0.25">
      <c r="B40" s="70"/>
      <c r="C40" s="73"/>
      <c r="D40" s="73"/>
      <c r="E40" s="74"/>
      <c r="F40" s="71"/>
    </row>
    <row r="41" spans="1:39" x14ac:dyDescent="0.25">
      <c r="B41" s="70"/>
      <c r="C41" s="73"/>
      <c r="D41" s="73"/>
      <c r="E41" s="74"/>
      <c r="F41" s="71"/>
    </row>
    <row r="42" spans="1:39" x14ac:dyDescent="0.25">
      <c r="B42" s="70"/>
      <c r="C42" s="73"/>
      <c r="D42" s="73"/>
      <c r="E42" s="74"/>
      <c r="F42" s="71"/>
    </row>
    <row r="43" spans="1:39" x14ac:dyDescent="0.25">
      <c r="B43" s="70"/>
      <c r="C43" s="73"/>
      <c r="D43" s="73"/>
      <c r="E43" s="74"/>
      <c r="F43" s="71"/>
    </row>
    <row r="44" spans="1:39" x14ac:dyDescent="0.25">
      <c r="B44" s="70"/>
      <c r="C44" s="73"/>
      <c r="D44" s="73"/>
      <c r="E44" s="73"/>
      <c r="F44" s="71"/>
    </row>
    <row r="45" spans="1:39" x14ac:dyDescent="0.25">
      <c r="B45" s="70"/>
      <c r="C45" s="73"/>
      <c r="D45" s="73"/>
      <c r="E45" s="73"/>
      <c r="F45" s="71"/>
    </row>
    <row r="46" spans="1:39" x14ac:dyDescent="0.25">
      <c r="B46" s="70"/>
      <c r="C46" s="72"/>
      <c r="D46" s="72"/>
      <c r="E46" s="72"/>
      <c r="F46" s="71"/>
    </row>
    <row r="47" spans="1:39" x14ac:dyDescent="0.25">
      <c r="B47" s="70"/>
      <c r="C47" s="70"/>
      <c r="D47" s="70"/>
      <c r="E47" s="70"/>
      <c r="F47" s="70"/>
    </row>
    <row r="48" spans="1:39" x14ac:dyDescent="0.25">
      <c r="B48" s="70"/>
      <c r="C48" s="70"/>
      <c r="D48" s="70"/>
      <c r="E48" s="70"/>
      <c r="F48" s="71"/>
    </row>
    <row r="49" spans="2:6" x14ac:dyDescent="0.25">
      <c r="B49" s="70"/>
      <c r="C49" s="70"/>
      <c r="D49" s="70"/>
      <c r="E49" s="70"/>
      <c r="F49" s="71"/>
    </row>
    <row r="50" spans="2:6" x14ac:dyDescent="0.25">
      <c r="B50" s="70"/>
      <c r="C50" s="70"/>
      <c r="D50" s="70"/>
      <c r="E50" s="70"/>
      <c r="F50" s="71"/>
    </row>
    <row r="51" spans="2:6" x14ac:dyDescent="0.25">
      <c r="B51" s="70"/>
      <c r="C51" s="70"/>
      <c r="D51" s="70"/>
      <c r="E51" s="70"/>
      <c r="F51" s="70"/>
    </row>
    <row r="52" spans="2:6" x14ac:dyDescent="0.25">
      <c r="B52" s="70"/>
      <c r="C52" s="70"/>
      <c r="D52" s="70"/>
      <c r="E52" s="70"/>
      <c r="F52" s="70"/>
    </row>
    <row r="53" spans="2:6" x14ac:dyDescent="0.25">
      <c r="B53" s="70"/>
      <c r="C53" s="70"/>
      <c r="D53" s="70"/>
      <c r="E53" s="70"/>
      <c r="F53" s="70"/>
    </row>
    <row r="54" spans="2:6" x14ac:dyDescent="0.25">
      <c r="B54" s="70"/>
    </row>
    <row r="55" spans="2:6" x14ac:dyDescent="0.25">
      <c r="B55" s="70"/>
    </row>
    <row r="56" spans="2:6" x14ac:dyDescent="0.25">
      <c r="B56" s="70"/>
    </row>
    <row r="57" spans="2:6" x14ac:dyDescent="0.25">
      <c r="B57" s="70"/>
    </row>
  </sheetData>
  <pageMargins left="0.75" right="0.75" top="1" bottom="1" header="0.5" footer="0.5"/>
  <pageSetup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51"/>
  <sheetViews>
    <sheetView topLeftCell="B1" zoomScaleNormal="100" workbookViewId="0">
      <selection activeCell="H16" sqref="H16"/>
    </sheetView>
  </sheetViews>
  <sheetFormatPr defaultColWidth="8.54296875" defaultRowHeight="12.5" x14ac:dyDescent="0.25"/>
  <cols>
    <col min="1" max="1" width="3.81640625" style="49" bestFit="1" customWidth="1"/>
    <col min="2" max="2" width="32.54296875" style="3" customWidth="1"/>
    <col min="3" max="7" width="12.6328125" style="3" bestFit="1" customWidth="1"/>
    <col min="8" max="8" width="14.81640625" style="3" bestFit="1" customWidth="1"/>
    <col min="9" max="9" width="14.54296875" style="3" customWidth="1"/>
    <col min="10" max="10" width="26.453125" style="3" customWidth="1"/>
    <col min="11" max="11" width="5.54296875" style="3" customWidth="1"/>
    <col min="12" max="12" width="5.453125" style="3" customWidth="1"/>
    <col min="13" max="16384" width="8.54296875" style="3"/>
  </cols>
  <sheetData>
    <row r="1" spans="1:20" ht="15.5" x14ac:dyDescent="0.35">
      <c r="B1" s="95" t="s">
        <v>74</v>
      </c>
      <c r="C1" s="95"/>
      <c r="D1" s="95"/>
      <c r="E1" s="95"/>
      <c r="F1" s="95"/>
      <c r="G1" s="95"/>
      <c r="H1" s="95"/>
      <c r="I1" s="95"/>
      <c r="J1" s="95"/>
      <c r="K1" s="95"/>
      <c r="L1" s="95"/>
      <c r="M1" s="95"/>
      <c r="N1" s="95"/>
      <c r="O1" s="95"/>
      <c r="P1" s="95"/>
      <c r="Q1" s="95"/>
    </row>
    <row r="2" spans="1:20" ht="15.5" x14ac:dyDescent="0.35">
      <c r="B2" s="95" t="s">
        <v>101</v>
      </c>
      <c r="C2" s="95"/>
      <c r="D2" s="95"/>
      <c r="E2" s="95"/>
      <c r="F2" s="95"/>
      <c r="G2" s="95"/>
      <c r="H2" s="95"/>
      <c r="I2" s="95"/>
      <c r="J2" s="95"/>
      <c r="K2" s="95"/>
      <c r="L2" s="95"/>
      <c r="M2" s="95"/>
      <c r="N2" s="95"/>
      <c r="O2" s="95"/>
      <c r="P2" s="95"/>
      <c r="Q2" s="95"/>
    </row>
    <row r="3" spans="1:20" ht="15.5" x14ac:dyDescent="0.35">
      <c r="B3" s="95" t="s">
        <v>78</v>
      </c>
      <c r="C3" s="95"/>
      <c r="D3" s="95"/>
      <c r="E3" s="95"/>
      <c r="F3" s="95"/>
      <c r="G3" s="95"/>
      <c r="H3" s="95"/>
      <c r="I3" s="95"/>
      <c r="J3" s="95"/>
      <c r="K3" s="95"/>
      <c r="L3" s="95"/>
      <c r="M3" s="95"/>
      <c r="N3" s="95"/>
      <c r="O3" s="95"/>
      <c r="P3" s="95"/>
      <c r="Q3" s="95"/>
    </row>
    <row r="4" spans="1:20" ht="15.5" x14ac:dyDescent="0.35">
      <c r="B4" s="95"/>
      <c r="C4" s="95"/>
      <c r="D4" s="95"/>
      <c r="E4" s="95"/>
      <c r="F4" s="95"/>
      <c r="G4" s="95"/>
      <c r="H4" s="95"/>
      <c r="I4" s="95"/>
      <c r="J4" s="95"/>
      <c r="K4" s="95"/>
      <c r="L4" s="95"/>
      <c r="M4" s="95"/>
      <c r="N4" s="95"/>
      <c r="O4" s="95"/>
      <c r="P4" s="95"/>
      <c r="Q4" s="95"/>
    </row>
    <row r="5" spans="1:20" ht="16" thickBot="1" x14ac:dyDescent="0.4">
      <c r="B5" s="95"/>
      <c r="C5" s="136" t="s">
        <v>8</v>
      </c>
      <c r="D5" s="136" t="s">
        <v>8</v>
      </c>
      <c r="E5" s="136" t="s">
        <v>8</v>
      </c>
      <c r="F5" s="136" t="s">
        <v>8</v>
      </c>
      <c r="G5" s="136" t="s">
        <v>8</v>
      </c>
      <c r="H5" s="137"/>
      <c r="I5" s="95"/>
      <c r="J5" s="95"/>
      <c r="K5" s="95"/>
      <c r="L5" s="95"/>
      <c r="M5" s="95"/>
      <c r="N5" s="95"/>
      <c r="O5" s="95"/>
      <c r="P5" s="95"/>
      <c r="Q5" s="95"/>
    </row>
    <row r="6" spans="1:20" ht="46.5" x14ac:dyDescent="0.35">
      <c r="B6" s="138" t="s">
        <v>79</v>
      </c>
      <c r="C6" s="139">
        <v>1985</v>
      </c>
      <c r="D6" s="139">
        <v>2009</v>
      </c>
      <c r="E6" s="139">
        <v>2024</v>
      </c>
      <c r="F6" s="139">
        <v>2025</v>
      </c>
      <c r="G6" s="308" t="s">
        <v>80</v>
      </c>
      <c r="H6" s="140" t="s">
        <v>81</v>
      </c>
      <c r="I6" s="95"/>
      <c r="J6" s="95"/>
      <c r="K6" s="95"/>
      <c r="L6" s="95"/>
      <c r="M6" s="95"/>
      <c r="N6" s="95"/>
      <c r="O6" s="95"/>
      <c r="P6" s="95"/>
      <c r="Q6" s="95"/>
      <c r="T6" s="49"/>
    </row>
    <row r="7" spans="1:20" ht="15.5" x14ac:dyDescent="0.35">
      <c r="A7" s="49" t="s">
        <v>16</v>
      </c>
      <c r="B7" s="141" t="s">
        <v>25</v>
      </c>
      <c r="C7" s="191">
        <v>1.17471661251657</v>
      </c>
      <c r="D7" s="191">
        <v>0.74959733306336795</v>
      </c>
      <c r="E7" s="191">
        <v>0.55706107349499501</v>
      </c>
      <c r="F7" s="191">
        <v>0.53344211568812605</v>
      </c>
      <c r="G7" s="310">
        <v>0.458272211868335</v>
      </c>
      <c r="H7" s="142">
        <f>(D7-F7)/(D7-G7)</f>
        <v>0.74197246186171784</v>
      </c>
      <c r="I7" s="95"/>
      <c r="J7" s="98"/>
      <c r="K7" s="95"/>
      <c r="L7" s="95"/>
      <c r="M7" s="95"/>
      <c r="N7" s="95"/>
      <c r="O7" s="95"/>
      <c r="P7" s="95"/>
      <c r="Q7" s="95"/>
    </row>
    <row r="8" spans="1:20" ht="15.5" x14ac:dyDescent="0.35">
      <c r="A8" s="49" t="s">
        <v>14</v>
      </c>
      <c r="B8" s="141" t="s">
        <v>27</v>
      </c>
      <c r="C8" s="191">
        <v>5.9492392390171602</v>
      </c>
      <c r="D8" s="191">
        <v>4.4689184358890399</v>
      </c>
      <c r="E8" s="191">
        <v>3.6620961166071102</v>
      </c>
      <c r="F8" s="191">
        <v>3.6967583246423201</v>
      </c>
      <c r="G8" s="310">
        <v>2.8427595450899501</v>
      </c>
      <c r="H8" s="142">
        <f>(D8-F8)/(D8-G8)</f>
        <v>0.47483681675613049</v>
      </c>
      <c r="I8" s="95"/>
      <c r="J8" s="98"/>
      <c r="K8" s="95"/>
      <c r="L8" s="95"/>
      <c r="M8" s="95"/>
      <c r="N8" s="95"/>
      <c r="O8" s="95"/>
      <c r="P8" s="95"/>
      <c r="Q8" s="95"/>
    </row>
    <row r="9" spans="1:20" ht="15.5" x14ac:dyDescent="0.35">
      <c r="A9" s="49" t="s">
        <v>15</v>
      </c>
      <c r="B9" s="141" t="s">
        <v>82</v>
      </c>
      <c r="C9" s="191">
        <v>7.45060237363327</v>
      </c>
      <c r="D9" s="191">
        <v>3.9466915258800599</v>
      </c>
      <c r="E9" s="191">
        <v>2.9104960543310101</v>
      </c>
      <c r="F9" s="191">
        <v>2.9761471953522101</v>
      </c>
      <c r="G9" s="310">
        <v>3.56848313019862</v>
      </c>
      <c r="H9" s="142">
        <v>1</v>
      </c>
      <c r="I9" s="95"/>
      <c r="J9" s="98"/>
      <c r="K9" s="95"/>
      <c r="L9" s="95"/>
      <c r="M9" s="95"/>
      <c r="N9" s="95"/>
      <c r="O9" s="95"/>
      <c r="P9" s="95"/>
      <c r="Q9" s="95"/>
    </row>
    <row r="10" spans="1:20" ht="15.5" x14ac:dyDescent="0.35">
      <c r="A10" s="49" t="s">
        <v>19</v>
      </c>
      <c r="B10" s="141" t="s">
        <v>83</v>
      </c>
      <c r="C10" s="191">
        <v>13.536319529542</v>
      </c>
      <c r="D10" s="191">
        <v>6.7617254801036797</v>
      </c>
      <c r="E10" s="191">
        <v>5.3786853439765601</v>
      </c>
      <c r="F10" s="191">
        <v>5.4058050482671796</v>
      </c>
      <c r="G10" s="310">
        <v>5.24608751895033</v>
      </c>
      <c r="H10" s="142">
        <f>(D10-F10)/(D10-G10)</f>
        <v>0.89462026327493815</v>
      </c>
      <c r="I10" s="95"/>
      <c r="J10" s="98"/>
      <c r="K10" s="95"/>
      <c r="L10" s="95"/>
      <c r="M10" s="95"/>
      <c r="N10" s="95"/>
      <c r="O10" s="95"/>
      <c r="P10" s="95"/>
      <c r="Q10" s="95"/>
    </row>
    <row r="11" spans="1:20" ht="15.5" x14ac:dyDescent="0.35">
      <c r="A11" s="49" t="s">
        <v>18</v>
      </c>
      <c r="B11" s="141" t="s">
        <v>84</v>
      </c>
      <c r="C11" s="191">
        <v>0.74688915567619696</v>
      </c>
      <c r="D11" s="191">
        <v>0.62610226798467805</v>
      </c>
      <c r="E11" s="191">
        <v>0.41874925698279097</v>
      </c>
      <c r="F11" s="191">
        <v>0.40150619547905197</v>
      </c>
      <c r="G11" s="310">
        <v>0.42919315545835601</v>
      </c>
      <c r="H11" s="142">
        <v>1</v>
      </c>
      <c r="I11" s="95"/>
      <c r="J11" s="98"/>
      <c r="K11" s="95"/>
      <c r="L11" s="95"/>
      <c r="M11" s="95"/>
      <c r="N11" s="95"/>
      <c r="O11" s="95"/>
      <c r="P11" s="95"/>
      <c r="Q11" s="95"/>
    </row>
    <row r="12" spans="1:20" ht="15.5" x14ac:dyDescent="0.35">
      <c r="A12" s="49" t="s">
        <v>17</v>
      </c>
      <c r="B12" s="141" t="s">
        <v>85</v>
      </c>
      <c r="C12" s="191">
        <v>0.218128034327224</v>
      </c>
      <c r="D12" s="191">
        <v>0.12437426602448</v>
      </c>
      <c r="E12" s="191">
        <v>0.116750709838896</v>
      </c>
      <c r="F12" s="191">
        <v>0.106560536775149</v>
      </c>
      <c r="G12" s="310">
        <v>0.106469662999208</v>
      </c>
      <c r="H12" s="142">
        <f>(D12-F12)/(D12-G12)</f>
        <v>0.99492455790208079</v>
      </c>
      <c r="I12" s="95"/>
      <c r="J12" s="98"/>
      <c r="K12" s="95"/>
      <c r="L12" s="95"/>
      <c r="M12" s="95"/>
      <c r="N12" s="95"/>
      <c r="O12" s="95"/>
      <c r="P12" s="95"/>
      <c r="Q12" s="95"/>
    </row>
    <row r="13" spans="1:20" ht="16" thickBot="1" x14ac:dyDescent="0.4">
      <c r="A13" s="49" t="s">
        <v>0</v>
      </c>
      <c r="B13" s="143" t="s">
        <v>86</v>
      </c>
      <c r="C13" s="316">
        <v>8.9779202864608207E-2</v>
      </c>
      <c r="D13" s="316">
        <v>6.9494938081326896E-2</v>
      </c>
      <c r="E13" s="316">
        <v>4.8730467694434697E-2</v>
      </c>
      <c r="F13" s="316">
        <v>3.9953903201792901E-2</v>
      </c>
      <c r="G13" s="317">
        <v>0.12935780961676499</v>
      </c>
      <c r="H13" s="164">
        <v>1</v>
      </c>
      <c r="I13" s="95"/>
      <c r="J13" s="98"/>
      <c r="K13" s="95"/>
      <c r="L13" s="95"/>
      <c r="M13" s="95"/>
      <c r="N13" s="95"/>
      <c r="O13" s="95"/>
      <c r="P13" s="95"/>
      <c r="Q13" s="95"/>
    </row>
    <row r="14" spans="1:20" ht="16" thickBot="1" x14ac:dyDescent="0.4">
      <c r="B14" s="144" t="s">
        <v>102</v>
      </c>
      <c r="C14" s="145">
        <f>SUM(C7:C13)</f>
        <v>29.165674147577032</v>
      </c>
      <c r="D14" s="145">
        <f>SUM(D7:D13)</f>
        <v>16.746904247026631</v>
      </c>
      <c r="E14" s="145">
        <f>SUM(E7:E13)</f>
        <v>13.092569022925797</v>
      </c>
      <c r="F14" s="145">
        <f>SUM(F7:F13)</f>
        <v>13.16017331940583</v>
      </c>
      <c r="G14" s="309">
        <f>SUM(G7:G13)</f>
        <v>12.780623034181565</v>
      </c>
      <c r="H14" s="146">
        <f>(D14-F14)/(D14-G14)</f>
        <v>0.90430575522606249</v>
      </c>
      <c r="I14" s="95"/>
      <c r="J14" s="95"/>
      <c r="K14" s="95"/>
      <c r="L14" s="95"/>
      <c r="M14" s="95"/>
      <c r="N14" s="95"/>
      <c r="O14" s="95"/>
      <c r="P14" s="95"/>
      <c r="Q14" s="95"/>
    </row>
    <row r="15" spans="1:20" ht="15.5" x14ac:dyDescent="0.35">
      <c r="B15" s="95"/>
      <c r="C15" s="104"/>
      <c r="D15" s="98"/>
      <c r="E15" s="98"/>
      <c r="F15" s="98"/>
      <c r="G15" s="95"/>
      <c r="H15" s="98"/>
      <c r="I15" s="95"/>
      <c r="J15" s="95"/>
      <c r="K15" s="95"/>
      <c r="L15" s="95"/>
      <c r="M15" s="95"/>
      <c r="N15" s="95"/>
      <c r="O15" s="95"/>
      <c r="P15" s="95"/>
      <c r="Q15" s="95"/>
    </row>
    <row r="16" spans="1:20" ht="15.5" x14ac:dyDescent="0.35">
      <c r="B16" s="147" t="s">
        <v>91</v>
      </c>
      <c r="C16" s="148">
        <v>1985</v>
      </c>
      <c r="D16" s="148">
        <v>2009</v>
      </c>
      <c r="E16" s="148">
        <v>2024</v>
      </c>
      <c r="F16" s="149">
        <v>2025</v>
      </c>
      <c r="G16" s="95"/>
      <c r="H16" s="98"/>
      <c r="I16" s="150"/>
      <c r="J16" s="147"/>
      <c r="K16" s="95"/>
      <c r="L16" s="95"/>
      <c r="M16" s="95"/>
      <c r="N16" s="95"/>
      <c r="O16" s="95"/>
      <c r="P16" s="95"/>
      <c r="Q16" s="95"/>
    </row>
    <row r="17" spans="1:17" ht="15.5" x14ac:dyDescent="0.35">
      <c r="B17" s="95" t="s">
        <v>92</v>
      </c>
      <c r="C17" s="98">
        <v>7.4750265800418196</v>
      </c>
      <c r="D17" s="98">
        <v>4.41888622751617</v>
      </c>
      <c r="E17" s="98">
        <v>3.7626503474459199</v>
      </c>
      <c r="F17" s="98">
        <v>3.8392577347621799</v>
      </c>
      <c r="G17" s="95"/>
      <c r="H17" s="98"/>
      <c r="I17" s="98"/>
      <c r="J17" s="95"/>
      <c r="K17" s="98"/>
      <c r="L17" s="98"/>
      <c r="M17" s="98"/>
      <c r="N17" s="95"/>
      <c r="O17" s="95"/>
      <c r="P17" s="95"/>
      <c r="Q17" s="95"/>
    </row>
    <row r="18" spans="1:17" ht="15.5" x14ac:dyDescent="0.35">
      <c r="B18" s="95" t="s">
        <v>93</v>
      </c>
      <c r="C18" s="98">
        <v>1.7457536438922601</v>
      </c>
      <c r="D18" s="98">
        <v>2.2593243746831302</v>
      </c>
      <c r="E18" s="98">
        <v>1.93133640109837</v>
      </c>
      <c r="F18" s="98">
        <v>1.9916288157058299</v>
      </c>
      <c r="G18" s="95"/>
      <c r="H18" s="151"/>
      <c r="I18" s="98"/>
      <c r="J18" s="95"/>
      <c r="K18" s="98"/>
      <c r="L18" s="98"/>
      <c r="M18" s="98"/>
      <c r="N18" s="95"/>
      <c r="O18" s="95"/>
      <c r="P18" s="95"/>
      <c r="Q18" s="95"/>
    </row>
    <row r="19" spans="1:17" ht="15.5" x14ac:dyDescent="0.35">
      <c r="B19" s="95" t="s">
        <v>94</v>
      </c>
      <c r="C19" s="98">
        <v>12.931227326172952</v>
      </c>
      <c r="D19" s="98">
        <v>4.1885332046187544</v>
      </c>
      <c r="E19" s="98">
        <v>2.0864561296644162</v>
      </c>
      <c r="F19" s="98">
        <v>2.0109521686277341</v>
      </c>
      <c r="G19" s="95"/>
      <c r="H19" s="98"/>
      <c r="I19" s="95"/>
      <c r="J19" s="95"/>
      <c r="K19" s="152"/>
      <c r="L19" s="152"/>
      <c r="M19" s="98"/>
      <c r="N19" s="95"/>
      <c r="O19" s="95"/>
      <c r="P19" s="95"/>
      <c r="Q19" s="95"/>
    </row>
    <row r="20" spans="1:17" ht="15.5" x14ac:dyDescent="0.35">
      <c r="B20" s="95" t="s">
        <v>95</v>
      </c>
      <c r="C20" s="98">
        <v>1.57407111332928E-3</v>
      </c>
      <c r="D20" s="98">
        <v>2.1020489299335698E-3</v>
      </c>
      <c r="E20" s="98">
        <v>2.8262030942997002E-3</v>
      </c>
      <c r="F20" s="98">
        <v>2.9733798135819401E-3</v>
      </c>
      <c r="G20" s="95"/>
      <c r="H20" s="98"/>
      <c r="I20" s="95"/>
      <c r="J20" s="95"/>
      <c r="K20" s="95"/>
      <c r="L20" s="95"/>
      <c r="M20" s="95"/>
      <c r="N20" s="95"/>
      <c r="O20" s="95"/>
      <c r="P20" s="95"/>
      <c r="Q20" s="95"/>
    </row>
    <row r="21" spans="1:17" ht="15.5" x14ac:dyDescent="0.35">
      <c r="B21" s="95" t="s">
        <v>96</v>
      </c>
      <c r="C21" s="98">
        <v>7.0120925263566303</v>
      </c>
      <c r="D21" s="98">
        <v>5.8780583872054297</v>
      </c>
      <c r="E21" s="98">
        <v>5.3092999416227702</v>
      </c>
      <c r="F21" s="98">
        <v>5.31536122049648</v>
      </c>
      <c r="G21" s="95"/>
      <c r="H21" s="151"/>
      <c r="I21" s="95"/>
      <c r="J21" s="95"/>
      <c r="K21" s="152"/>
      <c r="L21" s="152"/>
      <c r="M21" s="98"/>
      <c r="N21" s="95"/>
      <c r="O21" s="95"/>
      <c r="P21" s="95"/>
      <c r="Q21" s="95"/>
    </row>
    <row r="22" spans="1:17" ht="15.5" x14ac:dyDescent="0.35">
      <c r="B22" s="148" t="s">
        <v>99</v>
      </c>
      <c r="C22" s="153">
        <f>SUM(C17:C21)</f>
        <v>29.165674147576986</v>
      </c>
      <c r="D22" s="153">
        <f>SUM(D17:D21)</f>
        <v>16.746904242953416</v>
      </c>
      <c r="E22" s="153">
        <f>SUM(E17:E21)</f>
        <v>13.092569022925776</v>
      </c>
      <c r="F22" s="153">
        <f>SUM(F17:F21)</f>
        <v>13.160173319405807</v>
      </c>
      <c r="G22" s="95"/>
      <c r="H22" s="95"/>
      <c r="I22" s="95"/>
      <c r="J22" s="95"/>
      <c r="K22" s="95"/>
      <c r="L22" s="95"/>
      <c r="M22" s="95"/>
      <c r="N22" s="95"/>
      <c r="O22" s="95"/>
      <c r="P22" s="95"/>
      <c r="Q22" s="95"/>
    </row>
    <row r="23" spans="1:17" s="13" customFormat="1" ht="15.5" x14ac:dyDescent="0.35">
      <c r="A23" s="9"/>
      <c r="B23" s="95"/>
      <c r="C23" s="95"/>
      <c r="D23" s="95"/>
      <c r="E23" s="95"/>
      <c r="F23" s="95"/>
      <c r="G23" s="95"/>
      <c r="H23" s="95"/>
      <c r="I23" s="95"/>
      <c r="J23" s="95"/>
      <c r="K23" s="95"/>
      <c r="L23" s="95"/>
      <c r="M23" s="95"/>
      <c r="N23" s="95"/>
      <c r="O23" s="95"/>
      <c r="P23" s="95"/>
      <c r="Q23" s="95"/>
    </row>
    <row r="24" spans="1:17" ht="15.5" x14ac:dyDescent="0.35">
      <c r="B24" s="95"/>
      <c r="C24" s="102"/>
      <c r="D24" s="102"/>
      <c r="E24" s="98"/>
      <c r="F24" s="104"/>
      <c r="G24" s="95"/>
      <c r="H24" s="95"/>
      <c r="I24" s="95"/>
      <c r="J24" s="95"/>
      <c r="K24" s="95"/>
      <c r="L24" s="95"/>
      <c r="M24" s="95"/>
      <c r="N24" s="95"/>
      <c r="O24" s="95"/>
      <c r="P24" s="95"/>
      <c r="Q24" s="95"/>
    </row>
    <row r="25" spans="1:17" ht="15.5" x14ac:dyDescent="0.35">
      <c r="B25" s="95"/>
      <c r="C25" s="102"/>
      <c r="D25" s="102"/>
      <c r="E25" s="154"/>
      <c r="F25" s="102"/>
      <c r="G25" s="95"/>
      <c r="H25" s="95"/>
      <c r="I25" s="95"/>
      <c r="J25" s="95"/>
      <c r="K25" s="95"/>
      <c r="L25" s="95"/>
      <c r="M25" s="95"/>
      <c r="N25" s="95"/>
      <c r="O25" s="95"/>
      <c r="P25" s="95"/>
      <c r="Q25" s="95"/>
    </row>
    <row r="26" spans="1:17" ht="15.5" x14ac:dyDescent="0.35">
      <c r="B26" s="95"/>
      <c r="C26" s="102"/>
      <c r="D26" s="102"/>
      <c r="E26" s="95"/>
      <c r="F26" s="102"/>
      <c r="G26" s="95"/>
      <c r="H26" s="95"/>
      <c r="I26" s="95"/>
      <c r="J26" s="95"/>
      <c r="K26" s="95"/>
      <c r="L26" s="95"/>
      <c r="M26" s="95"/>
      <c r="N26" s="95"/>
      <c r="O26" s="95"/>
      <c r="P26" s="95"/>
      <c r="Q26" s="95"/>
    </row>
    <row r="27" spans="1:17" ht="15.5" x14ac:dyDescent="0.35">
      <c r="B27" s="95"/>
      <c r="C27" s="102"/>
      <c r="D27" s="102"/>
      <c r="E27" s="95"/>
      <c r="F27" s="102"/>
      <c r="G27" s="95"/>
      <c r="H27" s="95"/>
      <c r="I27" s="95"/>
      <c r="J27" s="95"/>
      <c r="K27" s="95"/>
      <c r="L27" s="95"/>
      <c r="M27" s="95"/>
      <c r="N27" s="95"/>
      <c r="O27" s="95"/>
      <c r="P27" s="95"/>
      <c r="Q27" s="95"/>
    </row>
    <row r="28" spans="1:17" ht="15.5" x14ac:dyDescent="0.35">
      <c r="B28" s="95"/>
      <c r="C28" s="102"/>
      <c r="D28" s="102"/>
      <c r="E28" s="95"/>
      <c r="F28" s="95"/>
      <c r="G28" s="95"/>
      <c r="H28" s="95"/>
      <c r="I28" s="95"/>
      <c r="J28" s="95"/>
      <c r="K28" s="95"/>
      <c r="L28" s="95"/>
      <c r="M28" s="95"/>
      <c r="N28" s="95"/>
      <c r="O28" s="95"/>
      <c r="P28" s="95"/>
      <c r="Q28" s="95"/>
    </row>
    <row r="29" spans="1:17" x14ac:dyDescent="0.25">
      <c r="B29" s="13"/>
      <c r="C29" s="18"/>
      <c r="D29" s="20"/>
      <c r="E29" s="19"/>
      <c r="F29" s="18"/>
    </row>
    <row r="30" spans="1:17" x14ac:dyDescent="0.25">
      <c r="B30" s="13"/>
      <c r="C30" s="18"/>
      <c r="D30" s="18"/>
      <c r="E30" s="19"/>
      <c r="F30" s="20"/>
    </row>
    <row r="31" spans="1:17" x14ac:dyDescent="0.25">
      <c r="B31" s="13"/>
      <c r="C31" s="18"/>
      <c r="D31" s="18"/>
      <c r="E31" s="19"/>
      <c r="F31" s="20"/>
    </row>
    <row r="32" spans="1:17" x14ac:dyDescent="0.25">
      <c r="C32" s="18"/>
      <c r="D32" s="18"/>
      <c r="E32" s="19"/>
      <c r="F32" s="20"/>
    </row>
    <row r="33" spans="2:6" x14ac:dyDescent="0.25">
      <c r="C33" s="18"/>
      <c r="D33" s="18"/>
      <c r="E33" s="19"/>
      <c r="F33" s="20"/>
    </row>
    <row r="34" spans="2:6" x14ac:dyDescent="0.25">
      <c r="B34" s="13"/>
      <c r="C34" s="18"/>
      <c r="D34" s="18"/>
      <c r="E34" s="18"/>
      <c r="F34" s="18"/>
    </row>
    <row r="35" spans="2:6" x14ac:dyDescent="0.25">
      <c r="B35" s="13"/>
      <c r="C35" s="18"/>
      <c r="D35" s="18"/>
      <c r="E35" s="18"/>
      <c r="F35" s="18"/>
    </row>
    <row r="36" spans="2:6" x14ac:dyDescent="0.25">
      <c r="B36" s="13"/>
      <c r="C36" s="18"/>
      <c r="D36" s="18"/>
      <c r="E36" s="18"/>
      <c r="F36" s="18"/>
    </row>
    <row r="37" spans="2:6" x14ac:dyDescent="0.25">
      <c r="B37" s="13"/>
      <c r="C37" s="21"/>
      <c r="D37" s="21"/>
      <c r="E37" s="21"/>
      <c r="F37" s="21"/>
    </row>
    <row r="38" spans="2:6" x14ac:dyDescent="0.25">
      <c r="B38" s="13"/>
      <c r="C38" s="13"/>
      <c r="D38" s="13"/>
    </row>
    <row r="39" spans="2:6" x14ac:dyDescent="0.25">
      <c r="B39" s="13"/>
      <c r="C39" s="13"/>
      <c r="D39" s="13"/>
    </row>
    <row r="40" spans="2:6" x14ac:dyDescent="0.25">
      <c r="B40" s="13"/>
      <c r="C40" s="13"/>
      <c r="D40" s="13"/>
    </row>
    <row r="41" spans="2:6" x14ac:dyDescent="0.25">
      <c r="B41" s="13"/>
      <c r="C41" s="13"/>
      <c r="D41" s="13"/>
    </row>
    <row r="42" spans="2:6" x14ac:dyDescent="0.25">
      <c r="B42" s="13"/>
    </row>
    <row r="45" spans="2:6" x14ac:dyDescent="0.25">
      <c r="B45" s="13"/>
      <c r="C45" s="18"/>
      <c r="D45" s="18"/>
    </row>
    <row r="46" spans="2:6" x14ac:dyDescent="0.25">
      <c r="B46" s="13"/>
      <c r="C46" s="18"/>
      <c r="D46" s="18"/>
    </row>
    <row r="47" spans="2:6" x14ac:dyDescent="0.25">
      <c r="B47" s="13"/>
      <c r="C47" s="18"/>
      <c r="D47" s="18"/>
    </row>
    <row r="48" spans="2:6" x14ac:dyDescent="0.25">
      <c r="B48" s="13"/>
      <c r="C48" s="21"/>
      <c r="D48" s="21"/>
    </row>
    <row r="49" spans="2:2" x14ac:dyDescent="0.25">
      <c r="B49" s="13"/>
    </row>
    <row r="50" spans="2:2" x14ac:dyDescent="0.25">
      <c r="B50" s="13"/>
    </row>
    <row r="51" spans="2:2" x14ac:dyDescent="0.25">
      <c r="B51" s="13"/>
    </row>
  </sheetData>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86B9D-9BBE-46D0-A9E9-3BFBFDAF5557}">
  <dimension ref="A1:W63"/>
  <sheetViews>
    <sheetView zoomScaleNormal="100" workbookViewId="0">
      <selection activeCell="H22" sqref="H22"/>
    </sheetView>
  </sheetViews>
  <sheetFormatPr defaultColWidth="8.54296875" defaultRowHeight="12.5" x14ac:dyDescent="0.25"/>
  <cols>
    <col min="1" max="1" width="3.81640625" style="51" bestFit="1" customWidth="1"/>
    <col min="2" max="2" width="32.54296875" style="23" customWidth="1"/>
    <col min="3" max="6" width="13.08984375" style="23" bestFit="1" customWidth="1"/>
    <col min="7" max="7" width="12.6328125" style="23" bestFit="1" customWidth="1"/>
    <col min="8" max="8" width="14.81640625" style="23" bestFit="1" customWidth="1"/>
    <col min="9" max="9" width="14.54296875" style="23" customWidth="1"/>
    <col min="10" max="10" width="27" style="23" customWidth="1"/>
    <col min="11" max="11" width="8.453125" style="23" customWidth="1"/>
    <col min="12" max="12" width="4.54296875" style="23" customWidth="1"/>
    <col min="13" max="16384" width="8.54296875" style="23"/>
  </cols>
  <sheetData>
    <row r="1" spans="1:23" ht="15.5" x14ac:dyDescent="0.35">
      <c r="A1" s="155"/>
      <c r="B1" s="102" t="s">
        <v>103</v>
      </c>
      <c r="C1" s="156"/>
      <c r="D1" s="156"/>
      <c r="E1" s="156"/>
      <c r="F1" s="156"/>
      <c r="G1" s="156"/>
      <c r="H1" s="156"/>
      <c r="I1" s="156"/>
      <c r="J1" s="156"/>
      <c r="K1" s="156"/>
      <c r="L1" s="156"/>
    </row>
    <row r="2" spans="1:23" ht="15.5" x14ac:dyDescent="0.35">
      <c r="A2" s="155"/>
      <c r="B2" s="102" t="s">
        <v>104</v>
      </c>
      <c r="C2" s="156"/>
      <c r="D2" s="156"/>
      <c r="E2" s="156"/>
      <c r="F2" s="156"/>
      <c r="G2" s="156"/>
      <c r="H2" s="156"/>
      <c r="I2" s="156"/>
      <c r="J2" s="156"/>
      <c r="K2" s="156"/>
      <c r="L2" s="156"/>
    </row>
    <row r="3" spans="1:23" ht="15.5" x14ac:dyDescent="0.35">
      <c r="A3" s="155"/>
      <c r="B3" s="102" t="s">
        <v>105</v>
      </c>
      <c r="C3" s="156"/>
      <c r="D3" s="156"/>
      <c r="E3" s="156"/>
      <c r="F3" s="156"/>
      <c r="G3" s="156"/>
      <c r="H3" s="156"/>
      <c r="I3" s="156"/>
      <c r="J3" s="156"/>
      <c r="K3" s="156"/>
      <c r="L3" s="156"/>
    </row>
    <row r="4" spans="1:23" ht="15.5" x14ac:dyDescent="0.35">
      <c r="A4" s="155"/>
      <c r="B4" s="95" t="s">
        <v>78</v>
      </c>
      <c r="C4" s="156"/>
      <c r="D4" s="156"/>
      <c r="E4" s="156"/>
      <c r="F4" s="156"/>
      <c r="G4" s="156"/>
      <c r="H4" s="156"/>
      <c r="I4" s="156"/>
      <c r="J4" s="156"/>
      <c r="K4" s="156"/>
      <c r="L4" s="156"/>
    </row>
    <row r="5" spans="1:23" ht="15.5" x14ac:dyDescent="0.35">
      <c r="A5" s="155"/>
      <c r="B5" s="156"/>
      <c r="C5" s="156"/>
      <c r="D5" s="156"/>
      <c r="E5" s="156"/>
      <c r="F5" s="156"/>
      <c r="G5" s="156"/>
      <c r="H5" s="156"/>
      <c r="I5" s="156"/>
      <c r="J5" s="156"/>
      <c r="K5" s="156"/>
      <c r="L5" s="156"/>
    </row>
    <row r="6" spans="1:23" ht="16" thickBot="1" x14ac:dyDescent="0.4">
      <c r="A6" s="155"/>
      <c r="B6" s="156"/>
      <c r="C6" s="157" t="s">
        <v>8</v>
      </c>
      <c r="D6" s="157" t="s">
        <v>8</v>
      </c>
      <c r="E6" s="158" t="s">
        <v>8</v>
      </c>
      <c r="F6" s="158" t="s">
        <v>8</v>
      </c>
      <c r="G6" s="157" t="s">
        <v>8</v>
      </c>
      <c r="H6" s="159"/>
      <c r="I6" s="156"/>
      <c r="J6" s="156"/>
      <c r="K6" s="156"/>
      <c r="L6" s="156"/>
    </row>
    <row r="7" spans="1:23" s="52" customFormat="1" ht="46.5" x14ac:dyDescent="0.35">
      <c r="A7" s="160"/>
      <c r="B7" s="138" t="s">
        <v>79</v>
      </c>
      <c r="C7" s="139">
        <v>1985</v>
      </c>
      <c r="D7" s="139">
        <v>2009</v>
      </c>
      <c r="E7" s="139">
        <v>2024</v>
      </c>
      <c r="F7" s="139">
        <v>2025</v>
      </c>
      <c r="G7" s="308" t="s">
        <v>80</v>
      </c>
      <c r="H7" s="140" t="s">
        <v>81</v>
      </c>
      <c r="I7" s="161"/>
      <c r="J7" s="95"/>
      <c r="K7" s="95"/>
      <c r="L7" s="161"/>
      <c r="W7" s="49"/>
    </row>
    <row r="8" spans="1:23" ht="15.5" x14ac:dyDescent="0.35">
      <c r="A8" s="162" t="s">
        <v>16</v>
      </c>
      <c r="B8" s="141" t="s">
        <v>25</v>
      </c>
      <c r="C8" s="193">
        <v>798.309700428832</v>
      </c>
      <c r="D8" s="193">
        <v>697.23808240834001</v>
      </c>
      <c r="E8" s="193">
        <v>627.79131672108804</v>
      </c>
      <c r="F8" s="193">
        <v>612.31576376574901</v>
      </c>
      <c r="G8" s="311">
        <v>532.74476662922302</v>
      </c>
      <c r="H8" s="142">
        <f t="shared" ref="H8:H9" si="0">(D8-F8)/(D8-G8)</f>
        <v>0.5162660758606471</v>
      </c>
      <c r="I8" s="156"/>
      <c r="J8" s="98"/>
      <c r="K8" s="95"/>
      <c r="L8" s="156"/>
      <c r="W8" s="51"/>
    </row>
    <row r="9" spans="1:23" ht="15.5" x14ac:dyDescent="0.35">
      <c r="A9" s="162" t="s">
        <v>14</v>
      </c>
      <c r="B9" s="141" t="s">
        <v>27</v>
      </c>
      <c r="C9" s="193">
        <v>3641.02568674546</v>
      </c>
      <c r="D9" s="193">
        <v>3269.8305129801001</v>
      </c>
      <c r="E9" s="193">
        <v>2636.48006058893</v>
      </c>
      <c r="F9" s="193">
        <v>2732.68152894371</v>
      </c>
      <c r="G9" s="311">
        <v>2161.4804081781899</v>
      </c>
      <c r="H9" s="142">
        <f t="shared" si="0"/>
        <v>0.48463836626098583</v>
      </c>
      <c r="I9" s="156"/>
      <c r="J9" s="98"/>
      <c r="K9" s="95"/>
      <c r="L9" s="156"/>
    </row>
    <row r="10" spans="1:23" ht="15.5" x14ac:dyDescent="0.35">
      <c r="A10" s="162" t="s">
        <v>15</v>
      </c>
      <c r="B10" s="141" t="s">
        <v>82</v>
      </c>
      <c r="C10" s="193">
        <v>8277.1514888228194</v>
      </c>
      <c r="D10" s="193">
        <v>7612.3258495608197</v>
      </c>
      <c r="E10" s="193">
        <v>7270.7113694091804</v>
      </c>
      <c r="F10" s="193">
        <v>7370.0609761843498</v>
      </c>
      <c r="G10" s="311">
        <v>8342.8632734714993</v>
      </c>
      <c r="H10" s="142">
        <v>1</v>
      </c>
      <c r="I10" s="156"/>
      <c r="J10" s="98"/>
      <c r="K10" s="95"/>
      <c r="L10" s="156"/>
    </row>
    <row r="11" spans="1:23" ht="15.5" x14ac:dyDescent="0.35">
      <c r="A11" s="162" t="s">
        <v>19</v>
      </c>
      <c r="B11" s="141" t="s">
        <v>83</v>
      </c>
      <c r="C11" s="193">
        <v>6761.9295590035599</v>
      </c>
      <c r="D11" s="193">
        <v>6561.2690526382503</v>
      </c>
      <c r="E11" s="193">
        <v>6252.0445554296302</v>
      </c>
      <c r="F11" s="193">
        <v>6256.73201389515</v>
      </c>
      <c r="G11" s="311">
        <v>6872.39487677327</v>
      </c>
      <c r="H11" s="142">
        <v>1</v>
      </c>
      <c r="I11" s="156"/>
      <c r="J11" s="98"/>
      <c r="K11" s="95"/>
      <c r="L11" s="156"/>
    </row>
    <row r="12" spans="1:23" ht="15.5" x14ac:dyDescent="0.35">
      <c r="A12" s="162" t="s">
        <v>18</v>
      </c>
      <c r="B12" s="141" t="s">
        <v>84</v>
      </c>
      <c r="C12" s="193">
        <v>733.49321910149297</v>
      </c>
      <c r="D12" s="193">
        <v>597.72601285327403</v>
      </c>
      <c r="E12" s="193">
        <v>534.06703037578598</v>
      </c>
      <c r="F12" s="193">
        <v>522.60958925066598</v>
      </c>
      <c r="G12" s="311">
        <v>608.89126513071801</v>
      </c>
      <c r="H12" s="142">
        <v>1</v>
      </c>
      <c r="I12" s="156"/>
      <c r="J12" s="98"/>
      <c r="K12" s="95"/>
      <c r="L12" s="156"/>
    </row>
    <row r="13" spans="1:23" ht="15.5" x14ac:dyDescent="0.35">
      <c r="A13" s="162" t="s">
        <v>17</v>
      </c>
      <c r="B13" s="141" t="s">
        <v>85</v>
      </c>
      <c r="C13" s="193">
        <v>62.958430446060603</v>
      </c>
      <c r="D13" s="193">
        <v>48.193528782402097</v>
      </c>
      <c r="E13" s="193">
        <v>34.216730042651399</v>
      </c>
      <c r="F13" s="193">
        <v>25.746581427946801</v>
      </c>
      <c r="G13" s="311">
        <v>26.711143925746899</v>
      </c>
      <c r="H13" s="142">
        <v>1</v>
      </c>
      <c r="I13" s="156"/>
      <c r="J13" s="98"/>
      <c r="K13" s="95"/>
      <c r="L13" s="156"/>
    </row>
    <row r="14" spans="1:23" ht="16" thickBot="1" x14ac:dyDescent="0.4">
      <c r="A14" s="162" t="s">
        <v>0</v>
      </c>
      <c r="B14" s="143" t="s">
        <v>86</v>
      </c>
      <c r="C14" s="312">
        <v>43.229182085475799</v>
      </c>
      <c r="D14" s="312">
        <v>43.588477716393598</v>
      </c>
      <c r="E14" s="312">
        <v>35.0117897788788</v>
      </c>
      <c r="F14" s="312">
        <v>35.185360615864901</v>
      </c>
      <c r="G14" s="313">
        <v>41.939846861783103</v>
      </c>
      <c r="H14" s="164">
        <v>1</v>
      </c>
      <c r="I14" s="156"/>
      <c r="J14" s="98"/>
      <c r="K14" s="95"/>
      <c r="L14" s="156"/>
    </row>
    <row r="15" spans="1:23" ht="16" thickBot="1" x14ac:dyDescent="0.4">
      <c r="A15" s="155"/>
      <c r="B15" s="144" t="s">
        <v>106</v>
      </c>
      <c r="C15" s="165">
        <f>SUM(C8:C14)</f>
        <v>20318.0972666337</v>
      </c>
      <c r="D15" s="165">
        <f>SUM(D8:D14)</f>
        <v>18830.171516939576</v>
      </c>
      <c r="E15" s="165">
        <f>SUM(E8:E14)</f>
        <v>17390.322852346148</v>
      </c>
      <c r="F15" s="165">
        <f>SUM(F8:F14)</f>
        <v>17555.331814083438</v>
      </c>
      <c r="G15" s="314">
        <f>SUM(G8:G14)</f>
        <v>18587.025580970429</v>
      </c>
      <c r="H15" s="315">
        <v>1</v>
      </c>
      <c r="I15" s="156"/>
      <c r="J15" s="156"/>
      <c r="K15" s="156"/>
      <c r="L15" s="156"/>
    </row>
    <row r="16" spans="1:23" ht="15.5" x14ac:dyDescent="0.35">
      <c r="A16" s="155"/>
      <c r="B16" s="156"/>
      <c r="C16" s="166"/>
      <c r="D16" s="167"/>
      <c r="E16" s="167"/>
      <c r="F16" s="167"/>
      <c r="G16" s="166"/>
      <c r="H16" s="166"/>
      <c r="I16" s="156"/>
      <c r="J16" s="156"/>
      <c r="K16" s="156"/>
      <c r="L16" s="156"/>
    </row>
    <row r="17" spans="1:13" s="52" customFormat="1" ht="15.5" x14ac:dyDescent="0.35">
      <c r="A17" s="160"/>
      <c r="B17" s="168" t="s">
        <v>91</v>
      </c>
      <c r="C17" s="169">
        <v>1985</v>
      </c>
      <c r="D17" s="169">
        <v>2009</v>
      </c>
      <c r="E17" s="169">
        <v>2024</v>
      </c>
      <c r="F17" s="169">
        <v>2025</v>
      </c>
      <c r="G17" s="166"/>
      <c r="H17" s="167"/>
      <c r="I17" s="150"/>
      <c r="J17" s="168"/>
      <c r="K17" s="161"/>
      <c r="L17" s="161"/>
    </row>
    <row r="18" spans="1:13" ht="15.5" x14ac:dyDescent="0.35">
      <c r="A18" s="155"/>
      <c r="B18" s="102" t="s">
        <v>92</v>
      </c>
      <c r="C18" s="95">
        <v>2957.7553445609201</v>
      </c>
      <c r="D18" s="95">
        <v>1951.0625904450901</v>
      </c>
      <c r="E18" s="95">
        <v>1319.2906105287</v>
      </c>
      <c r="F18" s="95">
        <v>1386.6766397005499</v>
      </c>
      <c r="G18" s="156"/>
      <c r="H18" s="98"/>
      <c r="I18" s="98"/>
      <c r="J18" s="156"/>
      <c r="K18" s="156"/>
      <c r="L18" s="156"/>
    </row>
    <row r="19" spans="1:13" ht="15.5" x14ac:dyDescent="0.35">
      <c r="A19" s="155"/>
      <c r="B19" s="102" t="s">
        <v>93</v>
      </c>
      <c r="C19" s="95">
        <v>1380.08614905689</v>
      </c>
      <c r="D19" s="95">
        <v>1684.7553837402299</v>
      </c>
      <c r="E19" s="95">
        <v>1664.96343667983</v>
      </c>
      <c r="F19" s="95">
        <v>1708.86194731927</v>
      </c>
      <c r="G19" s="156"/>
      <c r="H19" s="151"/>
      <c r="I19" s="98"/>
      <c r="J19" s="156"/>
      <c r="K19" s="170"/>
      <c r="L19" s="170"/>
    </row>
    <row r="20" spans="1:13" ht="15.5" x14ac:dyDescent="0.35">
      <c r="A20" s="155"/>
      <c r="B20" s="102" t="s">
        <v>94</v>
      </c>
      <c r="C20" s="171">
        <v>125.81076390112709</v>
      </c>
      <c r="D20" s="171">
        <v>60.48670804899951</v>
      </c>
      <c r="E20" s="171">
        <v>38.556466797863266</v>
      </c>
      <c r="F20" s="171">
        <v>39.044436900233819</v>
      </c>
      <c r="G20" s="156"/>
      <c r="H20" s="172"/>
      <c r="I20" s="156"/>
      <c r="J20" s="156"/>
      <c r="K20" s="170"/>
      <c r="L20" s="170"/>
    </row>
    <row r="21" spans="1:13" ht="15.5" x14ac:dyDescent="0.35">
      <c r="A21" s="155"/>
      <c r="B21" s="102" t="s">
        <v>96</v>
      </c>
      <c r="C21" s="95">
        <v>15854.445009114699</v>
      </c>
      <c r="D21" s="95">
        <v>15133.866833694699</v>
      </c>
      <c r="E21" s="95">
        <v>14367.0243682409</v>
      </c>
      <c r="F21" s="95">
        <v>14420.2499948932</v>
      </c>
      <c r="G21" s="156"/>
      <c r="H21" s="156"/>
      <c r="I21" s="156"/>
      <c r="J21" s="156"/>
      <c r="K21" s="156"/>
      <c r="L21" s="156"/>
    </row>
    <row r="22" spans="1:13" ht="15.5" x14ac:dyDescent="0.35">
      <c r="A22" s="155"/>
      <c r="B22" s="173" t="s">
        <v>99</v>
      </c>
      <c r="C22" s="173">
        <f t="shared" ref="C22:E22" si="1">SUM(C18:C21)</f>
        <v>20318.097266633638</v>
      </c>
      <c r="D22" s="173">
        <f t="shared" si="1"/>
        <v>18830.171515929018</v>
      </c>
      <c r="E22" s="173">
        <f t="shared" si="1"/>
        <v>17389.834882247294</v>
      </c>
      <c r="F22" s="173">
        <f>SUM(F18:F21)</f>
        <v>17554.833018813253</v>
      </c>
      <c r="G22" s="156"/>
      <c r="H22" s="156"/>
      <c r="I22" s="156"/>
      <c r="J22" s="156"/>
      <c r="K22" s="156"/>
      <c r="L22" s="156"/>
    </row>
    <row r="23" spans="1:13" ht="15.5" x14ac:dyDescent="0.35">
      <c r="A23" s="155"/>
      <c r="B23" s="156"/>
      <c r="C23" s="156"/>
      <c r="D23" s="170"/>
      <c r="E23" s="156"/>
      <c r="F23" s="101"/>
      <c r="G23" s="156"/>
      <c r="H23" s="156"/>
      <c r="I23" s="156"/>
      <c r="J23" s="156"/>
      <c r="K23" s="170"/>
      <c r="L23" s="170"/>
    </row>
    <row r="24" spans="1:13" ht="15.5" x14ac:dyDescent="0.35">
      <c r="A24" s="155"/>
      <c r="B24" s="156"/>
      <c r="C24" s="102"/>
      <c r="D24" s="102"/>
      <c r="E24" s="102"/>
      <c r="F24" s="102"/>
      <c r="G24" s="156"/>
      <c r="H24" s="156"/>
      <c r="I24" s="156"/>
      <c r="J24" s="173"/>
      <c r="K24" s="173"/>
      <c r="L24" s="173"/>
      <c r="M24" s="22"/>
    </row>
    <row r="25" spans="1:13" ht="15.5" x14ac:dyDescent="0.35">
      <c r="A25" s="155"/>
      <c r="B25" s="156"/>
      <c r="C25" s="102"/>
      <c r="D25" s="102"/>
      <c r="E25" s="102"/>
      <c r="F25" s="102"/>
      <c r="G25" s="156"/>
      <c r="H25" s="156"/>
      <c r="I25" s="156"/>
      <c r="J25" s="156"/>
      <c r="K25" s="156"/>
      <c r="L25" s="156"/>
    </row>
    <row r="26" spans="1:13" ht="15.5" x14ac:dyDescent="0.35">
      <c r="A26" s="155"/>
      <c r="B26" s="156"/>
      <c r="C26" s="102"/>
      <c r="D26" s="102"/>
      <c r="E26" s="102"/>
      <c r="F26" s="102"/>
      <c r="G26" s="156"/>
      <c r="H26" s="156"/>
      <c r="I26" s="156"/>
      <c r="J26" s="156"/>
      <c r="K26" s="156"/>
      <c r="L26" s="156"/>
    </row>
    <row r="27" spans="1:13" ht="15.5" x14ac:dyDescent="0.35">
      <c r="A27" s="155"/>
      <c r="B27" s="156"/>
      <c r="C27" s="102"/>
      <c r="D27" s="102"/>
      <c r="E27" s="102"/>
      <c r="F27" s="102"/>
      <c r="G27" s="156"/>
      <c r="H27" s="156"/>
      <c r="I27" s="156"/>
      <c r="J27" s="156"/>
      <c r="K27" s="156"/>
      <c r="L27" s="156"/>
    </row>
    <row r="28" spans="1:13" ht="15.5" x14ac:dyDescent="0.35">
      <c r="A28" s="155"/>
      <c r="B28" s="156"/>
      <c r="C28" s="156"/>
      <c r="D28" s="156"/>
      <c r="E28" s="156"/>
      <c r="F28" s="156"/>
      <c r="G28" s="156"/>
      <c r="H28" s="156"/>
      <c r="I28" s="156"/>
      <c r="J28" s="156"/>
      <c r="K28" s="156"/>
      <c r="L28" s="156"/>
    </row>
    <row r="29" spans="1:13" ht="15.5" x14ac:dyDescent="0.35">
      <c r="A29" s="155"/>
      <c r="B29" s="102"/>
      <c r="C29" s="102"/>
      <c r="D29" s="102"/>
      <c r="E29" s="156"/>
      <c r="F29" s="156"/>
      <c r="G29" s="156"/>
      <c r="H29" s="156"/>
      <c r="I29" s="156"/>
      <c r="J29" s="156"/>
      <c r="K29" s="156"/>
      <c r="L29" s="156"/>
    </row>
    <row r="30" spans="1:13" x14ac:dyDescent="0.25">
      <c r="B30" s="18"/>
      <c r="C30" s="18"/>
      <c r="D30" s="18"/>
      <c r="E30" s="16"/>
      <c r="F30" s="16"/>
    </row>
    <row r="31" spans="1:13" x14ac:dyDescent="0.25">
      <c r="B31" s="18"/>
      <c r="C31" s="18"/>
      <c r="D31" s="18"/>
      <c r="E31" s="16"/>
      <c r="F31" s="16"/>
    </row>
    <row r="32" spans="1:13" x14ac:dyDescent="0.25">
      <c r="B32" s="18"/>
      <c r="C32" s="18"/>
      <c r="D32" s="18"/>
      <c r="E32" s="16"/>
      <c r="F32" s="16"/>
    </row>
    <row r="33" spans="2:6" x14ac:dyDescent="0.25">
      <c r="B33" s="50"/>
      <c r="C33" s="18"/>
      <c r="D33" s="18"/>
      <c r="E33" s="16"/>
      <c r="F33" s="16"/>
    </row>
    <row r="34" spans="2:6" x14ac:dyDescent="0.25">
      <c r="B34" s="50"/>
      <c r="C34" s="18"/>
      <c r="D34" s="18"/>
      <c r="E34" s="16"/>
      <c r="F34" s="16"/>
    </row>
    <row r="35" spans="2:6" x14ac:dyDescent="0.25">
      <c r="B35" s="18"/>
      <c r="C35" s="18"/>
      <c r="D35" s="18"/>
      <c r="E35" s="16"/>
      <c r="F35" s="16"/>
    </row>
    <row r="36" spans="2:6" x14ac:dyDescent="0.25">
      <c r="B36" s="18"/>
      <c r="C36" s="18"/>
      <c r="D36" s="18"/>
      <c r="E36" s="16"/>
      <c r="F36" s="16"/>
    </row>
    <row r="37" spans="2:6" x14ac:dyDescent="0.25">
      <c r="B37" s="18"/>
      <c r="C37" s="18"/>
      <c r="D37" s="18"/>
    </row>
    <row r="38" spans="2:6" x14ac:dyDescent="0.25">
      <c r="B38" s="18"/>
      <c r="C38" s="18"/>
      <c r="D38" s="18"/>
    </row>
    <row r="39" spans="2:6" x14ac:dyDescent="0.25">
      <c r="B39" s="18"/>
      <c r="C39" s="18"/>
      <c r="D39" s="18"/>
    </row>
    <row r="40" spans="2:6" x14ac:dyDescent="0.25">
      <c r="B40" s="18"/>
      <c r="C40" s="18"/>
      <c r="D40" s="18"/>
    </row>
    <row r="41" spans="2:6" x14ac:dyDescent="0.25">
      <c r="B41" s="18"/>
      <c r="C41" s="18"/>
      <c r="D41" s="18"/>
    </row>
    <row r="42" spans="2:6" x14ac:dyDescent="0.25">
      <c r="B42" s="18"/>
      <c r="C42" s="18"/>
      <c r="D42" s="18"/>
    </row>
    <row r="43" spans="2:6" x14ac:dyDescent="0.25">
      <c r="B43" s="18"/>
      <c r="C43" s="50"/>
      <c r="D43" s="50"/>
    </row>
    <row r="44" spans="2:6" x14ac:dyDescent="0.25">
      <c r="B44" s="50"/>
      <c r="C44" s="50"/>
      <c r="D44" s="50"/>
    </row>
    <row r="45" spans="2:6" x14ac:dyDescent="0.25">
      <c r="B45" s="50"/>
      <c r="C45" s="50"/>
      <c r="D45" s="50"/>
    </row>
    <row r="46" spans="2:6" x14ac:dyDescent="0.25">
      <c r="B46" s="50"/>
      <c r="C46" s="50"/>
      <c r="D46" s="50"/>
    </row>
    <row r="47" spans="2:6" x14ac:dyDescent="0.25">
      <c r="B47" s="50"/>
      <c r="C47" s="50"/>
      <c r="D47" s="50"/>
    </row>
    <row r="48" spans="2:6" x14ac:dyDescent="0.25">
      <c r="B48" s="50"/>
      <c r="C48" s="50"/>
      <c r="D48" s="50"/>
    </row>
    <row r="49" spans="2:4" x14ac:dyDescent="0.25">
      <c r="B49" s="50"/>
      <c r="C49" s="50"/>
      <c r="D49" s="50"/>
    </row>
    <row r="50" spans="2:4" x14ac:dyDescent="0.25">
      <c r="B50" s="50"/>
      <c r="C50" s="50"/>
      <c r="D50" s="50"/>
    </row>
    <row r="51" spans="2:4" x14ac:dyDescent="0.25">
      <c r="B51" s="50"/>
      <c r="C51" s="50"/>
      <c r="D51" s="50"/>
    </row>
    <row r="52" spans="2:4" x14ac:dyDescent="0.25">
      <c r="B52" s="50"/>
      <c r="C52" s="50"/>
      <c r="D52" s="50"/>
    </row>
    <row r="53" spans="2:4" x14ac:dyDescent="0.25">
      <c r="B53" s="50"/>
      <c r="C53" s="50"/>
      <c r="D53" s="50"/>
    </row>
    <row r="54" spans="2:4" x14ac:dyDescent="0.25">
      <c r="B54" s="50"/>
      <c r="C54" s="50"/>
      <c r="D54" s="50"/>
    </row>
    <row r="55" spans="2:4" x14ac:dyDescent="0.25">
      <c r="B55" s="50"/>
      <c r="C55" s="50"/>
      <c r="D55" s="50"/>
    </row>
    <row r="56" spans="2:4" x14ac:dyDescent="0.25">
      <c r="B56" s="50"/>
      <c r="C56" s="50"/>
      <c r="D56" s="50"/>
    </row>
    <row r="57" spans="2:4" x14ac:dyDescent="0.25">
      <c r="B57" s="50"/>
      <c r="C57" s="50"/>
      <c r="D57" s="50"/>
    </row>
    <row r="58" spans="2:4" x14ac:dyDescent="0.25">
      <c r="B58" s="50"/>
      <c r="C58" s="50"/>
      <c r="D58" s="50"/>
    </row>
    <row r="59" spans="2:4" x14ac:dyDescent="0.25">
      <c r="B59" s="50"/>
      <c r="C59" s="50"/>
      <c r="D59" s="50"/>
    </row>
    <row r="60" spans="2:4" x14ac:dyDescent="0.25">
      <c r="B60" s="50"/>
      <c r="C60" s="50"/>
      <c r="D60" s="50"/>
    </row>
    <row r="61" spans="2:4" x14ac:dyDescent="0.25">
      <c r="B61" s="50"/>
      <c r="C61" s="50"/>
      <c r="D61" s="50"/>
    </row>
    <row r="62" spans="2:4" x14ac:dyDescent="0.25">
      <c r="B62" s="50"/>
      <c r="C62" s="50"/>
      <c r="D62" s="50"/>
    </row>
    <row r="63" spans="2:4" x14ac:dyDescent="0.25">
      <c r="B63" s="50"/>
      <c r="C63" s="50"/>
      <c r="D63" s="50"/>
    </row>
  </sheetData>
  <pageMargins left="0.75" right="0.75" top="1" bottom="1" header="0.5" footer="0.5"/>
  <pageSetup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0D587-159E-40D8-8DD1-FDCC14E03AC6}">
  <dimension ref="A1:O987"/>
  <sheetViews>
    <sheetView zoomScaleNormal="100" workbookViewId="0">
      <pane ySplit="1" topLeftCell="A2" activePane="bottomLeft" state="frozen"/>
      <selection pane="bottomLeft" activeCell="D12" sqref="D12"/>
    </sheetView>
  </sheetViews>
  <sheetFormatPr defaultColWidth="8.54296875" defaultRowHeight="14.5" x14ac:dyDescent="0.35"/>
  <cols>
    <col min="1" max="1" width="36.26953125" style="27" bestFit="1" customWidth="1"/>
    <col min="2" max="2" width="22.90625" style="27" bestFit="1" customWidth="1"/>
    <col min="3" max="4" width="22.36328125" style="27" bestFit="1" customWidth="1"/>
    <col min="5" max="5" width="18" style="27" bestFit="1" customWidth="1"/>
    <col min="6" max="6" width="22.36328125" style="27" bestFit="1" customWidth="1"/>
    <col min="7" max="7" width="15.6328125" style="27" bestFit="1" customWidth="1"/>
    <col min="8" max="8" width="22.36328125" style="27" bestFit="1" customWidth="1"/>
    <col min="9" max="9" width="15.90625" style="27" customWidth="1"/>
    <col min="10" max="10" width="22.36328125" style="48" bestFit="1" customWidth="1"/>
    <col min="11" max="12" width="22.36328125" style="27" bestFit="1" customWidth="1"/>
    <col min="13" max="13" width="16.08984375" style="27" bestFit="1" customWidth="1"/>
    <col min="14" max="16384" width="8.54296875" style="27"/>
  </cols>
  <sheetData>
    <row r="1" spans="1:15" ht="31" x14ac:dyDescent="0.35">
      <c r="A1" s="343" t="s">
        <v>107</v>
      </c>
      <c r="B1" s="344" t="s">
        <v>108</v>
      </c>
      <c r="C1" s="344" t="s">
        <v>109</v>
      </c>
      <c r="D1" s="344" t="s">
        <v>109</v>
      </c>
      <c r="E1" s="344" t="s">
        <v>110</v>
      </c>
      <c r="F1" s="344" t="s">
        <v>109</v>
      </c>
      <c r="G1" s="344" t="s">
        <v>111</v>
      </c>
      <c r="H1" s="344" t="s">
        <v>109</v>
      </c>
      <c r="I1" s="344" t="s">
        <v>111</v>
      </c>
      <c r="J1" s="344" t="s">
        <v>109</v>
      </c>
      <c r="K1" s="344" t="s">
        <v>109</v>
      </c>
      <c r="L1" s="344" t="s">
        <v>109</v>
      </c>
      <c r="M1" s="344" t="s">
        <v>111</v>
      </c>
      <c r="N1" s="174"/>
      <c r="O1" s="174"/>
    </row>
    <row r="2" spans="1:15" ht="15.5" x14ac:dyDescent="0.35">
      <c r="A2" s="360" t="s">
        <v>11</v>
      </c>
      <c r="B2" s="360"/>
      <c r="C2" s="361"/>
      <c r="D2" s="360"/>
      <c r="E2" s="360"/>
      <c r="F2" s="360"/>
      <c r="G2" s="360"/>
      <c r="H2" s="360"/>
      <c r="I2" s="360"/>
      <c r="J2" s="360"/>
      <c r="K2" s="360"/>
      <c r="L2" s="360"/>
      <c r="M2" s="360"/>
      <c r="N2" s="174"/>
      <c r="O2" s="174"/>
    </row>
    <row r="3" spans="1:15" s="29" customFormat="1" ht="31" x14ac:dyDescent="0.35">
      <c r="A3" s="340" t="s">
        <v>91</v>
      </c>
      <c r="B3" s="400">
        <v>1985</v>
      </c>
      <c r="C3" s="400">
        <v>2009</v>
      </c>
      <c r="D3" s="401">
        <v>2024</v>
      </c>
      <c r="E3" s="400" t="s">
        <v>112</v>
      </c>
      <c r="F3" s="400" t="s">
        <v>113</v>
      </c>
      <c r="G3" s="400" t="s">
        <v>114</v>
      </c>
      <c r="H3" s="400" t="s">
        <v>115</v>
      </c>
      <c r="I3" s="402" t="s">
        <v>116</v>
      </c>
      <c r="J3" s="403">
        <v>2025</v>
      </c>
      <c r="K3" s="404" t="s">
        <v>117</v>
      </c>
      <c r="L3" s="400" t="s">
        <v>115</v>
      </c>
      <c r="M3" s="400" t="s">
        <v>116</v>
      </c>
      <c r="N3" s="175"/>
      <c r="O3" s="175"/>
    </row>
    <row r="4" spans="1:15" ht="15.5" x14ac:dyDescent="0.35">
      <c r="A4" s="345" t="s">
        <v>92</v>
      </c>
      <c r="B4" s="346">
        <f>Nitrogen!C22</f>
        <v>157.30604535958199</v>
      </c>
      <c r="C4" s="346">
        <f>Nitrogen!D22</f>
        <v>122.032915464712</v>
      </c>
      <c r="D4" s="347">
        <f>Nitrogen!E22</f>
        <v>116.375068191314</v>
      </c>
      <c r="E4" s="346">
        <f>D4-C4</f>
        <v>-5.657847273398005</v>
      </c>
      <c r="F4" s="346">
        <f>J4-C4</f>
        <v>-4.3398049729110113</v>
      </c>
      <c r="G4" s="348">
        <f>F4/C4</f>
        <v>-3.5562577165223451E-2</v>
      </c>
      <c r="H4" s="346">
        <f>IF(F4&lt;0,-1*F4,0)</f>
        <v>4.3398049729110113</v>
      </c>
      <c r="I4" s="376">
        <f>H4/$H$12</f>
        <v>9.3353138702799807E-2</v>
      </c>
      <c r="J4" s="392">
        <f>Nitrogen!F22</f>
        <v>117.69311049180099</v>
      </c>
      <c r="K4" s="383">
        <f>J4-D4</f>
        <v>1.3180423004869937</v>
      </c>
      <c r="L4" s="346">
        <f>IF(K4&lt;0,-1*K4,0)</f>
        <v>0</v>
      </c>
      <c r="M4" s="351">
        <f t="shared" ref="M4:M12" si="0">L4/$L$12</f>
        <v>0</v>
      </c>
      <c r="N4" s="174"/>
      <c r="O4" s="174"/>
    </row>
    <row r="5" spans="1:15" ht="15.5" x14ac:dyDescent="0.35">
      <c r="A5" s="345" t="s">
        <v>93</v>
      </c>
      <c r="B5" s="346">
        <f>Nitrogen!C23</f>
        <v>27.499726353526199</v>
      </c>
      <c r="C5" s="346">
        <f>Nitrogen!D23</f>
        <v>38.261189349004297</v>
      </c>
      <c r="D5" s="347">
        <f>Nitrogen!E23</f>
        <v>39.266407480654799</v>
      </c>
      <c r="E5" s="346">
        <f t="shared" ref="E5:E12" si="1">D5-C5</f>
        <v>1.0052181316505013</v>
      </c>
      <c r="F5" s="346">
        <f t="shared" ref="F5:F10" si="2">J5-C5</f>
        <v>1.8013333041643023</v>
      </c>
      <c r="G5" s="348">
        <f t="shared" ref="G5:G12" si="3">F5/C5</f>
        <v>4.7079908774743301E-2</v>
      </c>
      <c r="H5" s="346">
        <f t="shared" ref="H5:H10" si="4">IF(F5&lt;0,-1*F5,0)</f>
        <v>0</v>
      </c>
      <c r="I5" s="376">
        <f>H5/$H$12</f>
        <v>0</v>
      </c>
      <c r="J5" s="392">
        <f>Nitrogen!F23</f>
        <v>40.0625226531686</v>
      </c>
      <c r="K5" s="383">
        <f t="shared" ref="K5:K8" si="5">J5-D5</f>
        <v>0.79611517251380093</v>
      </c>
      <c r="L5" s="346">
        <f t="shared" ref="L5:L10" si="6">IF(K5&lt;0,-1*K5,0)</f>
        <v>0</v>
      </c>
      <c r="M5" s="351">
        <f t="shared" si="0"/>
        <v>0</v>
      </c>
      <c r="N5" s="174"/>
      <c r="O5" s="174"/>
    </row>
    <row r="6" spans="1:15" ht="15.5" x14ac:dyDescent="0.35">
      <c r="A6" s="345" t="s">
        <v>94</v>
      </c>
      <c r="B6" s="346">
        <f>Nitrogen!C26</f>
        <v>94.543076501344501</v>
      </c>
      <c r="C6" s="346">
        <f>Nitrogen!D26</f>
        <v>56.0865240363648</v>
      </c>
      <c r="D6" s="346">
        <f>Nitrogen!E26</f>
        <v>27.095965602560401</v>
      </c>
      <c r="E6" s="346">
        <f t="shared" si="1"/>
        <v>-28.990558433804399</v>
      </c>
      <c r="F6" s="346">
        <f t="shared" si="2"/>
        <v>-29.566397923062201</v>
      </c>
      <c r="G6" s="348">
        <f t="shared" si="3"/>
        <v>-0.52715689608242167</v>
      </c>
      <c r="H6" s="346">
        <f>IF(F6&lt;0,-1*F6,0)</f>
        <v>29.566397923062201</v>
      </c>
      <c r="I6" s="376">
        <f>H6/$H$12</f>
        <v>0.63600001923643923</v>
      </c>
      <c r="J6" s="392">
        <f>Nitrogen!F26</f>
        <v>26.520126113302599</v>
      </c>
      <c r="K6" s="383">
        <f t="shared" si="5"/>
        <v>-0.57583948925780248</v>
      </c>
      <c r="L6" s="346">
        <f>IF(K6&lt;0,-1*K6,0)</f>
        <v>0.57583948925780248</v>
      </c>
      <c r="M6" s="351">
        <f>L6/$L$12</f>
        <v>0.53885571870785887</v>
      </c>
      <c r="N6" s="174"/>
      <c r="O6" s="174"/>
    </row>
    <row r="7" spans="1:15" ht="15.5" x14ac:dyDescent="0.35">
      <c r="A7" s="345" t="s">
        <v>95</v>
      </c>
      <c r="B7" s="346">
        <f>Nitrogen!C25</f>
        <v>5.4514907340723404</v>
      </c>
      <c r="C7" s="346">
        <f>Nitrogen!D25</f>
        <v>7.5612611909747098</v>
      </c>
      <c r="D7" s="347">
        <f>Nitrogen!E25</f>
        <v>7.8207769677804198</v>
      </c>
      <c r="E7" s="346">
        <f t="shared" si="1"/>
        <v>0.25951577680570992</v>
      </c>
      <c r="F7" s="346">
        <f t="shared" si="2"/>
        <v>0.24694750893602979</v>
      </c>
      <c r="G7" s="348">
        <f t="shared" si="3"/>
        <v>3.2659566003458769E-2</v>
      </c>
      <c r="H7" s="346">
        <f t="shared" si="4"/>
        <v>0</v>
      </c>
      <c r="I7" s="376">
        <f t="shared" ref="I7:I10" si="7">H7/$H$12</f>
        <v>0</v>
      </c>
      <c r="J7" s="392">
        <f>Nitrogen!F25</f>
        <v>7.8082086999107396</v>
      </c>
      <c r="K7" s="383">
        <f t="shared" si="5"/>
        <v>-1.2568267869680128E-2</v>
      </c>
      <c r="L7" s="346">
        <f t="shared" si="6"/>
        <v>1.2568267869680128E-2</v>
      </c>
      <c r="M7" s="351">
        <f t="shared" si="0"/>
        <v>1.1761060403409299E-2</v>
      </c>
      <c r="N7" s="174"/>
      <c r="O7" s="174"/>
    </row>
    <row r="8" spans="1:15" ht="15.5" x14ac:dyDescent="0.35">
      <c r="A8" s="345" t="s">
        <v>118</v>
      </c>
      <c r="B8" s="346">
        <f>Nitrogen!C24</f>
        <v>48.525085599689099</v>
      </c>
      <c r="C8" s="346">
        <f>Nitrogen!D24</f>
        <v>46.198059285981302</v>
      </c>
      <c r="D8" s="346">
        <f>Nitrogen!E24</f>
        <v>45.114264003718503</v>
      </c>
      <c r="E8" s="346">
        <f t="shared" si="1"/>
        <v>-1.0837952822627983</v>
      </c>
      <c r="F8" s="346">
        <f t="shared" si="2"/>
        <v>-1.194877533438401</v>
      </c>
      <c r="G8" s="348">
        <f t="shared" si="3"/>
        <v>-2.5864236548156991E-2</v>
      </c>
      <c r="H8" s="346">
        <f t="shared" si="4"/>
        <v>1.194877533438401</v>
      </c>
      <c r="I8" s="376">
        <f t="shared" si="7"/>
        <v>2.5702898818771788E-2</v>
      </c>
      <c r="J8" s="392">
        <f>Nitrogen!F24</f>
        <v>45.003181752542901</v>
      </c>
      <c r="K8" s="383">
        <f t="shared" si="5"/>
        <v>-0.11108225117560266</v>
      </c>
      <c r="L8" s="346">
        <f t="shared" si="6"/>
        <v>0.11108225117560266</v>
      </c>
      <c r="M8" s="351">
        <f t="shared" si="0"/>
        <v>0.10394790112443686</v>
      </c>
      <c r="N8" s="174"/>
      <c r="O8" s="174"/>
    </row>
    <row r="9" spans="1:15" ht="31" x14ac:dyDescent="0.35">
      <c r="A9" s="345" t="s">
        <v>97</v>
      </c>
      <c r="B9" s="346">
        <f>Nitrogen!C27</f>
        <v>15.900637326454</v>
      </c>
      <c r="C9" s="346">
        <f>Nitrogen!D27</f>
        <v>7.1835919141905302</v>
      </c>
      <c r="D9" s="347">
        <f>Nitrogen!E27</f>
        <v>0.22</v>
      </c>
      <c r="E9" s="346">
        <f t="shared" si="1"/>
        <v>-6.9635919141905305</v>
      </c>
      <c r="F9" s="346">
        <f t="shared" si="2"/>
        <v>-7.1835919141905302</v>
      </c>
      <c r="G9" s="348">
        <f t="shared" si="3"/>
        <v>-1</v>
      </c>
      <c r="H9" s="346">
        <f t="shared" si="4"/>
        <v>7.1835919141905302</v>
      </c>
      <c r="I9" s="376">
        <f t="shared" si="7"/>
        <v>0.15452557350749199</v>
      </c>
      <c r="J9" s="392">
        <f>Nitrogen!F27</f>
        <v>0</v>
      </c>
      <c r="K9" s="383">
        <f>J9-D9</f>
        <v>-0.22</v>
      </c>
      <c r="L9" s="346">
        <f t="shared" si="6"/>
        <v>0.22</v>
      </c>
      <c r="M9" s="349">
        <f t="shared" si="0"/>
        <v>0.2058703168629949</v>
      </c>
      <c r="N9" s="176"/>
      <c r="O9" s="174"/>
    </row>
    <row r="10" spans="1:15" ht="15.5" x14ac:dyDescent="0.35">
      <c r="A10" s="345" t="s">
        <v>98</v>
      </c>
      <c r="B10" s="346">
        <f>Nitrogen!C28</f>
        <v>21.5207178948103</v>
      </c>
      <c r="C10" s="346">
        <f>Nitrogen!D28</f>
        <v>19.804229405538901</v>
      </c>
      <c r="D10" s="347">
        <f>Nitrogen!E28</f>
        <v>15.75</v>
      </c>
      <c r="E10" s="346">
        <f t="shared" si="1"/>
        <v>-4.0542294055389014</v>
      </c>
      <c r="F10" s="346">
        <f t="shared" si="2"/>
        <v>-4.2033732991616013</v>
      </c>
      <c r="G10" s="348">
        <f t="shared" si="3"/>
        <v>-0.21224624362238453</v>
      </c>
      <c r="H10" s="346">
        <f t="shared" si="4"/>
        <v>4.2033732991616013</v>
      </c>
      <c r="I10" s="376">
        <f t="shared" si="7"/>
        <v>9.0418369734497378E-2</v>
      </c>
      <c r="J10" s="392">
        <f>Nitrogen!F28</f>
        <v>15.6008561063773</v>
      </c>
      <c r="K10" s="383">
        <f>J10-D10</f>
        <v>-0.14914389362269986</v>
      </c>
      <c r="L10" s="346">
        <f t="shared" si="6"/>
        <v>0.14914389362269986</v>
      </c>
      <c r="M10" s="349">
        <f t="shared" si="0"/>
        <v>0.13956500290130011</v>
      </c>
      <c r="N10" s="174"/>
      <c r="O10" s="174"/>
    </row>
    <row r="11" spans="1:15" ht="15.5" x14ac:dyDescent="0.35">
      <c r="A11" s="345" t="s">
        <v>119</v>
      </c>
      <c r="B11" s="346">
        <f>SUM(B9:B10)</f>
        <v>37.421355221264299</v>
      </c>
      <c r="C11" s="346">
        <f t="shared" ref="C11:M11" si="8">SUM(C9:C10)</f>
        <v>26.987821319729431</v>
      </c>
      <c r="D11" s="346">
        <f t="shared" si="8"/>
        <v>15.97</v>
      </c>
      <c r="E11" s="346">
        <f t="shared" si="8"/>
        <v>-11.017821319729432</v>
      </c>
      <c r="F11" s="346">
        <f t="shared" si="8"/>
        <v>-11.386965213352131</v>
      </c>
      <c r="G11" s="348">
        <f t="shared" si="3"/>
        <v>-0.42192976892979861</v>
      </c>
      <c r="H11" s="346">
        <f t="shared" si="8"/>
        <v>11.386965213352131</v>
      </c>
      <c r="I11" s="376">
        <f t="shared" si="8"/>
        <v>0.24494394324198937</v>
      </c>
      <c r="J11" s="392">
        <f t="shared" si="8"/>
        <v>15.6008561063773</v>
      </c>
      <c r="K11" s="384">
        <f t="shared" si="8"/>
        <v>-0.36914389362269984</v>
      </c>
      <c r="L11" s="346">
        <f t="shared" si="8"/>
        <v>0.36914389362269984</v>
      </c>
      <c r="M11" s="352">
        <f t="shared" si="8"/>
        <v>0.34543531976429498</v>
      </c>
      <c r="N11" s="174"/>
      <c r="O11" s="174"/>
    </row>
    <row r="12" spans="1:15" s="28" customFormat="1" ht="15.5" x14ac:dyDescent="0.35">
      <c r="A12" s="341" t="s">
        <v>99</v>
      </c>
      <c r="B12" s="353">
        <f t="shared" ref="B12:L12" si="9">SUM(B4:B10)</f>
        <v>370.74677976947839</v>
      </c>
      <c r="C12" s="353">
        <f>SUM(C4:C10)</f>
        <v>297.12777064676652</v>
      </c>
      <c r="D12" s="353">
        <f>SUM(D4:D10)</f>
        <v>251.64248224602815</v>
      </c>
      <c r="E12" s="354">
        <f t="shared" si="1"/>
        <v>-45.485288400738369</v>
      </c>
      <c r="F12" s="354">
        <f>J12-C12</f>
        <v>-44.439764829663375</v>
      </c>
      <c r="G12" s="355">
        <f t="shared" si="3"/>
        <v>-0.14956449453691276</v>
      </c>
      <c r="H12" s="353">
        <f>SUM(H4:H10)</f>
        <v>46.488045642763737</v>
      </c>
      <c r="I12" s="377">
        <f>SUM(I4:I10)</f>
        <v>1.0000000000000002</v>
      </c>
      <c r="J12" s="393">
        <f>Nitrogen!F29</f>
        <v>252.68800581710315</v>
      </c>
      <c r="K12" s="385">
        <f>J12-D12</f>
        <v>1.0455235710749946</v>
      </c>
      <c r="L12" s="356">
        <f t="shared" si="9"/>
        <v>1.0686339019257851</v>
      </c>
      <c r="M12" s="357">
        <f t="shared" si="0"/>
        <v>1</v>
      </c>
      <c r="N12" s="177"/>
      <c r="O12" s="177"/>
    </row>
    <row r="13" spans="1:15" ht="31" x14ac:dyDescent="0.35">
      <c r="A13" s="344"/>
      <c r="B13" s="344"/>
      <c r="C13" s="344"/>
      <c r="D13" s="339"/>
      <c r="E13" s="358"/>
      <c r="F13" s="359"/>
      <c r="G13" s="359"/>
      <c r="H13" s="344"/>
      <c r="I13" s="375"/>
      <c r="J13" s="406" t="s">
        <v>120</v>
      </c>
      <c r="K13" s="386">
        <f>E12/15</f>
        <v>-3.0323525600492247</v>
      </c>
      <c r="L13" s="344"/>
      <c r="M13" s="344"/>
      <c r="N13" s="174"/>
      <c r="O13" s="174"/>
    </row>
    <row r="14" spans="1:15" ht="15.5" x14ac:dyDescent="0.35">
      <c r="A14" s="362" t="s">
        <v>12</v>
      </c>
      <c r="B14" s="363"/>
      <c r="C14" s="363"/>
      <c r="D14" s="363"/>
      <c r="E14" s="363"/>
      <c r="F14" s="363"/>
      <c r="G14" s="363"/>
      <c r="H14" s="363"/>
      <c r="I14" s="378"/>
      <c r="J14" s="394"/>
      <c r="K14" s="387"/>
      <c r="L14" s="363"/>
      <c r="M14" s="363"/>
      <c r="N14" s="174"/>
      <c r="O14" s="174"/>
    </row>
    <row r="15" spans="1:15" ht="31" x14ac:dyDescent="0.35">
      <c r="A15" s="340" t="s">
        <v>91</v>
      </c>
      <c r="B15" s="400">
        <v>1985</v>
      </c>
      <c r="C15" s="400">
        <v>2009</v>
      </c>
      <c r="D15" s="401">
        <v>2024</v>
      </c>
      <c r="E15" s="400" t="s">
        <v>112</v>
      </c>
      <c r="F15" s="400" t="s">
        <v>113</v>
      </c>
      <c r="G15" s="400" t="s">
        <v>114</v>
      </c>
      <c r="H15" s="400" t="s">
        <v>115</v>
      </c>
      <c r="I15" s="402" t="s">
        <v>116</v>
      </c>
      <c r="J15" s="403">
        <v>2025</v>
      </c>
      <c r="K15" s="404" t="s">
        <v>117</v>
      </c>
      <c r="L15" s="400" t="s">
        <v>115</v>
      </c>
      <c r="M15" s="400" t="s">
        <v>116</v>
      </c>
      <c r="N15" s="174"/>
      <c r="O15" s="174"/>
    </row>
    <row r="16" spans="1:15" ht="15.5" x14ac:dyDescent="0.35">
      <c r="A16" s="344" t="s">
        <v>92</v>
      </c>
      <c r="B16" s="350">
        <f>Phosphorus!C17</f>
        <v>7.4750265800418196</v>
      </c>
      <c r="C16" s="350">
        <f>Phosphorus!D17</f>
        <v>4.41888622751617</v>
      </c>
      <c r="D16" s="350">
        <f>Phosphorus!E17</f>
        <v>3.7626503474459199</v>
      </c>
      <c r="E16" s="346">
        <f t="shared" ref="E16:E21" si="10">D16-C16</f>
        <v>-0.65623588007025013</v>
      </c>
      <c r="F16" s="346">
        <f>J16-C16</f>
        <v>-0.57962849275399009</v>
      </c>
      <c r="G16" s="348">
        <f>F16/C16</f>
        <v>-0.13117072106194413</v>
      </c>
      <c r="H16" s="346">
        <f>IF(F16&lt;0,-1*F16,0)</f>
        <v>0.57962849275399009</v>
      </c>
      <c r="I16" s="379">
        <f>H16/$H$21</f>
        <v>0.16156431277688504</v>
      </c>
      <c r="J16" s="395">
        <f>Phosphorus!F17</f>
        <v>3.8392577347621799</v>
      </c>
      <c r="K16" s="383">
        <f>J16-D16</f>
        <v>7.6607387316260045E-2</v>
      </c>
      <c r="L16" s="346">
        <f>IF(K16&lt;0,-1*K16,0)</f>
        <v>0</v>
      </c>
      <c r="M16" s="351">
        <f>L16/$L$21</f>
        <v>0</v>
      </c>
      <c r="N16" s="174"/>
      <c r="O16" s="174"/>
    </row>
    <row r="17" spans="1:15" ht="15.5" x14ac:dyDescent="0.35">
      <c r="A17" s="344" t="s">
        <v>93</v>
      </c>
      <c r="B17" s="350">
        <f>Phosphorus!C18</f>
        <v>1.7457536438922601</v>
      </c>
      <c r="C17" s="350">
        <f>Phosphorus!D18</f>
        <v>2.2593243746831302</v>
      </c>
      <c r="D17" s="350">
        <f>Phosphorus!E18</f>
        <v>1.93133640109837</v>
      </c>
      <c r="E17" s="346">
        <f>D17-C17</f>
        <v>-0.32798797358476017</v>
      </c>
      <c r="F17" s="346">
        <f t="shared" ref="F17:F21" si="11">J17-C17</f>
        <v>-0.26769555897730024</v>
      </c>
      <c r="G17" s="348">
        <f t="shared" ref="G17:G21" si="12">F17/C17</f>
        <v>-0.11848478331706774</v>
      </c>
      <c r="H17" s="346">
        <f t="shared" ref="H17:H20" si="13">IF(F17&lt;0,-1*F17,0)</f>
        <v>0.26769555897730024</v>
      </c>
      <c r="I17" s="379">
        <f>H17/$H$21</f>
        <v>7.4616844341273775E-2</v>
      </c>
      <c r="J17" s="395">
        <f>Phosphorus!F18</f>
        <v>1.9916288157058299</v>
      </c>
      <c r="K17" s="383">
        <f t="shared" ref="K17:K20" si="14">J17-D17</f>
        <v>6.0292414607459932E-2</v>
      </c>
      <c r="L17" s="346">
        <f>IF(K17&lt;0,-1*K17,0)</f>
        <v>0</v>
      </c>
      <c r="M17" s="351">
        <f t="shared" ref="M17:M21" si="15">L17/$L$21</f>
        <v>0</v>
      </c>
      <c r="N17" s="174"/>
      <c r="O17" s="174"/>
    </row>
    <row r="18" spans="1:15" ht="15.5" x14ac:dyDescent="0.35">
      <c r="A18" s="344" t="s">
        <v>94</v>
      </c>
      <c r="B18" s="350">
        <f>Phosphorus!C19</f>
        <v>12.931227326172952</v>
      </c>
      <c r="C18" s="350">
        <f>Phosphorus!D19</f>
        <v>4.1885332046187544</v>
      </c>
      <c r="D18" s="350">
        <f>Phosphorus!E19</f>
        <v>2.0864561296644162</v>
      </c>
      <c r="E18" s="346">
        <f t="shared" si="10"/>
        <v>-2.1020770749543383</v>
      </c>
      <c r="F18" s="346">
        <f t="shared" si="11"/>
        <v>-2.1775810359910204</v>
      </c>
      <c r="G18" s="348">
        <f t="shared" si="12"/>
        <v>-0.51989107632948239</v>
      </c>
      <c r="H18" s="346">
        <f t="shared" si="13"/>
        <v>2.1775810359910204</v>
      </c>
      <c r="I18" s="379">
        <f>H18/$H$21</f>
        <v>0.6069739289803826</v>
      </c>
      <c r="J18" s="395">
        <f>Phosphorus!F19</f>
        <v>2.0109521686277341</v>
      </c>
      <c r="K18" s="383">
        <f t="shared" si="14"/>
        <v>-7.550396103668211E-2</v>
      </c>
      <c r="L18" s="346">
        <f t="shared" ref="L18:L20" si="16">IF(K18&lt;0,-1*K18,0)</f>
        <v>7.550396103668211E-2</v>
      </c>
      <c r="M18" s="351">
        <f t="shared" si="15"/>
        <v>1</v>
      </c>
      <c r="N18" s="174"/>
      <c r="O18" s="174"/>
    </row>
    <row r="19" spans="1:15" ht="15.5" x14ac:dyDescent="0.35">
      <c r="A19" s="344" t="s">
        <v>95</v>
      </c>
      <c r="B19" s="350">
        <f>Phosphorus!C20</f>
        <v>1.57407111332928E-3</v>
      </c>
      <c r="C19" s="350">
        <f>Phosphorus!D20</f>
        <v>2.1020489299335698E-3</v>
      </c>
      <c r="D19" s="350">
        <f>Phosphorus!E20</f>
        <v>2.8262030942997002E-3</v>
      </c>
      <c r="E19" s="346">
        <f t="shared" si="10"/>
        <v>7.2415416436613037E-4</v>
      </c>
      <c r="F19" s="346">
        <f t="shared" si="11"/>
        <v>8.7133088364837021E-4</v>
      </c>
      <c r="G19" s="348">
        <f t="shared" si="12"/>
        <v>0.4145150339939549</v>
      </c>
      <c r="H19" s="346">
        <f t="shared" si="13"/>
        <v>0</v>
      </c>
      <c r="I19" s="379">
        <f>H19/$H$21</f>
        <v>0</v>
      </c>
      <c r="J19" s="395">
        <f>Phosphorus!F20</f>
        <v>2.9733798135819401E-3</v>
      </c>
      <c r="K19" s="383">
        <f t="shared" si="14"/>
        <v>1.4717671928223984E-4</v>
      </c>
      <c r="L19" s="346">
        <f t="shared" si="16"/>
        <v>0</v>
      </c>
      <c r="M19" s="351">
        <f t="shared" si="15"/>
        <v>0</v>
      </c>
      <c r="N19" s="174"/>
      <c r="O19" s="174"/>
    </row>
    <row r="20" spans="1:15" ht="15.5" x14ac:dyDescent="0.35">
      <c r="A20" s="344" t="s">
        <v>118</v>
      </c>
      <c r="B20" s="350">
        <f>Phosphorus!C21</f>
        <v>7.0120925263566303</v>
      </c>
      <c r="C20" s="350">
        <f>Phosphorus!D21</f>
        <v>5.8780583872054297</v>
      </c>
      <c r="D20" s="350">
        <f>Phosphorus!E21</f>
        <v>5.3092999416227702</v>
      </c>
      <c r="E20" s="346">
        <f t="shared" si="10"/>
        <v>-0.56875844558265953</v>
      </c>
      <c r="F20" s="346">
        <f t="shared" si="11"/>
        <v>-0.56269716670894976</v>
      </c>
      <c r="G20" s="348">
        <f t="shared" si="12"/>
        <v>-9.572840717842368E-2</v>
      </c>
      <c r="H20" s="346">
        <f t="shared" si="13"/>
        <v>0.56269716670894976</v>
      </c>
      <c r="I20" s="379">
        <f>H20/$H$21</f>
        <v>0.15684491390145858</v>
      </c>
      <c r="J20" s="395">
        <f>Phosphorus!F21</f>
        <v>5.31536122049648</v>
      </c>
      <c r="K20" s="383">
        <f t="shared" si="14"/>
        <v>6.0612788737097745E-3</v>
      </c>
      <c r="L20" s="346">
        <f t="shared" si="16"/>
        <v>0</v>
      </c>
      <c r="M20" s="351">
        <f t="shared" si="15"/>
        <v>0</v>
      </c>
      <c r="N20" s="174"/>
      <c r="O20" s="174"/>
    </row>
    <row r="21" spans="1:15" s="28" customFormat="1" ht="15.5" x14ac:dyDescent="0.35">
      <c r="A21" s="339" t="s">
        <v>99</v>
      </c>
      <c r="B21" s="356">
        <v>29.432320991120143</v>
      </c>
      <c r="C21" s="356">
        <f>SUM(C16:C20)</f>
        <v>16.746904242953416</v>
      </c>
      <c r="D21" s="356">
        <f>SUM(D16:D20)</f>
        <v>13.092569022925776</v>
      </c>
      <c r="E21" s="354">
        <f t="shared" si="10"/>
        <v>-3.6543352200276402</v>
      </c>
      <c r="F21" s="354">
        <f t="shared" si="11"/>
        <v>-3.5867309235476093</v>
      </c>
      <c r="G21" s="355">
        <f t="shared" si="12"/>
        <v>-0.21417277315936142</v>
      </c>
      <c r="H21" s="356">
        <f>SUM(H16:H20)</f>
        <v>3.5876022544312605</v>
      </c>
      <c r="I21" s="380">
        <f t="shared" ref="I21" si="17">H21/$H$21</f>
        <v>1</v>
      </c>
      <c r="J21" s="396">
        <f>Phosphorus!F22</f>
        <v>13.160173319405807</v>
      </c>
      <c r="K21" s="385">
        <f>J21-D21</f>
        <v>6.7604296480030968E-2</v>
      </c>
      <c r="L21" s="356">
        <f>SUM(L16:L20)</f>
        <v>7.550396103668211E-2</v>
      </c>
      <c r="M21" s="357">
        <f t="shared" si="15"/>
        <v>1</v>
      </c>
      <c r="N21" s="177"/>
      <c r="O21" s="177"/>
    </row>
    <row r="22" spans="1:15" ht="31" x14ac:dyDescent="0.35">
      <c r="A22" s="344"/>
      <c r="B22" s="344"/>
      <c r="C22" s="339"/>
      <c r="D22" s="344"/>
      <c r="E22" s="344"/>
      <c r="F22" s="359"/>
      <c r="G22" s="359"/>
      <c r="H22" s="344"/>
      <c r="I22" s="375"/>
      <c r="J22" s="406" t="s">
        <v>120</v>
      </c>
      <c r="K22" s="386">
        <f>E21/15</f>
        <v>-0.24362234800184268</v>
      </c>
      <c r="L22" s="351"/>
      <c r="M22" s="344"/>
      <c r="N22" s="174"/>
      <c r="O22" s="174"/>
    </row>
    <row r="23" spans="1:15" ht="15.5" x14ac:dyDescent="0.35">
      <c r="A23" s="364" t="s">
        <v>13</v>
      </c>
      <c r="B23" s="365"/>
      <c r="C23" s="365"/>
      <c r="D23" s="365"/>
      <c r="E23" s="365"/>
      <c r="F23" s="365"/>
      <c r="G23" s="365"/>
      <c r="H23" s="365"/>
      <c r="I23" s="381"/>
      <c r="J23" s="397"/>
      <c r="K23" s="388"/>
      <c r="L23" s="365"/>
      <c r="M23" s="365"/>
      <c r="N23" s="174"/>
      <c r="O23" s="174"/>
    </row>
    <row r="24" spans="1:15" ht="31" x14ac:dyDescent="0.35">
      <c r="A24" s="340" t="s">
        <v>91</v>
      </c>
      <c r="B24" s="400">
        <v>1985</v>
      </c>
      <c r="C24" s="400">
        <v>2009</v>
      </c>
      <c r="D24" s="401">
        <v>2024</v>
      </c>
      <c r="E24" s="400" t="s">
        <v>112</v>
      </c>
      <c r="F24" s="400" t="s">
        <v>113</v>
      </c>
      <c r="G24" s="400" t="s">
        <v>114</v>
      </c>
      <c r="H24" s="400" t="s">
        <v>115</v>
      </c>
      <c r="I24" s="402" t="s">
        <v>116</v>
      </c>
      <c r="J24" s="403">
        <v>2025</v>
      </c>
      <c r="K24" s="404" t="s">
        <v>117</v>
      </c>
      <c r="L24" s="400" t="s">
        <v>115</v>
      </c>
      <c r="M24" s="400" t="s">
        <v>116</v>
      </c>
      <c r="N24" s="174"/>
      <c r="O24" s="174"/>
    </row>
    <row r="25" spans="1:15" ht="15.5" x14ac:dyDescent="0.35">
      <c r="A25" s="345" t="s">
        <v>92</v>
      </c>
      <c r="B25" s="366">
        <f>Sediment!C18</f>
        <v>2957.7553445609201</v>
      </c>
      <c r="C25" s="366">
        <f>Sediment!D18</f>
        <v>1951.0625904450901</v>
      </c>
      <c r="D25" s="367">
        <f>Sediment!E18</f>
        <v>1319.2906105287</v>
      </c>
      <c r="E25" s="368">
        <f>D25-C25</f>
        <v>-631.77197991639014</v>
      </c>
      <c r="F25" s="368">
        <f>J25-C25</f>
        <v>-564.3859507445402</v>
      </c>
      <c r="G25" s="369">
        <f>F25/C25</f>
        <v>-0.28927106362886518</v>
      </c>
      <c r="H25" s="370">
        <f>IF(F25&lt;0,-1*F25,0)</f>
        <v>564.3859507445402</v>
      </c>
      <c r="I25" s="379">
        <f>H25/$H$29</f>
        <v>0.43432844359173328</v>
      </c>
      <c r="J25" s="398">
        <f>Sediment!F18</f>
        <v>1386.6766397005499</v>
      </c>
      <c r="K25" s="389">
        <f>J25-D25</f>
        <v>67.386029171849941</v>
      </c>
      <c r="L25" s="370">
        <f>IF(K25&lt;0,-1*K25,0)</f>
        <v>0</v>
      </c>
      <c r="M25" s="351">
        <f t="shared" ref="M25:M28" si="18">L25/$L$21</f>
        <v>0</v>
      </c>
      <c r="N25" s="174"/>
      <c r="O25" s="174"/>
    </row>
    <row r="26" spans="1:15" ht="15.5" x14ac:dyDescent="0.35">
      <c r="A26" s="345" t="s">
        <v>93</v>
      </c>
      <c r="B26" s="366">
        <f>Sediment!C19</f>
        <v>1380.08614905689</v>
      </c>
      <c r="C26" s="366">
        <f>Sediment!D19</f>
        <v>1684.7553837402299</v>
      </c>
      <c r="D26" s="367">
        <f>Sediment!E19</f>
        <v>1664.96343667983</v>
      </c>
      <c r="E26" s="368">
        <f>D26-C26</f>
        <v>-19.791947060399934</v>
      </c>
      <c r="F26" s="368">
        <f>J26-C26</f>
        <v>24.106563579040085</v>
      </c>
      <c r="G26" s="369">
        <f t="shared" ref="G26:G29" si="19">F26/C26</f>
        <v>1.4308643148848391E-2</v>
      </c>
      <c r="H26" s="370">
        <f t="shared" ref="H26:H28" si="20">IF(F26&lt;0,-1*F26,0)</f>
        <v>0</v>
      </c>
      <c r="I26" s="379">
        <f>H26/$H$29</f>
        <v>0</v>
      </c>
      <c r="J26" s="398">
        <f>Sediment!F19</f>
        <v>1708.86194731927</v>
      </c>
      <c r="K26" s="389">
        <f t="shared" ref="K26:K28" si="21">J26-D26</f>
        <v>43.898510639440019</v>
      </c>
      <c r="L26" s="370">
        <f t="shared" ref="L26:L28" si="22">IF(K26&lt;0,-1*K26,0)</f>
        <v>0</v>
      </c>
      <c r="M26" s="351">
        <f t="shared" si="18"/>
        <v>0</v>
      </c>
      <c r="N26" s="174"/>
      <c r="O26" s="174"/>
    </row>
    <row r="27" spans="1:15" ht="15.5" x14ac:dyDescent="0.35">
      <c r="A27" s="345" t="s">
        <v>94</v>
      </c>
      <c r="B27" s="366">
        <f>Sediment!C20</f>
        <v>125.81076390112709</v>
      </c>
      <c r="C27" s="366">
        <f>Sediment!D20</f>
        <v>60.48670804899951</v>
      </c>
      <c r="D27" s="367">
        <f>Sediment!E20</f>
        <v>38.556466797863266</v>
      </c>
      <c r="E27" s="368">
        <f>D27-C27</f>
        <v>-21.930241251136245</v>
      </c>
      <c r="F27" s="368">
        <f>J27-C27</f>
        <v>-21.442271148765691</v>
      </c>
      <c r="G27" s="369">
        <f t="shared" si="19"/>
        <v>-0.35449558821081123</v>
      </c>
      <c r="H27" s="370">
        <f t="shared" si="20"/>
        <v>21.442271148765691</v>
      </c>
      <c r="I27" s="379">
        <f>H27/$H$29</f>
        <v>1.6501098659223532E-2</v>
      </c>
      <c r="J27" s="398">
        <f>Sediment!F20</f>
        <v>39.044436900233819</v>
      </c>
      <c r="K27" s="389">
        <f t="shared" si="21"/>
        <v>0.4879701023705536</v>
      </c>
      <c r="L27" s="370">
        <f t="shared" si="22"/>
        <v>0</v>
      </c>
      <c r="M27" s="351">
        <f t="shared" si="18"/>
        <v>0</v>
      </c>
      <c r="N27" s="174"/>
      <c r="O27" s="174"/>
    </row>
    <row r="28" spans="1:15" ht="15.5" x14ac:dyDescent="0.35">
      <c r="A28" s="345" t="s">
        <v>118</v>
      </c>
      <c r="B28" s="366">
        <f>Sediment!C21</f>
        <v>15854.445009114699</v>
      </c>
      <c r="C28" s="366">
        <f>Sediment!D21</f>
        <v>15133.866833694699</v>
      </c>
      <c r="D28" s="367">
        <f>Sediment!E21</f>
        <v>14367.0243682409</v>
      </c>
      <c r="E28" s="368">
        <f>D28-C28</f>
        <v>-766.84246545379938</v>
      </c>
      <c r="F28" s="368">
        <f>J28-C28</f>
        <v>-713.6168388014994</v>
      </c>
      <c r="G28" s="369">
        <f t="shared" si="19"/>
        <v>-4.7153635395593134E-2</v>
      </c>
      <c r="H28" s="370">
        <f t="shared" si="20"/>
        <v>713.6168388014994</v>
      </c>
      <c r="I28" s="379">
        <f>H28/$H$29</f>
        <v>0.54917045774904316</v>
      </c>
      <c r="J28" s="398">
        <f>Sediment!F21</f>
        <v>14420.2499948932</v>
      </c>
      <c r="K28" s="389">
        <f t="shared" si="21"/>
        <v>53.225626652299979</v>
      </c>
      <c r="L28" s="370">
        <f t="shared" si="22"/>
        <v>0</v>
      </c>
      <c r="M28" s="351">
        <f t="shared" si="18"/>
        <v>0</v>
      </c>
      <c r="N28" s="174"/>
      <c r="O28" s="174"/>
    </row>
    <row r="29" spans="1:15" s="28" customFormat="1" ht="15.5" x14ac:dyDescent="0.35">
      <c r="A29" s="371" t="s">
        <v>99</v>
      </c>
      <c r="B29" s="372">
        <f t="shared" ref="B29:H29" si="23">SUM(B25:B28)</f>
        <v>20318.097266633638</v>
      </c>
      <c r="C29" s="372">
        <f t="shared" si="23"/>
        <v>18830.171515929018</v>
      </c>
      <c r="D29" s="373">
        <f>SUM(D25:D28)</f>
        <v>17389.834882247294</v>
      </c>
      <c r="E29" s="342">
        <f>D29-C29</f>
        <v>-1440.3366336817235</v>
      </c>
      <c r="F29" s="342">
        <f>J29-C29</f>
        <v>-1275.3384971157648</v>
      </c>
      <c r="G29" s="374">
        <f t="shared" si="19"/>
        <v>-6.7728458874467337E-2</v>
      </c>
      <c r="H29" s="372">
        <f t="shared" si="23"/>
        <v>1299.4450606948053</v>
      </c>
      <c r="I29" s="382">
        <f>H29/$H$29</f>
        <v>1</v>
      </c>
      <c r="J29" s="399">
        <f>Sediment!F22</f>
        <v>17554.833018813253</v>
      </c>
      <c r="K29" s="390">
        <f>J29-D29</f>
        <v>164.9981365659587</v>
      </c>
      <c r="L29" s="372">
        <f>SUM(L25:L28)</f>
        <v>0</v>
      </c>
      <c r="M29" s="351">
        <f t="shared" ref="M29" si="24">L29/$L$21</f>
        <v>0</v>
      </c>
      <c r="N29" s="177"/>
      <c r="O29" s="177"/>
    </row>
    <row r="30" spans="1:15" ht="31.5" thickBot="1" x14ac:dyDescent="0.4">
      <c r="A30" s="344"/>
      <c r="B30" s="344"/>
      <c r="C30" s="339"/>
      <c r="D30" s="344"/>
      <c r="E30" s="339"/>
      <c r="F30" s="358"/>
      <c r="G30" s="358"/>
      <c r="H30" s="344"/>
      <c r="I30" s="375"/>
      <c r="J30" s="405" t="s">
        <v>120</v>
      </c>
      <c r="K30" s="391">
        <f>E29/15</f>
        <v>-96.022442245448232</v>
      </c>
      <c r="L30" s="344"/>
      <c r="M30" s="344"/>
      <c r="N30" s="174"/>
      <c r="O30" s="174"/>
    </row>
    <row r="31" spans="1:15" ht="15.5" x14ac:dyDescent="0.35">
      <c r="A31" s="174"/>
      <c r="B31" s="174"/>
      <c r="C31" s="174"/>
      <c r="D31" s="174"/>
      <c r="E31" s="174"/>
      <c r="F31" s="174"/>
      <c r="G31" s="178"/>
      <c r="H31" s="174"/>
      <c r="I31" s="174"/>
      <c r="J31" s="174"/>
      <c r="K31" s="174"/>
      <c r="L31" s="174"/>
      <c r="M31" s="174"/>
      <c r="N31" s="174"/>
      <c r="O31" s="174"/>
    </row>
    <row r="32" spans="1:15" x14ac:dyDescent="0.35">
      <c r="J32" s="27"/>
    </row>
    <row r="33" spans="10:10" x14ac:dyDescent="0.35">
      <c r="J33" s="27"/>
    </row>
    <row r="34" spans="10:10" x14ac:dyDescent="0.35">
      <c r="J34" s="27"/>
    </row>
    <row r="35" spans="10:10" x14ac:dyDescent="0.35">
      <c r="J35" s="27"/>
    </row>
    <row r="36" spans="10:10" x14ac:dyDescent="0.35">
      <c r="J36" s="27"/>
    </row>
    <row r="37" spans="10:10" x14ac:dyDescent="0.35">
      <c r="J37" s="27"/>
    </row>
    <row r="38" spans="10:10" x14ac:dyDescent="0.35">
      <c r="J38" s="27"/>
    </row>
    <row r="39" spans="10:10" x14ac:dyDescent="0.35">
      <c r="J39" s="27"/>
    </row>
    <row r="40" spans="10:10" x14ac:dyDescent="0.35">
      <c r="J40" s="27"/>
    </row>
    <row r="41" spans="10:10" x14ac:dyDescent="0.35">
      <c r="J41" s="27"/>
    </row>
    <row r="42" spans="10:10" x14ac:dyDescent="0.35">
      <c r="J42" s="27"/>
    </row>
    <row r="43" spans="10:10" x14ac:dyDescent="0.35">
      <c r="J43" s="27"/>
    </row>
    <row r="44" spans="10:10" x14ac:dyDescent="0.35">
      <c r="J44" s="27"/>
    </row>
    <row r="45" spans="10:10" x14ac:dyDescent="0.35">
      <c r="J45" s="27"/>
    </row>
    <row r="46" spans="10:10" x14ac:dyDescent="0.35">
      <c r="J46" s="27"/>
    </row>
    <row r="47" spans="10:10" x14ac:dyDescent="0.35">
      <c r="J47" s="27"/>
    </row>
    <row r="48" spans="10:10" x14ac:dyDescent="0.35">
      <c r="J48" s="27"/>
    </row>
    <row r="49" spans="10:10" x14ac:dyDescent="0.35">
      <c r="J49" s="27"/>
    </row>
    <row r="50" spans="10:10" x14ac:dyDescent="0.35">
      <c r="J50" s="27"/>
    </row>
    <row r="51" spans="10:10" x14ac:dyDescent="0.35">
      <c r="J51" s="27"/>
    </row>
    <row r="52" spans="10:10" x14ac:dyDescent="0.35">
      <c r="J52" s="27"/>
    </row>
    <row r="53" spans="10:10" x14ac:dyDescent="0.35">
      <c r="J53" s="27"/>
    </row>
    <row r="54" spans="10:10" x14ac:dyDescent="0.35">
      <c r="J54" s="27"/>
    </row>
    <row r="55" spans="10:10" x14ac:dyDescent="0.35">
      <c r="J55" s="27"/>
    </row>
    <row r="56" spans="10:10" x14ac:dyDescent="0.35">
      <c r="J56" s="27"/>
    </row>
    <row r="57" spans="10:10" x14ac:dyDescent="0.35">
      <c r="J57" s="27"/>
    </row>
    <row r="58" spans="10:10" x14ac:dyDescent="0.35">
      <c r="J58" s="27"/>
    </row>
    <row r="59" spans="10:10" x14ac:dyDescent="0.35">
      <c r="J59" s="27"/>
    </row>
    <row r="60" spans="10:10" x14ac:dyDescent="0.35">
      <c r="J60" s="27"/>
    </row>
    <row r="61" spans="10:10" x14ac:dyDescent="0.35">
      <c r="J61" s="27"/>
    </row>
    <row r="62" spans="10:10" x14ac:dyDescent="0.35">
      <c r="J62" s="27"/>
    </row>
    <row r="63" spans="10:10" x14ac:dyDescent="0.35">
      <c r="J63" s="27"/>
    </row>
    <row r="64" spans="10:10" x14ac:dyDescent="0.35">
      <c r="J64" s="27"/>
    </row>
    <row r="65" spans="10:10" x14ac:dyDescent="0.35">
      <c r="J65" s="27"/>
    </row>
    <row r="66" spans="10:10" x14ac:dyDescent="0.35">
      <c r="J66" s="27"/>
    </row>
    <row r="67" spans="10:10" x14ac:dyDescent="0.35">
      <c r="J67" s="27"/>
    </row>
    <row r="68" spans="10:10" x14ac:dyDescent="0.35">
      <c r="J68" s="27"/>
    </row>
    <row r="69" spans="10:10" x14ac:dyDescent="0.35">
      <c r="J69" s="27"/>
    </row>
    <row r="70" spans="10:10" x14ac:dyDescent="0.35">
      <c r="J70" s="27"/>
    </row>
    <row r="71" spans="10:10" x14ac:dyDescent="0.35">
      <c r="J71" s="27"/>
    </row>
    <row r="72" spans="10:10" x14ac:dyDescent="0.35">
      <c r="J72" s="27"/>
    </row>
    <row r="73" spans="10:10" x14ac:dyDescent="0.35">
      <c r="J73" s="27"/>
    </row>
    <row r="74" spans="10:10" x14ac:dyDescent="0.35">
      <c r="J74" s="27"/>
    </row>
    <row r="75" spans="10:10" x14ac:dyDescent="0.35">
      <c r="J75" s="27"/>
    </row>
    <row r="76" spans="10:10" x14ac:dyDescent="0.35">
      <c r="J76" s="27"/>
    </row>
    <row r="77" spans="10:10" x14ac:dyDescent="0.35">
      <c r="J77" s="27"/>
    </row>
    <row r="78" spans="10:10" x14ac:dyDescent="0.35">
      <c r="J78" s="27"/>
    </row>
    <row r="79" spans="10:10" x14ac:dyDescent="0.35">
      <c r="J79" s="27"/>
    </row>
    <row r="80" spans="10:10" x14ac:dyDescent="0.35">
      <c r="J80" s="27"/>
    </row>
    <row r="81" spans="10:10" x14ac:dyDescent="0.35">
      <c r="J81" s="27"/>
    </row>
    <row r="82" spans="10:10" x14ac:dyDescent="0.35">
      <c r="J82" s="27"/>
    </row>
    <row r="83" spans="10:10" x14ac:dyDescent="0.35">
      <c r="J83" s="27"/>
    </row>
    <row r="84" spans="10:10" x14ac:dyDescent="0.35">
      <c r="J84" s="27"/>
    </row>
    <row r="85" spans="10:10" x14ac:dyDescent="0.35">
      <c r="J85" s="27"/>
    </row>
    <row r="86" spans="10:10" x14ac:dyDescent="0.35">
      <c r="J86" s="27"/>
    </row>
    <row r="87" spans="10:10" x14ac:dyDescent="0.35">
      <c r="J87" s="27"/>
    </row>
    <row r="88" spans="10:10" x14ac:dyDescent="0.35">
      <c r="J88" s="27"/>
    </row>
    <row r="89" spans="10:10" x14ac:dyDescent="0.35">
      <c r="J89" s="27"/>
    </row>
    <row r="90" spans="10:10" x14ac:dyDescent="0.35">
      <c r="J90" s="27"/>
    </row>
    <row r="91" spans="10:10" x14ac:dyDescent="0.35">
      <c r="J91" s="27"/>
    </row>
    <row r="92" spans="10:10" x14ac:dyDescent="0.35">
      <c r="J92" s="27"/>
    </row>
    <row r="93" spans="10:10" x14ac:dyDescent="0.35">
      <c r="J93" s="27"/>
    </row>
    <row r="94" spans="10:10" x14ac:dyDescent="0.35">
      <c r="J94" s="27"/>
    </row>
    <row r="95" spans="10:10" x14ac:dyDescent="0.35">
      <c r="J95" s="27"/>
    </row>
    <row r="96" spans="10:10" x14ac:dyDescent="0.35">
      <c r="J96" s="27"/>
    </row>
    <row r="97" spans="10:10" x14ac:dyDescent="0.35">
      <c r="J97" s="27"/>
    </row>
    <row r="98" spans="10:10" x14ac:dyDescent="0.35">
      <c r="J98" s="27"/>
    </row>
    <row r="99" spans="10:10" x14ac:dyDescent="0.35">
      <c r="J99" s="27"/>
    </row>
    <row r="100" spans="10:10" x14ac:dyDescent="0.35">
      <c r="J100" s="27"/>
    </row>
    <row r="101" spans="10:10" x14ac:dyDescent="0.35">
      <c r="J101" s="27"/>
    </row>
    <row r="102" spans="10:10" x14ac:dyDescent="0.35">
      <c r="J102" s="27"/>
    </row>
    <row r="103" spans="10:10" x14ac:dyDescent="0.35">
      <c r="J103" s="27"/>
    </row>
    <row r="104" spans="10:10" x14ac:dyDescent="0.35">
      <c r="J104" s="27"/>
    </row>
    <row r="105" spans="10:10" x14ac:dyDescent="0.35">
      <c r="J105" s="27"/>
    </row>
    <row r="106" spans="10:10" x14ac:dyDescent="0.35">
      <c r="J106" s="27"/>
    </row>
    <row r="107" spans="10:10" x14ac:dyDescent="0.35">
      <c r="J107" s="27"/>
    </row>
    <row r="108" spans="10:10" x14ac:dyDescent="0.35">
      <c r="J108" s="27"/>
    </row>
    <row r="109" spans="10:10" x14ac:dyDescent="0.35">
      <c r="J109" s="27"/>
    </row>
    <row r="110" spans="10:10" x14ac:dyDescent="0.35">
      <c r="J110" s="27"/>
    </row>
    <row r="111" spans="10:10" x14ac:dyDescent="0.35">
      <c r="J111" s="27"/>
    </row>
    <row r="112" spans="10:10" x14ac:dyDescent="0.35">
      <c r="J112" s="27"/>
    </row>
    <row r="113" spans="10:10" x14ac:dyDescent="0.35">
      <c r="J113" s="27"/>
    </row>
    <row r="114" spans="10:10" x14ac:dyDescent="0.35">
      <c r="J114" s="27"/>
    </row>
    <row r="115" spans="10:10" x14ac:dyDescent="0.35">
      <c r="J115" s="27"/>
    </row>
    <row r="116" spans="10:10" x14ac:dyDescent="0.35">
      <c r="J116" s="27"/>
    </row>
    <row r="117" spans="10:10" x14ac:dyDescent="0.35">
      <c r="J117" s="27"/>
    </row>
    <row r="118" spans="10:10" x14ac:dyDescent="0.35">
      <c r="J118" s="27"/>
    </row>
    <row r="119" spans="10:10" x14ac:dyDescent="0.35">
      <c r="J119" s="27"/>
    </row>
    <row r="120" spans="10:10" x14ac:dyDescent="0.35">
      <c r="J120" s="27"/>
    </row>
    <row r="121" spans="10:10" x14ac:dyDescent="0.35">
      <c r="J121" s="27"/>
    </row>
    <row r="122" spans="10:10" x14ac:dyDescent="0.35">
      <c r="J122" s="27"/>
    </row>
    <row r="123" spans="10:10" x14ac:dyDescent="0.35">
      <c r="J123" s="27"/>
    </row>
    <row r="124" spans="10:10" x14ac:dyDescent="0.35">
      <c r="J124" s="27"/>
    </row>
    <row r="125" spans="10:10" x14ac:dyDescent="0.35">
      <c r="J125" s="27"/>
    </row>
    <row r="126" spans="10:10" x14ac:dyDescent="0.35">
      <c r="J126" s="27"/>
    </row>
    <row r="127" spans="10:10" x14ac:dyDescent="0.35">
      <c r="J127" s="27"/>
    </row>
    <row r="128" spans="10:10" x14ac:dyDescent="0.35">
      <c r="J128" s="27"/>
    </row>
    <row r="129" spans="10:10" x14ac:dyDescent="0.35">
      <c r="J129" s="27"/>
    </row>
    <row r="130" spans="10:10" x14ac:dyDescent="0.35">
      <c r="J130" s="27"/>
    </row>
    <row r="131" spans="10:10" x14ac:dyDescent="0.35">
      <c r="J131" s="27"/>
    </row>
    <row r="132" spans="10:10" x14ac:dyDescent="0.35">
      <c r="J132" s="27"/>
    </row>
    <row r="133" spans="10:10" x14ac:dyDescent="0.35">
      <c r="J133" s="27"/>
    </row>
    <row r="134" spans="10:10" x14ac:dyDescent="0.35">
      <c r="J134" s="27"/>
    </row>
    <row r="135" spans="10:10" x14ac:dyDescent="0.35">
      <c r="J135" s="27"/>
    </row>
    <row r="136" spans="10:10" x14ac:dyDescent="0.35">
      <c r="J136" s="27"/>
    </row>
    <row r="137" spans="10:10" x14ac:dyDescent="0.35">
      <c r="J137" s="27"/>
    </row>
    <row r="138" spans="10:10" x14ac:dyDescent="0.35">
      <c r="J138" s="27"/>
    </row>
    <row r="139" spans="10:10" x14ac:dyDescent="0.35">
      <c r="J139" s="27"/>
    </row>
    <row r="140" spans="10:10" x14ac:dyDescent="0.35">
      <c r="J140" s="27"/>
    </row>
    <row r="141" spans="10:10" x14ac:dyDescent="0.35">
      <c r="J141" s="27"/>
    </row>
    <row r="142" spans="10:10" x14ac:dyDescent="0.35">
      <c r="J142" s="27"/>
    </row>
    <row r="143" spans="10:10" x14ac:dyDescent="0.35">
      <c r="J143" s="27"/>
    </row>
    <row r="144" spans="10:10" x14ac:dyDescent="0.35">
      <c r="J144" s="27"/>
    </row>
    <row r="145" spans="10:10" x14ac:dyDescent="0.35">
      <c r="J145" s="27"/>
    </row>
    <row r="146" spans="10:10" x14ac:dyDescent="0.35">
      <c r="J146" s="27"/>
    </row>
    <row r="147" spans="10:10" x14ac:dyDescent="0.35">
      <c r="J147" s="27"/>
    </row>
    <row r="148" spans="10:10" x14ac:dyDescent="0.35">
      <c r="J148" s="27"/>
    </row>
    <row r="149" spans="10:10" x14ac:dyDescent="0.35">
      <c r="J149" s="27"/>
    </row>
    <row r="150" spans="10:10" x14ac:dyDescent="0.35">
      <c r="J150" s="27"/>
    </row>
    <row r="151" spans="10:10" x14ac:dyDescent="0.35">
      <c r="J151" s="27"/>
    </row>
    <row r="152" spans="10:10" x14ac:dyDescent="0.35">
      <c r="J152" s="27"/>
    </row>
    <row r="153" spans="10:10" x14ac:dyDescent="0.35">
      <c r="J153" s="27"/>
    </row>
    <row r="154" spans="10:10" x14ac:dyDescent="0.35">
      <c r="J154" s="27"/>
    </row>
    <row r="155" spans="10:10" x14ac:dyDescent="0.35">
      <c r="J155" s="27"/>
    </row>
    <row r="156" spans="10:10" x14ac:dyDescent="0.35">
      <c r="J156" s="27"/>
    </row>
    <row r="157" spans="10:10" x14ac:dyDescent="0.35">
      <c r="J157" s="27"/>
    </row>
    <row r="158" spans="10:10" x14ac:dyDescent="0.35">
      <c r="J158" s="27"/>
    </row>
    <row r="159" spans="10:10" x14ac:dyDescent="0.35">
      <c r="J159" s="27"/>
    </row>
    <row r="160" spans="10:10" x14ac:dyDescent="0.35">
      <c r="J160" s="27"/>
    </row>
    <row r="161" spans="10:10" x14ac:dyDescent="0.35">
      <c r="J161" s="27"/>
    </row>
    <row r="162" spans="10:10" x14ac:dyDescent="0.35">
      <c r="J162" s="27"/>
    </row>
    <row r="163" spans="10:10" x14ac:dyDescent="0.35">
      <c r="J163" s="27"/>
    </row>
    <row r="164" spans="10:10" x14ac:dyDescent="0.35">
      <c r="J164" s="27"/>
    </row>
    <row r="165" spans="10:10" x14ac:dyDescent="0.35">
      <c r="J165" s="27"/>
    </row>
    <row r="166" spans="10:10" x14ac:dyDescent="0.35">
      <c r="J166" s="27"/>
    </row>
    <row r="167" spans="10:10" x14ac:dyDescent="0.35">
      <c r="J167" s="27"/>
    </row>
    <row r="168" spans="10:10" x14ac:dyDescent="0.35">
      <c r="J168" s="27"/>
    </row>
    <row r="169" spans="10:10" x14ac:dyDescent="0.35">
      <c r="J169" s="27"/>
    </row>
    <row r="170" spans="10:10" x14ac:dyDescent="0.35">
      <c r="J170" s="27"/>
    </row>
    <row r="171" spans="10:10" x14ac:dyDescent="0.35">
      <c r="J171" s="27"/>
    </row>
    <row r="172" spans="10:10" x14ac:dyDescent="0.35">
      <c r="J172" s="27"/>
    </row>
    <row r="173" spans="10:10" x14ac:dyDescent="0.35">
      <c r="J173" s="27"/>
    </row>
    <row r="174" spans="10:10" x14ac:dyDescent="0.35">
      <c r="J174" s="27"/>
    </row>
    <row r="175" spans="10:10" x14ac:dyDescent="0.35">
      <c r="J175" s="27"/>
    </row>
    <row r="176" spans="10:10" x14ac:dyDescent="0.35">
      <c r="J176" s="27"/>
    </row>
    <row r="177" spans="10:10" x14ac:dyDescent="0.35">
      <c r="J177" s="27"/>
    </row>
    <row r="178" spans="10:10" x14ac:dyDescent="0.35">
      <c r="J178" s="27"/>
    </row>
    <row r="179" spans="10:10" x14ac:dyDescent="0.35">
      <c r="J179" s="27"/>
    </row>
    <row r="180" spans="10:10" x14ac:dyDescent="0.35">
      <c r="J180" s="27"/>
    </row>
    <row r="181" spans="10:10" x14ac:dyDescent="0.35">
      <c r="J181" s="27"/>
    </row>
    <row r="182" spans="10:10" x14ac:dyDescent="0.35">
      <c r="J182" s="27"/>
    </row>
    <row r="183" spans="10:10" x14ac:dyDescent="0.35">
      <c r="J183" s="27"/>
    </row>
    <row r="184" spans="10:10" x14ac:dyDescent="0.35">
      <c r="J184" s="27"/>
    </row>
    <row r="185" spans="10:10" x14ac:dyDescent="0.35">
      <c r="J185" s="27"/>
    </row>
    <row r="186" spans="10:10" x14ac:dyDescent="0.35">
      <c r="J186" s="27"/>
    </row>
    <row r="187" spans="10:10" x14ac:dyDescent="0.35">
      <c r="J187" s="27"/>
    </row>
    <row r="188" spans="10:10" x14ac:dyDescent="0.35">
      <c r="J188" s="27"/>
    </row>
    <row r="189" spans="10:10" x14ac:dyDescent="0.35">
      <c r="J189" s="27"/>
    </row>
    <row r="190" spans="10:10" x14ac:dyDescent="0.35">
      <c r="J190" s="27"/>
    </row>
    <row r="191" spans="10:10" x14ac:dyDescent="0.35">
      <c r="J191" s="27"/>
    </row>
    <row r="192" spans="10:10" x14ac:dyDescent="0.35">
      <c r="J192" s="27"/>
    </row>
    <row r="193" spans="10:10" x14ac:dyDescent="0.35">
      <c r="J193" s="27"/>
    </row>
    <row r="194" spans="10:10" x14ac:dyDescent="0.35">
      <c r="J194" s="27"/>
    </row>
    <row r="195" spans="10:10" x14ac:dyDescent="0.35">
      <c r="J195" s="27"/>
    </row>
    <row r="196" spans="10:10" x14ac:dyDescent="0.35">
      <c r="J196" s="27"/>
    </row>
    <row r="197" spans="10:10" x14ac:dyDescent="0.35">
      <c r="J197" s="27"/>
    </row>
    <row r="198" spans="10:10" x14ac:dyDescent="0.35">
      <c r="J198" s="27"/>
    </row>
    <row r="199" spans="10:10" x14ac:dyDescent="0.35">
      <c r="J199" s="27"/>
    </row>
    <row r="200" spans="10:10" x14ac:dyDescent="0.35">
      <c r="J200" s="27"/>
    </row>
    <row r="201" spans="10:10" x14ac:dyDescent="0.35">
      <c r="J201" s="27"/>
    </row>
    <row r="202" spans="10:10" x14ac:dyDescent="0.35">
      <c r="J202" s="27"/>
    </row>
    <row r="203" spans="10:10" x14ac:dyDescent="0.35">
      <c r="J203" s="27"/>
    </row>
    <row r="204" spans="10:10" x14ac:dyDescent="0.35">
      <c r="J204" s="27"/>
    </row>
    <row r="205" spans="10:10" x14ac:dyDescent="0.35">
      <c r="J205" s="27"/>
    </row>
    <row r="206" spans="10:10" x14ac:dyDescent="0.35">
      <c r="J206" s="27"/>
    </row>
    <row r="207" spans="10:10" x14ac:dyDescent="0.35">
      <c r="J207" s="27"/>
    </row>
    <row r="208" spans="10:10" x14ac:dyDescent="0.35">
      <c r="J208" s="27"/>
    </row>
    <row r="209" spans="10:10" x14ac:dyDescent="0.35">
      <c r="J209" s="27"/>
    </row>
    <row r="210" spans="10:10" x14ac:dyDescent="0.35">
      <c r="J210" s="27"/>
    </row>
    <row r="211" spans="10:10" x14ac:dyDescent="0.35">
      <c r="J211" s="27"/>
    </row>
    <row r="212" spans="10:10" x14ac:dyDescent="0.35">
      <c r="J212" s="27"/>
    </row>
    <row r="213" spans="10:10" x14ac:dyDescent="0.35">
      <c r="J213" s="27"/>
    </row>
    <row r="214" spans="10:10" x14ac:dyDescent="0.35">
      <c r="J214" s="27"/>
    </row>
    <row r="215" spans="10:10" x14ac:dyDescent="0.35">
      <c r="J215" s="27"/>
    </row>
    <row r="216" spans="10:10" x14ac:dyDescent="0.35">
      <c r="J216" s="27"/>
    </row>
    <row r="217" spans="10:10" x14ac:dyDescent="0.35">
      <c r="J217" s="27"/>
    </row>
    <row r="218" spans="10:10" x14ac:dyDescent="0.35">
      <c r="J218" s="27"/>
    </row>
    <row r="219" spans="10:10" x14ac:dyDescent="0.35">
      <c r="J219" s="27"/>
    </row>
    <row r="220" spans="10:10" x14ac:dyDescent="0.35">
      <c r="J220" s="27"/>
    </row>
    <row r="221" spans="10:10" x14ac:dyDescent="0.35">
      <c r="J221" s="27"/>
    </row>
    <row r="222" spans="10:10" x14ac:dyDescent="0.35">
      <c r="J222" s="27"/>
    </row>
    <row r="223" spans="10:10" x14ac:dyDescent="0.35">
      <c r="J223" s="27"/>
    </row>
    <row r="224" spans="10:10" x14ac:dyDescent="0.35">
      <c r="J224" s="27"/>
    </row>
    <row r="225" spans="10:10" x14ac:dyDescent="0.35">
      <c r="J225" s="27"/>
    </row>
    <row r="226" spans="10:10" x14ac:dyDescent="0.35">
      <c r="J226" s="27"/>
    </row>
    <row r="227" spans="10:10" x14ac:dyDescent="0.35">
      <c r="J227" s="27"/>
    </row>
    <row r="228" spans="10:10" x14ac:dyDescent="0.35">
      <c r="J228" s="27"/>
    </row>
    <row r="229" spans="10:10" x14ac:dyDescent="0.35">
      <c r="J229" s="27"/>
    </row>
    <row r="230" spans="10:10" x14ac:dyDescent="0.35">
      <c r="J230" s="27"/>
    </row>
    <row r="231" spans="10:10" x14ac:dyDescent="0.35">
      <c r="J231" s="27"/>
    </row>
    <row r="232" spans="10:10" x14ac:dyDescent="0.35">
      <c r="J232" s="27"/>
    </row>
    <row r="233" spans="10:10" x14ac:dyDescent="0.35">
      <c r="J233" s="27"/>
    </row>
    <row r="234" spans="10:10" x14ac:dyDescent="0.35">
      <c r="J234" s="27"/>
    </row>
    <row r="235" spans="10:10" x14ac:dyDescent="0.35">
      <c r="J235" s="27"/>
    </row>
    <row r="236" spans="10:10" x14ac:dyDescent="0.35">
      <c r="J236" s="27"/>
    </row>
    <row r="237" spans="10:10" x14ac:dyDescent="0.35">
      <c r="J237" s="27"/>
    </row>
    <row r="238" spans="10:10" x14ac:dyDescent="0.35">
      <c r="J238" s="27"/>
    </row>
    <row r="239" spans="10:10" x14ac:dyDescent="0.35">
      <c r="J239" s="27"/>
    </row>
    <row r="240" spans="10:10" x14ac:dyDescent="0.35">
      <c r="J240" s="27"/>
    </row>
    <row r="241" spans="10:10" x14ac:dyDescent="0.35">
      <c r="J241" s="27"/>
    </row>
    <row r="242" spans="10:10" x14ac:dyDescent="0.35">
      <c r="J242" s="27"/>
    </row>
    <row r="243" spans="10:10" x14ac:dyDescent="0.35">
      <c r="J243" s="27"/>
    </row>
    <row r="244" spans="10:10" x14ac:dyDescent="0.35">
      <c r="J244" s="27"/>
    </row>
    <row r="245" spans="10:10" x14ac:dyDescent="0.35">
      <c r="J245" s="27"/>
    </row>
    <row r="246" spans="10:10" x14ac:dyDescent="0.35">
      <c r="J246" s="27"/>
    </row>
    <row r="247" spans="10:10" x14ac:dyDescent="0.35">
      <c r="J247" s="27"/>
    </row>
    <row r="248" spans="10:10" x14ac:dyDescent="0.35">
      <c r="J248" s="27"/>
    </row>
    <row r="249" spans="10:10" x14ac:dyDescent="0.35">
      <c r="J249" s="27"/>
    </row>
    <row r="250" spans="10:10" x14ac:dyDescent="0.35">
      <c r="J250" s="27"/>
    </row>
    <row r="251" spans="10:10" x14ac:dyDescent="0.35">
      <c r="J251" s="27"/>
    </row>
    <row r="252" spans="10:10" x14ac:dyDescent="0.35">
      <c r="J252" s="27"/>
    </row>
    <row r="253" spans="10:10" x14ac:dyDescent="0.35">
      <c r="J253" s="27"/>
    </row>
    <row r="254" spans="10:10" x14ac:dyDescent="0.35">
      <c r="J254" s="27"/>
    </row>
    <row r="255" spans="10:10" x14ac:dyDescent="0.35">
      <c r="J255" s="27"/>
    </row>
    <row r="256" spans="10:10" x14ac:dyDescent="0.35">
      <c r="J256" s="27"/>
    </row>
    <row r="257" spans="10:10" x14ac:dyDescent="0.35">
      <c r="J257" s="27"/>
    </row>
    <row r="258" spans="10:10" x14ac:dyDescent="0.35">
      <c r="J258" s="27"/>
    </row>
    <row r="259" spans="10:10" x14ac:dyDescent="0.35">
      <c r="J259" s="27"/>
    </row>
    <row r="260" spans="10:10" x14ac:dyDescent="0.35">
      <c r="J260" s="27"/>
    </row>
    <row r="261" spans="10:10" x14ac:dyDescent="0.35">
      <c r="J261" s="27"/>
    </row>
    <row r="262" spans="10:10" x14ac:dyDescent="0.35">
      <c r="J262" s="27"/>
    </row>
    <row r="263" spans="10:10" x14ac:dyDescent="0.35">
      <c r="J263" s="27"/>
    </row>
    <row r="264" spans="10:10" x14ac:dyDescent="0.35">
      <c r="J264" s="27"/>
    </row>
    <row r="265" spans="10:10" x14ac:dyDescent="0.35">
      <c r="J265" s="27"/>
    </row>
    <row r="266" spans="10:10" x14ac:dyDescent="0.35">
      <c r="J266" s="27"/>
    </row>
    <row r="267" spans="10:10" x14ac:dyDescent="0.35">
      <c r="J267" s="27"/>
    </row>
    <row r="268" spans="10:10" x14ac:dyDescent="0.35">
      <c r="J268" s="27"/>
    </row>
    <row r="269" spans="10:10" x14ac:dyDescent="0.35">
      <c r="J269" s="27"/>
    </row>
    <row r="270" spans="10:10" x14ac:dyDescent="0.35">
      <c r="J270" s="27"/>
    </row>
    <row r="271" spans="10:10" x14ac:dyDescent="0.35">
      <c r="J271" s="27"/>
    </row>
    <row r="272" spans="10:10" x14ac:dyDescent="0.35">
      <c r="J272" s="27"/>
    </row>
    <row r="273" spans="10:10" x14ac:dyDescent="0.35">
      <c r="J273" s="27"/>
    </row>
    <row r="274" spans="10:10" x14ac:dyDescent="0.35">
      <c r="J274" s="27"/>
    </row>
    <row r="275" spans="10:10" x14ac:dyDescent="0.35">
      <c r="J275" s="27"/>
    </row>
    <row r="276" spans="10:10" x14ac:dyDescent="0.35">
      <c r="J276" s="27"/>
    </row>
    <row r="277" spans="10:10" x14ac:dyDescent="0.35">
      <c r="J277" s="27"/>
    </row>
    <row r="278" spans="10:10" x14ac:dyDescent="0.35">
      <c r="J278" s="27"/>
    </row>
    <row r="279" spans="10:10" x14ac:dyDescent="0.35">
      <c r="J279" s="27"/>
    </row>
    <row r="280" spans="10:10" x14ac:dyDescent="0.35">
      <c r="J280" s="27"/>
    </row>
    <row r="281" spans="10:10" x14ac:dyDescent="0.35">
      <c r="J281" s="27"/>
    </row>
    <row r="282" spans="10:10" x14ac:dyDescent="0.35">
      <c r="J282" s="27"/>
    </row>
    <row r="283" spans="10:10" x14ac:dyDescent="0.35">
      <c r="J283" s="27"/>
    </row>
    <row r="284" spans="10:10" x14ac:dyDescent="0.35">
      <c r="J284" s="27"/>
    </row>
    <row r="285" spans="10:10" x14ac:dyDescent="0.35">
      <c r="J285" s="27"/>
    </row>
    <row r="286" spans="10:10" x14ac:dyDescent="0.35">
      <c r="J286" s="27"/>
    </row>
    <row r="287" spans="10:10" x14ac:dyDescent="0.35">
      <c r="J287" s="27"/>
    </row>
    <row r="288" spans="10:10" x14ac:dyDescent="0.35">
      <c r="J288" s="27"/>
    </row>
    <row r="289" spans="10:10" x14ac:dyDescent="0.35">
      <c r="J289" s="27"/>
    </row>
    <row r="290" spans="10:10" x14ac:dyDescent="0.35">
      <c r="J290" s="27"/>
    </row>
    <row r="291" spans="10:10" x14ac:dyDescent="0.35">
      <c r="J291" s="27"/>
    </row>
    <row r="292" spans="10:10" x14ac:dyDescent="0.35">
      <c r="J292" s="27"/>
    </row>
    <row r="293" spans="10:10" x14ac:dyDescent="0.35">
      <c r="J293" s="27"/>
    </row>
    <row r="294" spans="10:10" x14ac:dyDescent="0.35">
      <c r="J294" s="27"/>
    </row>
    <row r="295" spans="10:10" x14ac:dyDescent="0.35">
      <c r="J295" s="27"/>
    </row>
    <row r="296" spans="10:10" x14ac:dyDescent="0.35">
      <c r="J296" s="27"/>
    </row>
    <row r="297" spans="10:10" x14ac:dyDescent="0.35">
      <c r="J297" s="27"/>
    </row>
    <row r="298" spans="10:10" x14ac:dyDescent="0.35">
      <c r="J298" s="27"/>
    </row>
    <row r="299" spans="10:10" x14ac:dyDescent="0.35">
      <c r="J299" s="27"/>
    </row>
    <row r="300" spans="10:10" x14ac:dyDescent="0.35">
      <c r="J300" s="27"/>
    </row>
    <row r="301" spans="10:10" x14ac:dyDescent="0.35">
      <c r="J301" s="27"/>
    </row>
    <row r="302" spans="10:10" x14ac:dyDescent="0.35">
      <c r="J302" s="27"/>
    </row>
    <row r="303" spans="10:10" x14ac:dyDescent="0.35">
      <c r="J303" s="27"/>
    </row>
    <row r="304" spans="10:10" x14ac:dyDescent="0.35">
      <c r="J304" s="27"/>
    </row>
    <row r="305" spans="10:10" x14ac:dyDescent="0.35">
      <c r="J305" s="27"/>
    </row>
    <row r="306" spans="10:10" x14ac:dyDescent="0.35">
      <c r="J306" s="27"/>
    </row>
    <row r="307" spans="10:10" x14ac:dyDescent="0.35">
      <c r="J307" s="27"/>
    </row>
    <row r="308" spans="10:10" x14ac:dyDescent="0.35">
      <c r="J308" s="27"/>
    </row>
    <row r="309" spans="10:10" x14ac:dyDescent="0.35">
      <c r="J309" s="27"/>
    </row>
    <row r="310" spans="10:10" x14ac:dyDescent="0.35">
      <c r="J310" s="27"/>
    </row>
    <row r="311" spans="10:10" x14ac:dyDescent="0.35">
      <c r="J311" s="27"/>
    </row>
    <row r="312" spans="10:10" x14ac:dyDescent="0.35">
      <c r="J312" s="27"/>
    </row>
    <row r="313" spans="10:10" x14ac:dyDescent="0.35">
      <c r="J313" s="27"/>
    </row>
    <row r="314" spans="10:10" x14ac:dyDescent="0.35">
      <c r="J314" s="27"/>
    </row>
    <row r="315" spans="10:10" x14ac:dyDescent="0.35">
      <c r="J315" s="27"/>
    </row>
    <row r="316" spans="10:10" x14ac:dyDescent="0.35">
      <c r="J316" s="27"/>
    </row>
    <row r="317" spans="10:10" x14ac:dyDescent="0.35">
      <c r="J317" s="27"/>
    </row>
    <row r="318" spans="10:10" x14ac:dyDescent="0.35">
      <c r="J318" s="27"/>
    </row>
    <row r="319" spans="10:10" x14ac:dyDescent="0.35">
      <c r="J319" s="27"/>
    </row>
    <row r="320" spans="10:10" x14ac:dyDescent="0.35">
      <c r="J320" s="27"/>
    </row>
    <row r="321" spans="10:10" x14ac:dyDescent="0.35">
      <c r="J321" s="27"/>
    </row>
    <row r="322" spans="10:10" x14ac:dyDescent="0.35">
      <c r="J322" s="27"/>
    </row>
    <row r="323" spans="10:10" x14ac:dyDescent="0.35">
      <c r="J323" s="27"/>
    </row>
    <row r="324" spans="10:10" x14ac:dyDescent="0.35">
      <c r="J324" s="27"/>
    </row>
    <row r="325" spans="10:10" x14ac:dyDescent="0.35">
      <c r="J325" s="27"/>
    </row>
    <row r="326" spans="10:10" x14ac:dyDescent="0.35">
      <c r="J326" s="27"/>
    </row>
    <row r="327" spans="10:10" x14ac:dyDescent="0.35">
      <c r="J327" s="27"/>
    </row>
    <row r="328" spans="10:10" x14ac:dyDescent="0.35">
      <c r="J328" s="27"/>
    </row>
    <row r="329" spans="10:10" x14ac:dyDescent="0.35">
      <c r="J329" s="27"/>
    </row>
    <row r="330" spans="10:10" x14ac:dyDescent="0.35">
      <c r="J330" s="27"/>
    </row>
    <row r="331" spans="10:10" x14ac:dyDescent="0.35">
      <c r="J331" s="27"/>
    </row>
    <row r="332" spans="10:10" x14ac:dyDescent="0.35">
      <c r="J332" s="27"/>
    </row>
    <row r="333" spans="10:10" x14ac:dyDescent="0.35">
      <c r="J333" s="27"/>
    </row>
    <row r="334" spans="10:10" x14ac:dyDescent="0.35">
      <c r="J334" s="27"/>
    </row>
    <row r="335" spans="10:10" x14ac:dyDescent="0.35">
      <c r="J335" s="27"/>
    </row>
    <row r="336" spans="10:10" x14ac:dyDescent="0.35">
      <c r="J336" s="27"/>
    </row>
    <row r="337" spans="10:10" x14ac:dyDescent="0.35">
      <c r="J337" s="27"/>
    </row>
    <row r="338" spans="10:10" x14ac:dyDescent="0.35">
      <c r="J338" s="27"/>
    </row>
    <row r="339" spans="10:10" x14ac:dyDescent="0.35">
      <c r="J339" s="27"/>
    </row>
    <row r="340" spans="10:10" x14ac:dyDescent="0.35">
      <c r="J340" s="27"/>
    </row>
    <row r="341" spans="10:10" x14ac:dyDescent="0.35">
      <c r="J341" s="27"/>
    </row>
    <row r="342" spans="10:10" x14ac:dyDescent="0.35">
      <c r="J342" s="27"/>
    </row>
    <row r="343" spans="10:10" x14ac:dyDescent="0.35">
      <c r="J343" s="27"/>
    </row>
    <row r="344" spans="10:10" x14ac:dyDescent="0.35">
      <c r="J344" s="27"/>
    </row>
    <row r="345" spans="10:10" x14ac:dyDescent="0.35">
      <c r="J345" s="27"/>
    </row>
    <row r="346" spans="10:10" x14ac:dyDescent="0.35">
      <c r="J346" s="27"/>
    </row>
    <row r="347" spans="10:10" x14ac:dyDescent="0.35">
      <c r="J347" s="27"/>
    </row>
    <row r="348" spans="10:10" x14ac:dyDescent="0.35">
      <c r="J348" s="27"/>
    </row>
    <row r="349" spans="10:10" x14ac:dyDescent="0.35">
      <c r="J349" s="27"/>
    </row>
    <row r="350" spans="10:10" x14ac:dyDescent="0.35">
      <c r="J350" s="27"/>
    </row>
    <row r="351" spans="10:10" x14ac:dyDescent="0.35">
      <c r="J351" s="27"/>
    </row>
    <row r="352" spans="10:10" x14ac:dyDescent="0.35">
      <c r="J352" s="27"/>
    </row>
    <row r="353" spans="10:10" x14ac:dyDescent="0.35">
      <c r="J353" s="27"/>
    </row>
    <row r="354" spans="10:10" x14ac:dyDescent="0.35">
      <c r="J354" s="27"/>
    </row>
    <row r="355" spans="10:10" x14ac:dyDescent="0.35">
      <c r="J355" s="27"/>
    </row>
    <row r="356" spans="10:10" x14ac:dyDescent="0.35">
      <c r="J356" s="27"/>
    </row>
    <row r="357" spans="10:10" x14ac:dyDescent="0.35">
      <c r="J357" s="27"/>
    </row>
    <row r="358" spans="10:10" x14ac:dyDescent="0.35">
      <c r="J358" s="27"/>
    </row>
    <row r="359" spans="10:10" x14ac:dyDescent="0.35">
      <c r="J359" s="27"/>
    </row>
    <row r="360" spans="10:10" x14ac:dyDescent="0.35">
      <c r="J360" s="27"/>
    </row>
    <row r="361" spans="10:10" x14ac:dyDescent="0.35">
      <c r="J361" s="27"/>
    </row>
    <row r="362" spans="10:10" x14ac:dyDescent="0.35">
      <c r="J362" s="27"/>
    </row>
    <row r="363" spans="10:10" x14ac:dyDescent="0.35">
      <c r="J363" s="27"/>
    </row>
    <row r="364" spans="10:10" x14ac:dyDescent="0.35">
      <c r="J364" s="27"/>
    </row>
    <row r="365" spans="10:10" x14ac:dyDescent="0.35">
      <c r="J365" s="27"/>
    </row>
    <row r="366" spans="10:10" x14ac:dyDescent="0.35">
      <c r="J366" s="27"/>
    </row>
    <row r="367" spans="10:10" x14ac:dyDescent="0.35">
      <c r="J367" s="27"/>
    </row>
    <row r="368" spans="10:10" x14ac:dyDescent="0.35">
      <c r="J368" s="27"/>
    </row>
    <row r="369" spans="10:10" x14ac:dyDescent="0.35">
      <c r="J369" s="27"/>
    </row>
    <row r="370" spans="10:10" x14ac:dyDescent="0.35">
      <c r="J370" s="27"/>
    </row>
    <row r="371" spans="10:10" x14ac:dyDescent="0.35">
      <c r="J371" s="27"/>
    </row>
    <row r="372" spans="10:10" x14ac:dyDescent="0.35">
      <c r="J372" s="27"/>
    </row>
    <row r="373" spans="10:10" x14ac:dyDescent="0.35">
      <c r="J373" s="27"/>
    </row>
    <row r="374" spans="10:10" x14ac:dyDescent="0.35">
      <c r="J374" s="27"/>
    </row>
    <row r="375" spans="10:10" x14ac:dyDescent="0.35">
      <c r="J375" s="27"/>
    </row>
    <row r="376" spans="10:10" x14ac:dyDescent="0.35">
      <c r="J376" s="27"/>
    </row>
    <row r="377" spans="10:10" x14ac:dyDescent="0.35">
      <c r="J377" s="27"/>
    </row>
    <row r="378" spans="10:10" x14ac:dyDescent="0.35">
      <c r="J378" s="27"/>
    </row>
    <row r="379" spans="10:10" x14ac:dyDescent="0.35">
      <c r="J379" s="27"/>
    </row>
    <row r="380" spans="10:10" x14ac:dyDescent="0.35">
      <c r="J380" s="27"/>
    </row>
    <row r="381" spans="10:10" x14ac:dyDescent="0.35">
      <c r="J381" s="27"/>
    </row>
    <row r="382" spans="10:10" x14ac:dyDescent="0.35">
      <c r="J382" s="27"/>
    </row>
    <row r="383" spans="10:10" x14ac:dyDescent="0.35">
      <c r="J383" s="27"/>
    </row>
    <row r="384" spans="10:10" x14ac:dyDescent="0.35">
      <c r="J384" s="27"/>
    </row>
    <row r="385" spans="10:10" x14ac:dyDescent="0.35">
      <c r="J385" s="27"/>
    </row>
    <row r="386" spans="10:10" x14ac:dyDescent="0.35">
      <c r="J386" s="27"/>
    </row>
    <row r="387" spans="10:10" x14ac:dyDescent="0.35">
      <c r="J387" s="27"/>
    </row>
    <row r="388" spans="10:10" x14ac:dyDescent="0.35">
      <c r="J388" s="27"/>
    </row>
    <row r="389" spans="10:10" x14ac:dyDescent="0.35">
      <c r="J389" s="27"/>
    </row>
    <row r="390" spans="10:10" x14ac:dyDescent="0.35">
      <c r="J390" s="27"/>
    </row>
    <row r="391" spans="10:10" x14ac:dyDescent="0.35">
      <c r="J391" s="27"/>
    </row>
    <row r="392" spans="10:10" x14ac:dyDescent="0.35">
      <c r="J392" s="27"/>
    </row>
    <row r="393" spans="10:10" x14ac:dyDescent="0.35">
      <c r="J393" s="27"/>
    </row>
    <row r="394" spans="10:10" x14ac:dyDescent="0.35">
      <c r="J394" s="27"/>
    </row>
    <row r="395" spans="10:10" x14ac:dyDescent="0.35">
      <c r="J395" s="27"/>
    </row>
    <row r="396" spans="10:10" x14ac:dyDescent="0.35">
      <c r="J396" s="27"/>
    </row>
    <row r="397" spans="10:10" x14ac:dyDescent="0.35">
      <c r="J397" s="27"/>
    </row>
    <row r="398" spans="10:10" x14ac:dyDescent="0.35">
      <c r="J398" s="27"/>
    </row>
    <row r="399" spans="10:10" x14ac:dyDescent="0.35">
      <c r="J399" s="27"/>
    </row>
    <row r="400" spans="10:10" x14ac:dyDescent="0.35">
      <c r="J400" s="27"/>
    </row>
    <row r="401" spans="10:10" x14ac:dyDescent="0.35">
      <c r="J401" s="27"/>
    </row>
    <row r="402" spans="10:10" x14ac:dyDescent="0.35">
      <c r="J402" s="27"/>
    </row>
    <row r="403" spans="10:10" x14ac:dyDescent="0.35">
      <c r="J403" s="27"/>
    </row>
    <row r="404" spans="10:10" x14ac:dyDescent="0.35">
      <c r="J404" s="27"/>
    </row>
    <row r="405" spans="10:10" x14ac:dyDescent="0.35">
      <c r="J405" s="27"/>
    </row>
    <row r="406" spans="10:10" x14ac:dyDescent="0.35">
      <c r="J406" s="27"/>
    </row>
    <row r="407" spans="10:10" x14ac:dyDescent="0.35">
      <c r="J407" s="27"/>
    </row>
    <row r="408" spans="10:10" x14ac:dyDescent="0.35">
      <c r="J408" s="27"/>
    </row>
    <row r="409" spans="10:10" x14ac:dyDescent="0.35">
      <c r="J409" s="27"/>
    </row>
    <row r="410" spans="10:10" x14ac:dyDescent="0.35">
      <c r="J410" s="27"/>
    </row>
    <row r="411" spans="10:10" x14ac:dyDescent="0.35">
      <c r="J411" s="27"/>
    </row>
    <row r="412" spans="10:10" x14ac:dyDescent="0.35">
      <c r="J412" s="27"/>
    </row>
    <row r="413" spans="10:10" x14ac:dyDescent="0.35">
      <c r="J413" s="27"/>
    </row>
    <row r="414" spans="10:10" x14ac:dyDescent="0.35">
      <c r="J414" s="27"/>
    </row>
    <row r="415" spans="10:10" x14ac:dyDescent="0.35">
      <c r="J415" s="27"/>
    </row>
    <row r="416" spans="10:10" x14ac:dyDescent="0.35">
      <c r="J416" s="27"/>
    </row>
    <row r="417" spans="10:10" x14ac:dyDescent="0.35">
      <c r="J417" s="27"/>
    </row>
    <row r="418" spans="10:10" x14ac:dyDescent="0.35">
      <c r="J418" s="27"/>
    </row>
    <row r="419" spans="10:10" x14ac:dyDescent="0.35">
      <c r="J419" s="27"/>
    </row>
    <row r="420" spans="10:10" x14ac:dyDescent="0.35">
      <c r="J420" s="27"/>
    </row>
    <row r="421" spans="10:10" x14ac:dyDescent="0.35">
      <c r="J421" s="27"/>
    </row>
    <row r="422" spans="10:10" x14ac:dyDescent="0.35">
      <c r="J422" s="27"/>
    </row>
    <row r="423" spans="10:10" x14ac:dyDescent="0.35">
      <c r="J423" s="27"/>
    </row>
    <row r="424" spans="10:10" x14ac:dyDescent="0.35">
      <c r="J424" s="27"/>
    </row>
    <row r="425" spans="10:10" x14ac:dyDescent="0.35">
      <c r="J425" s="27"/>
    </row>
    <row r="426" spans="10:10" x14ac:dyDescent="0.35">
      <c r="J426" s="27"/>
    </row>
    <row r="427" spans="10:10" x14ac:dyDescent="0.35">
      <c r="J427" s="27"/>
    </row>
    <row r="428" spans="10:10" x14ac:dyDescent="0.35">
      <c r="J428" s="27"/>
    </row>
    <row r="429" spans="10:10" x14ac:dyDescent="0.35">
      <c r="J429" s="27"/>
    </row>
    <row r="430" spans="10:10" x14ac:dyDescent="0.35">
      <c r="J430" s="27"/>
    </row>
    <row r="431" spans="10:10" x14ac:dyDescent="0.35">
      <c r="J431" s="27"/>
    </row>
    <row r="432" spans="10:10" x14ac:dyDescent="0.35">
      <c r="J432" s="27"/>
    </row>
    <row r="433" spans="10:10" x14ac:dyDescent="0.35">
      <c r="J433" s="27"/>
    </row>
    <row r="434" spans="10:10" x14ac:dyDescent="0.35">
      <c r="J434" s="27"/>
    </row>
    <row r="435" spans="10:10" x14ac:dyDescent="0.35">
      <c r="J435" s="27"/>
    </row>
    <row r="436" spans="10:10" x14ac:dyDescent="0.35">
      <c r="J436" s="27"/>
    </row>
    <row r="437" spans="10:10" x14ac:dyDescent="0.35">
      <c r="J437" s="27"/>
    </row>
    <row r="438" spans="10:10" x14ac:dyDescent="0.35">
      <c r="J438" s="27"/>
    </row>
    <row r="439" spans="10:10" x14ac:dyDescent="0.35">
      <c r="J439" s="27"/>
    </row>
    <row r="440" spans="10:10" x14ac:dyDescent="0.35">
      <c r="J440" s="27"/>
    </row>
    <row r="441" spans="10:10" x14ac:dyDescent="0.35">
      <c r="J441" s="27"/>
    </row>
    <row r="442" spans="10:10" x14ac:dyDescent="0.35">
      <c r="J442" s="27"/>
    </row>
    <row r="443" spans="10:10" x14ac:dyDescent="0.35">
      <c r="J443" s="27"/>
    </row>
    <row r="444" spans="10:10" x14ac:dyDescent="0.35">
      <c r="J444" s="27"/>
    </row>
    <row r="445" spans="10:10" x14ac:dyDescent="0.35">
      <c r="J445" s="27"/>
    </row>
    <row r="446" spans="10:10" x14ac:dyDescent="0.35">
      <c r="J446" s="27"/>
    </row>
    <row r="447" spans="10:10" x14ac:dyDescent="0.35">
      <c r="J447" s="27"/>
    </row>
    <row r="448" spans="10:10" x14ac:dyDescent="0.35">
      <c r="J448" s="27"/>
    </row>
    <row r="449" spans="10:10" x14ac:dyDescent="0.35">
      <c r="J449" s="27"/>
    </row>
    <row r="450" spans="10:10" x14ac:dyDescent="0.35">
      <c r="J450" s="27"/>
    </row>
    <row r="451" spans="10:10" x14ac:dyDescent="0.35">
      <c r="J451" s="27"/>
    </row>
    <row r="452" spans="10:10" x14ac:dyDescent="0.35">
      <c r="J452" s="27"/>
    </row>
    <row r="453" spans="10:10" x14ac:dyDescent="0.35">
      <c r="J453" s="27"/>
    </row>
    <row r="454" spans="10:10" x14ac:dyDescent="0.35">
      <c r="J454" s="27"/>
    </row>
    <row r="455" spans="10:10" x14ac:dyDescent="0.35">
      <c r="J455" s="27"/>
    </row>
    <row r="456" spans="10:10" x14ac:dyDescent="0.35">
      <c r="J456" s="27"/>
    </row>
    <row r="457" spans="10:10" x14ac:dyDescent="0.35">
      <c r="J457" s="27"/>
    </row>
    <row r="458" spans="10:10" x14ac:dyDescent="0.35">
      <c r="J458" s="27"/>
    </row>
    <row r="459" spans="10:10" x14ac:dyDescent="0.35">
      <c r="J459" s="27"/>
    </row>
    <row r="460" spans="10:10" x14ac:dyDescent="0.35">
      <c r="J460" s="27"/>
    </row>
    <row r="461" spans="10:10" x14ac:dyDescent="0.35">
      <c r="J461" s="27"/>
    </row>
    <row r="462" spans="10:10" x14ac:dyDescent="0.35">
      <c r="J462" s="27"/>
    </row>
    <row r="463" spans="10:10" x14ac:dyDescent="0.35">
      <c r="J463" s="27"/>
    </row>
    <row r="464" spans="10:10" x14ac:dyDescent="0.35">
      <c r="J464" s="27"/>
    </row>
    <row r="465" spans="10:10" x14ac:dyDescent="0.35">
      <c r="J465" s="27"/>
    </row>
    <row r="466" spans="10:10" x14ac:dyDescent="0.35">
      <c r="J466" s="27"/>
    </row>
    <row r="467" spans="10:10" x14ac:dyDescent="0.35">
      <c r="J467" s="27"/>
    </row>
    <row r="468" spans="10:10" x14ac:dyDescent="0.35">
      <c r="J468" s="27"/>
    </row>
    <row r="469" spans="10:10" x14ac:dyDescent="0.35">
      <c r="J469" s="27"/>
    </row>
    <row r="470" spans="10:10" x14ac:dyDescent="0.35">
      <c r="J470" s="27"/>
    </row>
    <row r="471" spans="10:10" x14ac:dyDescent="0.35">
      <c r="J471" s="27"/>
    </row>
    <row r="472" spans="10:10" x14ac:dyDescent="0.35">
      <c r="J472" s="27"/>
    </row>
    <row r="473" spans="10:10" x14ac:dyDescent="0.35">
      <c r="J473" s="27"/>
    </row>
    <row r="474" spans="10:10" x14ac:dyDescent="0.35">
      <c r="J474" s="27"/>
    </row>
    <row r="475" spans="10:10" x14ac:dyDescent="0.35">
      <c r="J475" s="27"/>
    </row>
    <row r="476" spans="10:10" x14ac:dyDescent="0.35">
      <c r="J476" s="27"/>
    </row>
    <row r="477" spans="10:10" x14ac:dyDescent="0.35">
      <c r="J477" s="27"/>
    </row>
    <row r="478" spans="10:10" x14ac:dyDescent="0.35">
      <c r="J478" s="27"/>
    </row>
    <row r="479" spans="10:10" x14ac:dyDescent="0.35">
      <c r="J479" s="27"/>
    </row>
    <row r="480" spans="10:10" x14ac:dyDescent="0.35">
      <c r="J480" s="27"/>
    </row>
    <row r="481" spans="10:10" x14ac:dyDescent="0.35">
      <c r="J481" s="27"/>
    </row>
    <row r="482" spans="10:10" x14ac:dyDescent="0.35">
      <c r="J482" s="27"/>
    </row>
    <row r="483" spans="10:10" x14ac:dyDescent="0.35">
      <c r="J483" s="27"/>
    </row>
    <row r="484" spans="10:10" x14ac:dyDescent="0.35">
      <c r="J484" s="27"/>
    </row>
    <row r="485" spans="10:10" x14ac:dyDescent="0.35">
      <c r="J485" s="27"/>
    </row>
    <row r="486" spans="10:10" x14ac:dyDescent="0.35">
      <c r="J486" s="27"/>
    </row>
    <row r="487" spans="10:10" x14ac:dyDescent="0.35">
      <c r="J487" s="27"/>
    </row>
    <row r="488" spans="10:10" x14ac:dyDescent="0.35">
      <c r="J488" s="27"/>
    </row>
    <row r="489" spans="10:10" x14ac:dyDescent="0.35">
      <c r="J489" s="27"/>
    </row>
    <row r="490" spans="10:10" x14ac:dyDescent="0.35">
      <c r="J490" s="27"/>
    </row>
    <row r="491" spans="10:10" x14ac:dyDescent="0.35">
      <c r="J491" s="27"/>
    </row>
    <row r="492" spans="10:10" x14ac:dyDescent="0.35">
      <c r="J492" s="27"/>
    </row>
    <row r="493" spans="10:10" x14ac:dyDescent="0.35">
      <c r="J493" s="27"/>
    </row>
    <row r="494" spans="10:10" x14ac:dyDescent="0.35">
      <c r="J494" s="27"/>
    </row>
    <row r="495" spans="10:10" x14ac:dyDescent="0.35">
      <c r="J495" s="27"/>
    </row>
    <row r="496" spans="10:10" x14ac:dyDescent="0.35">
      <c r="J496" s="27"/>
    </row>
    <row r="497" spans="10:10" x14ac:dyDescent="0.35">
      <c r="J497" s="27"/>
    </row>
    <row r="498" spans="10:10" x14ac:dyDescent="0.35">
      <c r="J498" s="27"/>
    </row>
    <row r="499" spans="10:10" x14ac:dyDescent="0.35">
      <c r="J499" s="27"/>
    </row>
    <row r="500" spans="10:10" x14ac:dyDescent="0.35">
      <c r="J500" s="27"/>
    </row>
    <row r="501" spans="10:10" x14ac:dyDescent="0.35">
      <c r="J501" s="27"/>
    </row>
    <row r="502" spans="10:10" x14ac:dyDescent="0.35">
      <c r="J502" s="27"/>
    </row>
    <row r="503" spans="10:10" x14ac:dyDescent="0.35">
      <c r="J503" s="27"/>
    </row>
    <row r="504" spans="10:10" x14ac:dyDescent="0.35">
      <c r="J504" s="27"/>
    </row>
    <row r="505" spans="10:10" x14ac:dyDescent="0.35">
      <c r="J505" s="27"/>
    </row>
    <row r="506" spans="10:10" x14ac:dyDescent="0.35">
      <c r="J506" s="27"/>
    </row>
    <row r="507" spans="10:10" x14ac:dyDescent="0.35">
      <c r="J507" s="27"/>
    </row>
    <row r="508" spans="10:10" x14ac:dyDescent="0.35">
      <c r="J508" s="27"/>
    </row>
    <row r="509" spans="10:10" x14ac:dyDescent="0.35">
      <c r="J509" s="27"/>
    </row>
    <row r="510" spans="10:10" x14ac:dyDescent="0.35">
      <c r="J510" s="27"/>
    </row>
    <row r="511" spans="10:10" x14ac:dyDescent="0.35">
      <c r="J511" s="27"/>
    </row>
    <row r="512" spans="10:10" x14ac:dyDescent="0.35">
      <c r="J512" s="27"/>
    </row>
    <row r="513" spans="10:10" x14ac:dyDescent="0.35">
      <c r="J513" s="27"/>
    </row>
    <row r="514" spans="10:10" x14ac:dyDescent="0.35">
      <c r="J514" s="27"/>
    </row>
    <row r="515" spans="10:10" x14ac:dyDescent="0.35">
      <c r="J515" s="27"/>
    </row>
    <row r="516" spans="10:10" x14ac:dyDescent="0.35">
      <c r="J516" s="27"/>
    </row>
    <row r="517" spans="10:10" x14ac:dyDescent="0.35">
      <c r="J517" s="27"/>
    </row>
    <row r="518" spans="10:10" x14ac:dyDescent="0.35">
      <c r="J518" s="27"/>
    </row>
    <row r="519" spans="10:10" x14ac:dyDescent="0.35">
      <c r="J519" s="27"/>
    </row>
    <row r="520" spans="10:10" x14ac:dyDescent="0.35">
      <c r="J520" s="27"/>
    </row>
    <row r="521" spans="10:10" x14ac:dyDescent="0.35">
      <c r="J521" s="27"/>
    </row>
    <row r="522" spans="10:10" x14ac:dyDescent="0.35">
      <c r="J522" s="27"/>
    </row>
    <row r="523" spans="10:10" x14ac:dyDescent="0.35">
      <c r="J523" s="27"/>
    </row>
    <row r="524" spans="10:10" x14ac:dyDescent="0.35">
      <c r="J524" s="27"/>
    </row>
    <row r="525" spans="10:10" x14ac:dyDescent="0.35">
      <c r="J525" s="27"/>
    </row>
    <row r="526" spans="10:10" x14ac:dyDescent="0.35">
      <c r="J526" s="27"/>
    </row>
    <row r="527" spans="10:10" x14ac:dyDescent="0.35">
      <c r="J527" s="27"/>
    </row>
    <row r="528" spans="10:10" x14ac:dyDescent="0.35">
      <c r="J528" s="27"/>
    </row>
    <row r="529" spans="10:10" x14ac:dyDescent="0.35">
      <c r="J529" s="27"/>
    </row>
    <row r="530" spans="10:10" x14ac:dyDescent="0.35">
      <c r="J530" s="27"/>
    </row>
    <row r="531" spans="10:10" x14ac:dyDescent="0.35">
      <c r="J531" s="27"/>
    </row>
    <row r="532" spans="10:10" x14ac:dyDescent="0.35">
      <c r="J532" s="27"/>
    </row>
    <row r="533" spans="10:10" x14ac:dyDescent="0.35">
      <c r="J533" s="27"/>
    </row>
    <row r="534" spans="10:10" x14ac:dyDescent="0.35">
      <c r="J534" s="27"/>
    </row>
    <row r="535" spans="10:10" x14ac:dyDescent="0.35">
      <c r="J535" s="27"/>
    </row>
    <row r="536" spans="10:10" x14ac:dyDescent="0.35">
      <c r="J536" s="27"/>
    </row>
    <row r="537" spans="10:10" x14ac:dyDescent="0.35">
      <c r="J537" s="27"/>
    </row>
    <row r="538" spans="10:10" x14ac:dyDescent="0.35">
      <c r="J538" s="27"/>
    </row>
    <row r="539" spans="10:10" x14ac:dyDescent="0.35">
      <c r="J539" s="27"/>
    </row>
    <row r="540" spans="10:10" x14ac:dyDescent="0.35">
      <c r="J540" s="27"/>
    </row>
    <row r="541" spans="10:10" x14ac:dyDescent="0.35">
      <c r="J541" s="27"/>
    </row>
    <row r="542" spans="10:10" x14ac:dyDescent="0.35">
      <c r="J542" s="27"/>
    </row>
    <row r="543" spans="10:10" x14ac:dyDescent="0.35">
      <c r="J543" s="27"/>
    </row>
    <row r="544" spans="10:10" x14ac:dyDescent="0.35">
      <c r="J544" s="27"/>
    </row>
    <row r="545" spans="10:10" x14ac:dyDescent="0.35">
      <c r="J545" s="27"/>
    </row>
    <row r="546" spans="10:10" x14ac:dyDescent="0.35">
      <c r="J546" s="27"/>
    </row>
    <row r="547" spans="10:10" x14ac:dyDescent="0.35">
      <c r="J547" s="27"/>
    </row>
    <row r="548" spans="10:10" x14ac:dyDescent="0.35">
      <c r="J548" s="27"/>
    </row>
    <row r="549" spans="10:10" x14ac:dyDescent="0.35">
      <c r="J549" s="27"/>
    </row>
    <row r="550" spans="10:10" x14ac:dyDescent="0.35">
      <c r="J550" s="27"/>
    </row>
    <row r="551" spans="10:10" x14ac:dyDescent="0.35">
      <c r="J551" s="27"/>
    </row>
    <row r="552" spans="10:10" x14ac:dyDescent="0.35">
      <c r="J552" s="27"/>
    </row>
    <row r="553" spans="10:10" x14ac:dyDescent="0.35">
      <c r="J553" s="27"/>
    </row>
    <row r="554" spans="10:10" x14ac:dyDescent="0.35">
      <c r="J554" s="27"/>
    </row>
    <row r="555" spans="10:10" x14ac:dyDescent="0.35">
      <c r="J555" s="27"/>
    </row>
    <row r="556" spans="10:10" x14ac:dyDescent="0.35">
      <c r="J556" s="27"/>
    </row>
    <row r="557" spans="10:10" x14ac:dyDescent="0.35">
      <c r="J557" s="27"/>
    </row>
    <row r="558" spans="10:10" x14ac:dyDescent="0.35">
      <c r="J558" s="27"/>
    </row>
    <row r="559" spans="10:10" x14ac:dyDescent="0.35">
      <c r="J559" s="27"/>
    </row>
    <row r="560" spans="10:10" x14ac:dyDescent="0.35">
      <c r="J560" s="27"/>
    </row>
    <row r="561" spans="10:10" x14ac:dyDescent="0.35">
      <c r="J561" s="27"/>
    </row>
    <row r="562" spans="10:10" x14ac:dyDescent="0.35">
      <c r="J562" s="27"/>
    </row>
    <row r="563" spans="10:10" x14ac:dyDescent="0.35">
      <c r="J563" s="27"/>
    </row>
    <row r="564" spans="10:10" x14ac:dyDescent="0.35">
      <c r="J564" s="27"/>
    </row>
    <row r="565" spans="10:10" x14ac:dyDescent="0.35">
      <c r="J565" s="27"/>
    </row>
    <row r="566" spans="10:10" x14ac:dyDescent="0.35">
      <c r="J566" s="27"/>
    </row>
    <row r="567" spans="10:10" x14ac:dyDescent="0.35">
      <c r="J567" s="27"/>
    </row>
    <row r="568" spans="10:10" x14ac:dyDescent="0.35">
      <c r="J568" s="27"/>
    </row>
    <row r="569" spans="10:10" x14ac:dyDescent="0.35">
      <c r="J569" s="27"/>
    </row>
    <row r="570" spans="10:10" x14ac:dyDescent="0.35">
      <c r="J570" s="27"/>
    </row>
    <row r="571" spans="10:10" x14ac:dyDescent="0.35">
      <c r="J571" s="27"/>
    </row>
    <row r="572" spans="10:10" x14ac:dyDescent="0.35">
      <c r="J572" s="27"/>
    </row>
    <row r="573" spans="10:10" x14ac:dyDescent="0.35">
      <c r="J573" s="27"/>
    </row>
    <row r="574" spans="10:10" x14ac:dyDescent="0.35">
      <c r="J574" s="27"/>
    </row>
    <row r="575" spans="10:10" x14ac:dyDescent="0.35">
      <c r="J575" s="27"/>
    </row>
    <row r="576" spans="10:10" x14ac:dyDescent="0.35">
      <c r="J576" s="27"/>
    </row>
    <row r="577" spans="10:10" x14ac:dyDescent="0.35">
      <c r="J577" s="27"/>
    </row>
    <row r="578" spans="10:10" x14ac:dyDescent="0.35">
      <c r="J578" s="27"/>
    </row>
    <row r="579" spans="10:10" x14ac:dyDescent="0.35">
      <c r="J579" s="27"/>
    </row>
    <row r="580" spans="10:10" x14ac:dyDescent="0.35">
      <c r="J580" s="27"/>
    </row>
    <row r="581" spans="10:10" x14ac:dyDescent="0.35">
      <c r="J581" s="27"/>
    </row>
    <row r="582" spans="10:10" x14ac:dyDescent="0.35">
      <c r="J582" s="27"/>
    </row>
    <row r="583" spans="10:10" x14ac:dyDescent="0.35">
      <c r="J583" s="27"/>
    </row>
    <row r="584" spans="10:10" x14ac:dyDescent="0.35">
      <c r="J584" s="27"/>
    </row>
    <row r="585" spans="10:10" x14ac:dyDescent="0.35">
      <c r="J585" s="27"/>
    </row>
    <row r="586" spans="10:10" x14ac:dyDescent="0.35">
      <c r="J586" s="27"/>
    </row>
    <row r="587" spans="10:10" x14ac:dyDescent="0.35">
      <c r="J587" s="27"/>
    </row>
    <row r="588" spans="10:10" x14ac:dyDescent="0.35">
      <c r="J588" s="27"/>
    </row>
    <row r="589" spans="10:10" x14ac:dyDescent="0.35">
      <c r="J589" s="27"/>
    </row>
    <row r="590" spans="10:10" x14ac:dyDescent="0.35">
      <c r="J590" s="27"/>
    </row>
    <row r="591" spans="10:10" x14ac:dyDescent="0.35">
      <c r="J591" s="27"/>
    </row>
    <row r="592" spans="10:10" x14ac:dyDescent="0.35">
      <c r="J592" s="27"/>
    </row>
    <row r="593" spans="10:10" x14ac:dyDescent="0.35">
      <c r="J593" s="27"/>
    </row>
    <row r="594" spans="10:10" x14ac:dyDescent="0.35">
      <c r="J594" s="27"/>
    </row>
    <row r="595" spans="10:10" x14ac:dyDescent="0.35">
      <c r="J595" s="27"/>
    </row>
    <row r="596" spans="10:10" x14ac:dyDescent="0.35">
      <c r="J596" s="27"/>
    </row>
    <row r="597" spans="10:10" x14ac:dyDescent="0.35">
      <c r="J597" s="27"/>
    </row>
    <row r="598" spans="10:10" x14ac:dyDescent="0.35">
      <c r="J598" s="27"/>
    </row>
    <row r="599" spans="10:10" x14ac:dyDescent="0.35">
      <c r="J599" s="27"/>
    </row>
    <row r="600" spans="10:10" x14ac:dyDescent="0.35">
      <c r="J600" s="27"/>
    </row>
    <row r="601" spans="10:10" x14ac:dyDescent="0.35">
      <c r="J601" s="27"/>
    </row>
    <row r="602" spans="10:10" x14ac:dyDescent="0.35">
      <c r="J602" s="27"/>
    </row>
    <row r="603" spans="10:10" x14ac:dyDescent="0.35">
      <c r="J603" s="27"/>
    </row>
    <row r="604" spans="10:10" x14ac:dyDescent="0.35">
      <c r="J604" s="27"/>
    </row>
    <row r="605" spans="10:10" x14ac:dyDescent="0.35">
      <c r="J605" s="27"/>
    </row>
    <row r="606" spans="10:10" x14ac:dyDescent="0.35">
      <c r="J606" s="27"/>
    </row>
    <row r="607" spans="10:10" x14ac:dyDescent="0.35">
      <c r="J607" s="27"/>
    </row>
    <row r="608" spans="10:10" x14ac:dyDescent="0.35">
      <c r="J608" s="27"/>
    </row>
    <row r="609" spans="10:10" x14ac:dyDescent="0.35">
      <c r="J609" s="27"/>
    </row>
    <row r="610" spans="10:10" x14ac:dyDescent="0.35">
      <c r="J610" s="27"/>
    </row>
    <row r="611" spans="10:10" x14ac:dyDescent="0.35">
      <c r="J611" s="27"/>
    </row>
    <row r="612" spans="10:10" x14ac:dyDescent="0.35">
      <c r="J612" s="27"/>
    </row>
    <row r="613" spans="10:10" x14ac:dyDescent="0.35">
      <c r="J613" s="27"/>
    </row>
    <row r="614" spans="10:10" x14ac:dyDescent="0.35">
      <c r="J614" s="27"/>
    </row>
    <row r="615" spans="10:10" x14ac:dyDescent="0.35">
      <c r="J615" s="27"/>
    </row>
    <row r="616" spans="10:10" x14ac:dyDescent="0.35">
      <c r="J616" s="27"/>
    </row>
    <row r="617" spans="10:10" x14ac:dyDescent="0.35">
      <c r="J617" s="27"/>
    </row>
    <row r="618" spans="10:10" x14ac:dyDescent="0.35">
      <c r="J618" s="27"/>
    </row>
    <row r="619" spans="10:10" x14ac:dyDescent="0.35">
      <c r="J619" s="27"/>
    </row>
    <row r="620" spans="10:10" x14ac:dyDescent="0.35">
      <c r="J620" s="27"/>
    </row>
    <row r="621" spans="10:10" x14ac:dyDescent="0.35">
      <c r="J621" s="27"/>
    </row>
    <row r="622" spans="10:10" x14ac:dyDescent="0.35">
      <c r="J622" s="27"/>
    </row>
    <row r="623" spans="10:10" x14ac:dyDescent="0.35">
      <c r="J623" s="27"/>
    </row>
    <row r="624" spans="10:10" x14ac:dyDescent="0.35">
      <c r="J624" s="27"/>
    </row>
    <row r="625" spans="10:10" x14ac:dyDescent="0.35">
      <c r="J625" s="27"/>
    </row>
    <row r="626" spans="10:10" x14ac:dyDescent="0.35">
      <c r="J626" s="27"/>
    </row>
    <row r="627" spans="10:10" x14ac:dyDescent="0.35">
      <c r="J627" s="27"/>
    </row>
    <row r="628" spans="10:10" x14ac:dyDescent="0.35">
      <c r="J628" s="27"/>
    </row>
    <row r="629" spans="10:10" x14ac:dyDescent="0.35">
      <c r="J629" s="27"/>
    </row>
    <row r="630" spans="10:10" x14ac:dyDescent="0.35">
      <c r="J630" s="27"/>
    </row>
    <row r="631" spans="10:10" x14ac:dyDescent="0.35">
      <c r="J631" s="27"/>
    </row>
    <row r="632" spans="10:10" x14ac:dyDescent="0.35">
      <c r="J632" s="27"/>
    </row>
    <row r="633" spans="10:10" x14ac:dyDescent="0.35">
      <c r="J633" s="27"/>
    </row>
    <row r="634" spans="10:10" x14ac:dyDescent="0.35">
      <c r="J634" s="27"/>
    </row>
    <row r="635" spans="10:10" x14ac:dyDescent="0.35">
      <c r="J635" s="27"/>
    </row>
    <row r="636" spans="10:10" x14ac:dyDescent="0.35">
      <c r="J636" s="27"/>
    </row>
    <row r="637" spans="10:10" x14ac:dyDescent="0.35">
      <c r="J637" s="27"/>
    </row>
    <row r="638" spans="10:10" x14ac:dyDescent="0.35">
      <c r="J638" s="27"/>
    </row>
    <row r="639" spans="10:10" x14ac:dyDescent="0.35">
      <c r="J639" s="27"/>
    </row>
    <row r="640" spans="10:10" x14ac:dyDescent="0.35">
      <c r="J640" s="27"/>
    </row>
    <row r="641" spans="10:10" x14ac:dyDescent="0.35">
      <c r="J641" s="27"/>
    </row>
    <row r="642" spans="10:10" x14ac:dyDescent="0.35">
      <c r="J642" s="27"/>
    </row>
    <row r="643" spans="10:10" x14ac:dyDescent="0.35">
      <c r="J643" s="27"/>
    </row>
    <row r="644" spans="10:10" x14ac:dyDescent="0.35">
      <c r="J644" s="27"/>
    </row>
    <row r="645" spans="10:10" x14ac:dyDescent="0.35">
      <c r="J645" s="27"/>
    </row>
    <row r="646" spans="10:10" x14ac:dyDescent="0.35">
      <c r="J646" s="27"/>
    </row>
    <row r="647" spans="10:10" x14ac:dyDescent="0.35">
      <c r="J647" s="27"/>
    </row>
    <row r="648" spans="10:10" x14ac:dyDescent="0.35">
      <c r="J648" s="27"/>
    </row>
    <row r="649" spans="10:10" x14ac:dyDescent="0.35">
      <c r="J649" s="27"/>
    </row>
    <row r="650" spans="10:10" x14ac:dyDescent="0.35">
      <c r="J650" s="27"/>
    </row>
    <row r="651" spans="10:10" x14ac:dyDescent="0.35">
      <c r="J651" s="27"/>
    </row>
    <row r="652" spans="10:10" x14ac:dyDescent="0.35">
      <c r="J652" s="27"/>
    </row>
    <row r="653" spans="10:10" x14ac:dyDescent="0.35">
      <c r="J653" s="27"/>
    </row>
    <row r="654" spans="10:10" x14ac:dyDescent="0.35">
      <c r="J654" s="27"/>
    </row>
    <row r="655" spans="10:10" x14ac:dyDescent="0.35">
      <c r="J655" s="27"/>
    </row>
    <row r="656" spans="10:10" x14ac:dyDescent="0.35">
      <c r="J656" s="27"/>
    </row>
    <row r="657" spans="10:10" x14ac:dyDescent="0.35">
      <c r="J657" s="27"/>
    </row>
    <row r="658" spans="10:10" x14ac:dyDescent="0.35">
      <c r="J658" s="27"/>
    </row>
    <row r="659" spans="10:10" x14ac:dyDescent="0.35">
      <c r="J659" s="27"/>
    </row>
    <row r="660" spans="10:10" x14ac:dyDescent="0.35">
      <c r="J660" s="27"/>
    </row>
    <row r="661" spans="10:10" x14ac:dyDescent="0.35">
      <c r="J661" s="27"/>
    </row>
    <row r="662" spans="10:10" x14ac:dyDescent="0.35">
      <c r="J662" s="27"/>
    </row>
    <row r="663" spans="10:10" x14ac:dyDescent="0.35">
      <c r="J663" s="27"/>
    </row>
    <row r="664" spans="10:10" x14ac:dyDescent="0.35">
      <c r="J664" s="27"/>
    </row>
    <row r="665" spans="10:10" x14ac:dyDescent="0.35">
      <c r="J665" s="27"/>
    </row>
    <row r="666" spans="10:10" x14ac:dyDescent="0.35">
      <c r="J666" s="27"/>
    </row>
    <row r="667" spans="10:10" x14ac:dyDescent="0.35">
      <c r="J667" s="27"/>
    </row>
    <row r="668" spans="10:10" x14ac:dyDescent="0.35">
      <c r="J668" s="27"/>
    </row>
    <row r="669" spans="10:10" x14ac:dyDescent="0.35">
      <c r="J669" s="27"/>
    </row>
    <row r="670" spans="10:10" x14ac:dyDescent="0.35">
      <c r="J670" s="27"/>
    </row>
    <row r="671" spans="10:10" x14ac:dyDescent="0.35">
      <c r="J671" s="27"/>
    </row>
    <row r="672" spans="10:10" x14ac:dyDescent="0.35">
      <c r="J672" s="27"/>
    </row>
    <row r="673" spans="10:10" x14ac:dyDescent="0.35">
      <c r="J673" s="27"/>
    </row>
    <row r="674" spans="10:10" x14ac:dyDescent="0.35">
      <c r="J674" s="27"/>
    </row>
    <row r="675" spans="10:10" x14ac:dyDescent="0.35">
      <c r="J675" s="27"/>
    </row>
    <row r="676" spans="10:10" x14ac:dyDescent="0.35">
      <c r="J676" s="27"/>
    </row>
    <row r="677" spans="10:10" x14ac:dyDescent="0.35">
      <c r="J677" s="27"/>
    </row>
    <row r="678" spans="10:10" x14ac:dyDescent="0.35">
      <c r="J678" s="27"/>
    </row>
    <row r="679" spans="10:10" x14ac:dyDescent="0.35">
      <c r="J679" s="27"/>
    </row>
    <row r="680" spans="10:10" x14ac:dyDescent="0.35">
      <c r="J680" s="27"/>
    </row>
    <row r="681" spans="10:10" x14ac:dyDescent="0.35">
      <c r="J681" s="27"/>
    </row>
    <row r="682" spans="10:10" x14ac:dyDescent="0.35">
      <c r="J682" s="27"/>
    </row>
    <row r="683" spans="10:10" x14ac:dyDescent="0.35">
      <c r="J683" s="27"/>
    </row>
    <row r="684" spans="10:10" x14ac:dyDescent="0.35">
      <c r="J684" s="27"/>
    </row>
    <row r="685" spans="10:10" x14ac:dyDescent="0.35">
      <c r="J685" s="27"/>
    </row>
    <row r="686" spans="10:10" x14ac:dyDescent="0.35">
      <c r="J686" s="27"/>
    </row>
    <row r="687" spans="10:10" x14ac:dyDescent="0.35">
      <c r="J687" s="27"/>
    </row>
    <row r="688" spans="10:10" x14ac:dyDescent="0.35">
      <c r="J688" s="27"/>
    </row>
    <row r="689" spans="10:10" x14ac:dyDescent="0.35">
      <c r="J689" s="27"/>
    </row>
    <row r="690" spans="10:10" x14ac:dyDescent="0.35">
      <c r="J690" s="27"/>
    </row>
    <row r="691" spans="10:10" x14ac:dyDescent="0.35">
      <c r="J691" s="27"/>
    </row>
    <row r="692" spans="10:10" x14ac:dyDescent="0.35">
      <c r="J692" s="27"/>
    </row>
    <row r="693" spans="10:10" x14ac:dyDescent="0.35">
      <c r="J693" s="27"/>
    </row>
    <row r="694" spans="10:10" x14ac:dyDescent="0.35">
      <c r="J694" s="27"/>
    </row>
    <row r="695" spans="10:10" x14ac:dyDescent="0.35">
      <c r="J695" s="27"/>
    </row>
    <row r="696" spans="10:10" x14ac:dyDescent="0.35">
      <c r="J696" s="27"/>
    </row>
    <row r="697" spans="10:10" x14ac:dyDescent="0.35">
      <c r="J697" s="27"/>
    </row>
    <row r="698" spans="10:10" x14ac:dyDescent="0.35">
      <c r="J698" s="27"/>
    </row>
    <row r="699" spans="10:10" x14ac:dyDescent="0.35">
      <c r="J699" s="27"/>
    </row>
    <row r="700" spans="10:10" x14ac:dyDescent="0.35">
      <c r="J700" s="27"/>
    </row>
    <row r="701" spans="10:10" x14ac:dyDescent="0.35">
      <c r="J701" s="27"/>
    </row>
    <row r="702" spans="10:10" x14ac:dyDescent="0.35">
      <c r="J702" s="27"/>
    </row>
    <row r="703" spans="10:10" x14ac:dyDescent="0.35">
      <c r="J703" s="27"/>
    </row>
    <row r="704" spans="10:10" x14ac:dyDescent="0.35">
      <c r="J704" s="27"/>
    </row>
    <row r="705" spans="10:10" x14ac:dyDescent="0.35">
      <c r="J705" s="27"/>
    </row>
    <row r="706" spans="10:10" x14ac:dyDescent="0.35">
      <c r="J706" s="27"/>
    </row>
    <row r="707" spans="10:10" x14ac:dyDescent="0.35">
      <c r="J707" s="27"/>
    </row>
    <row r="708" spans="10:10" x14ac:dyDescent="0.35">
      <c r="J708" s="27"/>
    </row>
    <row r="709" spans="10:10" x14ac:dyDescent="0.35">
      <c r="J709" s="27"/>
    </row>
    <row r="710" spans="10:10" x14ac:dyDescent="0.35">
      <c r="J710" s="27"/>
    </row>
    <row r="711" spans="10:10" x14ac:dyDescent="0.35">
      <c r="J711" s="27"/>
    </row>
    <row r="712" spans="10:10" x14ac:dyDescent="0.35">
      <c r="J712" s="27"/>
    </row>
    <row r="713" spans="10:10" x14ac:dyDescent="0.35">
      <c r="J713" s="27"/>
    </row>
    <row r="714" spans="10:10" x14ac:dyDescent="0.35">
      <c r="J714" s="27"/>
    </row>
    <row r="715" spans="10:10" x14ac:dyDescent="0.35">
      <c r="J715" s="27"/>
    </row>
    <row r="716" spans="10:10" x14ac:dyDescent="0.35">
      <c r="J716" s="27"/>
    </row>
    <row r="717" spans="10:10" x14ac:dyDescent="0.35">
      <c r="J717" s="27"/>
    </row>
    <row r="718" spans="10:10" x14ac:dyDescent="0.35">
      <c r="J718" s="27"/>
    </row>
    <row r="719" spans="10:10" x14ac:dyDescent="0.35">
      <c r="J719" s="27"/>
    </row>
    <row r="720" spans="10:10" x14ac:dyDescent="0.35">
      <c r="J720" s="27"/>
    </row>
    <row r="721" spans="10:10" x14ac:dyDescent="0.35">
      <c r="J721" s="27"/>
    </row>
    <row r="722" spans="10:10" x14ac:dyDescent="0.35">
      <c r="J722" s="27"/>
    </row>
    <row r="723" spans="10:10" x14ac:dyDescent="0.35">
      <c r="J723" s="27"/>
    </row>
    <row r="724" spans="10:10" x14ac:dyDescent="0.35">
      <c r="J724" s="27"/>
    </row>
    <row r="725" spans="10:10" x14ac:dyDescent="0.35">
      <c r="J725" s="27"/>
    </row>
    <row r="726" spans="10:10" x14ac:dyDescent="0.35">
      <c r="J726" s="27"/>
    </row>
    <row r="727" spans="10:10" x14ac:dyDescent="0.35">
      <c r="J727" s="27"/>
    </row>
    <row r="728" spans="10:10" x14ac:dyDescent="0.35">
      <c r="J728" s="27"/>
    </row>
    <row r="729" spans="10:10" x14ac:dyDescent="0.35">
      <c r="J729" s="27"/>
    </row>
    <row r="730" spans="10:10" x14ac:dyDescent="0.35">
      <c r="J730" s="27"/>
    </row>
    <row r="731" spans="10:10" x14ac:dyDescent="0.35">
      <c r="J731" s="27"/>
    </row>
    <row r="732" spans="10:10" x14ac:dyDescent="0.35">
      <c r="J732" s="27"/>
    </row>
    <row r="733" spans="10:10" x14ac:dyDescent="0.35">
      <c r="J733" s="27"/>
    </row>
    <row r="734" spans="10:10" x14ac:dyDescent="0.35">
      <c r="J734" s="27"/>
    </row>
    <row r="735" spans="10:10" x14ac:dyDescent="0.35">
      <c r="J735" s="27"/>
    </row>
    <row r="736" spans="10:10" x14ac:dyDescent="0.35">
      <c r="J736" s="27"/>
    </row>
    <row r="737" spans="10:10" x14ac:dyDescent="0.35">
      <c r="J737" s="27"/>
    </row>
    <row r="738" spans="10:10" x14ac:dyDescent="0.35">
      <c r="J738" s="27"/>
    </row>
    <row r="739" spans="10:10" x14ac:dyDescent="0.35">
      <c r="J739" s="27"/>
    </row>
    <row r="740" spans="10:10" x14ac:dyDescent="0.35">
      <c r="J740" s="27"/>
    </row>
    <row r="741" spans="10:10" x14ac:dyDescent="0.35">
      <c r="J741" s="27"/>
    </row>
    <row r="742" spans="10:10" x14ac:dyDescent="0.35">
      <c r="J742" s="27"/>
    </row>
    <row r="743" spans="10:10" x14ac:dyDescent="0.35">
      <c r="J743" s="27"/>
    </row>
    <row r="744" spans="10:10" x14ac:dyDescent="0.35">
      <c r="J744" s="27"/>
    </row>
    <row r="745" spans="10:10" x14ac:dyDescent="0.35">
      <c r="J745" s="27"/>
    </row>
    <row r="746" spans="10:10" x14ac:dyDescent="0.35">
      <c r="J746" s="27"/>
    </row>
    <row r="747" spans="10:10" x14ac:dyDescent="0.35">
      <c r="J747" s="27"/>
    </row>
    <row r="748" spans="10:10" x14ac:dyDescent="0.35">
      <c r="J748" s="27"/>
    </row>
    <row r="749" spans="10:10" x14ac:dyDescent="0.35">
      <c r="J749" s="27"/>
    </row>
    <row r="750" spans="10:10" x14ac:dyDescent="0.35">
      <c r="J750" s="27"/>
    </row>
    <row r="751" spans="10:10" x14ac:dyDescent="0.35">
      <c r="J751" s="27"/>
    </row>
    <row r="752" spans="10:10" x14ac:dyDescent="0.35">
      <c r="J752" s="27"/>
    </row>
    <row r="753" spans="10:10" x14ac:dyDescent="0.35">
      <c r="J753" s="27"/>
    </row>
    <row r="754" spans="10:10" x14ac:dyDescent="0.35">
      <c r="J754" s="27"/>
    </row>
    <row r="755" spans="10:10" x14ac:dyDescent="0.35">
      <c r="J755" s="27"/>
    </row>
    <row r="756" spans="10:10" x14ac:dyDescent="0.35">
      <c r="J756" s="27"/>
    </row>
    <row r="757" spans="10:10" x14ac:dyDescent="0.35">
      <c r="J757" s="27"/>
    </row>
    <row r="758" spans="10:10" x14ac:dyDescent="0.35">
      <c r="J758" s="27"/>
    </row>
    <row r="759" spans="10:10" x14ac:dyDescent="0.35">
      <c r="J759" s="27"/>
    </row>
    <row r="760" spans="10:10" x14ac:dyDescent="0.35">
      <c r="J760" s="27"/>
    </row>
    <row r="761" spans="10:10" x14ac:dyDescent="0.35">
      <c r="J761" s="27"/>
    </row>
    <row r="762" spans="10:10" x14ac:dyDescent="0.35">
      <c r="J762" s="27"/>
    </row>
    <row r="763" spans="10:10" x14ac:dyDescent="0.35">
      <c r="J763" s="27"/>
    </row>
    <row r="764" spans="10:10" x14ac:dyDescent="0.35">
      <c r="J764" s="27"/>
    </row>
    <row r="765" spans="10:10" x14ac:dyDescent="0.35">
      <c r="J765" s="27"/>
    </row>
    <row r="766" spans="10:10" x14ac:dyDescent="0.35">
      <c r="J766" s="27"/>
    </row>
    <row r="767" spans="10:10" x14ac:dyDescent="0.35">
      <c r="J767" s="27"/>
    </row>
    <row r="768" spans="10:10" x14ac:dyDescent="0.35">
      <c r="J768" s="27"/>
    </row>
    <row r="769" spans="10:10" x14ac:dyDescent="0.35">
      <c r="J769" s="27"/>
    </row>
    <row r="770" spans="10:10" x14ac:dyDescent="0.35">
      <c r="J770" s="27"/>
    </row>
    <row r="771" spans="10:10" x14ac:dyDescent="0.35">
      <c r="J771" s="27"/>
    </row>
    <row r="772" spans="10:10" x14ac:dyDescent="0.35">
      <c r="J772" s="27"/>
    </row>
    <row r="773" spans="10:10" x14ac:dyDescent="0.35">
      <c r="J773" s="27"/>
    </row>
    <row r="774" spans="10:10" x14ac:dyDescent="0.35">
      <c r="J774" s="27"/>
    </row>
    <row r="775" spans="10:10" x14ac:dyDescent="0.35">
      <c r="J775" s="27"/>
    </row>
    <row r="776" spans="10:10" x14ac:dyDescent="0.35">
      <c r="J776" s="27"/>
    </row>
    <row r="777" spans="10:10" x14ac:dyDescent="0.35">
      <c r="J777" s="27"/>
    </row>
    <row r="778" spans="10:10" x14ac:dyDescent="0.35">
      <c r="J778" s="27"/>
    </row>
    <row r="779" spans="10:10" x14ac:dyDescent="0.35">
      <c r="J779" s="27"/>
    </row>
    <row r="780" spans="10:10" x14ac:dyDescent="0.35">
      <c r="J780" s="27"/>
    </row>
    <row r="781" spans="10:10" x14ac:dyDescent="0.35">
      <c r="J781" s="27"/>
    </row>
    <row r="782" spans="10:10" x14ac:dyDescent="0.35">
      <c r="J782" s="27"/>
    </row>
    <row r="783" spans="10:10" x14ac:dyDescent="0.35">
      <c r="J783" s="27"/>
    </row>
    <row r="784" spans="10:10" x14ac:dyDescent="0.35">
      <c r="J784" s="27"/>
    </row>
    <row r="785" spans="10:10" x14ac:dyDescent="0.35">
      <c r="J785" s="27"/>
    </row>
    <row r="786" spans="10:10" x14ac:dyDescent="0.35">
      <c r="J786" s="27"/>
    </row>
    <row r="787" spans="10:10" x14ac:dyDescent="0.35">
      <c r="J787" s="27"/>
    </row>
    <row r="788" spans="10:10" x14ac:dyDescent="0.35">
      <c r="J788" s="27"/>
    </row>
    <row r="789" spans="10:10" x14ac:dyDescent="0.35">
      <c r="J789" s="27"/>
    </row>
    <row r="790" spans="10:10" x14ac:dyDescent="0.35">
      <c r="J790" s="27"/>
    </row>
    <row r="791" spans="10:10" x14ac:dyDescent="0.35">
      <c r="J791" s="27"/>
    </row>
    <row r="792" spans="10:10" x14ac:dyDescent="0.35">
      <c r="J792" s="27"/>
    </row>
    <row r="793" spans="10:10" x14ac:dyDescent="0.35">
      <c r="J793" s="27"/>
    </row>
    <row r="794" spans="10:10" x14ac:dyDescent="0.35">
      <c r="J794" s="27"/>
    </row>
    <row r="795" spans="10:10" x14ac:dyDescent="0.35">
      <c r="J795" s="27"/>
    </row>
    <row r="796" spans="10:10" x14ac:dyDescent="0.35">
      <c r="J796" s="27"/>
    </row>
    <row r="797" spans="10:10" x14ac:dyDescent="0.35">
      <c r="J797" s="27"/>
    </row>
    <row r="798" spans="10:10" x14ac:dyDescent="0.35">
      <c r="J798" s="27"/>
    </row>
    <row r="799" spans="10:10" x14ac:dyDescent="0.35">
      <c r="J799" s="27"/>
    </row>
    <row r="800" spans="10:10" x14ac:dyDescent="0.35">
      <c r="J800" s="27"/>
    </row>
    <row r="801" spans="10:10" x14ac:dyDescent="0.35">
      <c r="J801" s="27"/>
    </row>
    <row r="802" spans="10:10" x14ac:dyDescent="0.35">
      <c r="J802" s="27"/>
    </row>
    <row r="803" spans="10:10" x14ac:dyDescent="0.35">
      <c r="J803" s="27"/>
    </row>
    <row r="804" spans="10:10" x14ac:dyDescent="0.35">
      <c r="J804" s="27"/>
    </row>
    <row r="805" spans="10:10" x14ac:dyDescent="0.35">
      <c r="J805" s="27"/>
    </row>
    <row r="806" spans="10:10" x14ac:dyDescent="0.35">
      <c r="J806" s="27"/>
    </row>
    <row r="807" spans="10:10" x14ac:dyDescent="0.35">
      <c r="J807" s="27"/>
    </row>
    <row r="808" spans="10:10" x14ac:dyDescent="0.35">
      <c r="J808" s="27"/>
    </row>
    <row r="809" spans="10:10" x14ac:dyDescent="0.35">
      <c r="J809" s="27"/>
    </row>
    <row r="810" spans="10:10" x14ac:dyDescent="0.35">
      <c r="J810" s="27"/>
    </row>
    <row r="811" spans="10:10" x14ac:dyDescent="0.35">
      <c r="J811" s="27"/>
    </row>
    <row r="812" spans="10:10" x14ac:dyDescent="0.35">
      <c r="J812" s="27"/>
    </row>
    <row r="813" spans="10:10" x14ac:dyDescent="0.35">
      <c r="J813" s="27"/>
    </row>
    <row r="814" spans="10:10" x14ac:dyDescent="0.35">
      <c r="J814" s="27"/>
    </row>
    <row r="815" spans="10:10" x14ac:dyDescent="0.35">
      <c r="J815" s="27"/>
    </row>
    <row r="816" spans="10:10" x14ac:dyDescent="0.35">
      <c r="J816" s="27"/>
    </row>
    <row r="817" spans="10:10" x14ac:dyDescent="0.35">
      <c r="J817" s="27"/>
    </row>
    <row r="818" spans="10:10" x14ac:dyDescent="0.35">
      <c r="J818" s="27"/>
    </row>
    <row r="819" spans="10:10" x14ac:dyDescent="0.35">
      <c r="J819" s="27"/>
    </row>
    <row r="820" spans="10:10" x14ac:dyDescent="0.35">
      <c r="J820" s="27"/>
    </row>
    <row r="821" spans="10:10" x14ac:dyDescent="0.35">
      <c r="J821" s="27"/>
    </row>
    <row r="822" spans="10:10" x14ac:dyDescent="0.35">
      <c r="J822" s="27"/>
    </row>
    <row r="823" spans="10:10" x14ac:dyDescent="0.35">
      <c r="J823" s="27"/>
    </row>
    <row r="824" spans="10:10" x14ac:dyDescent="0.35">
      <c r="J824" s="27"/>
    </row>
    <row r="825" spans="10:10" x14ac:dyDescent="0.35">
      <c r="J825" s="27"/>
    </row>
    <row r="826" spans="10:10" x14ac:dyDescent="0.35">
      <c r="J826" s="27"/>
    </row>
    <row r="827" spans="10:10" x14ac:dyDescent="0.35">
      <c r="J827" s="27"/>
    </row>
    <row r="828" spans="10:10" x14ac:dyDescent="0.35">
      <c r="J828" s="27"/>
    </row>
    <row r="829" spans="10:10" x14ac:dyDescent="0.35">
      <c r="J829" s="27"/>
    </row>
    <row r="830" spans="10:10" x14ac:dyDescent="0.35">
      <c r="J830" s="27"/>
    </row>
    <row r="831" spans="10:10" x14ac:dyDescent="0.35">
      <c r="J831" s="27"/>
    </row>
    <row r="832" spans="10:10" x14ac:dyDescent="0.35">
      <c r="J832" s="27"/>
    </row>
    <row r="833" spans="10:10" x14ac:dyDescent="0.35">
      <c r="J833" s="27"/>
    </row>
    <row r="834" spans="10:10" x14ac:dyDescent="0.35">
      <c r="J834" s="27"/>
    </row>
    <row r="835" spans="10:10" x14ac:dyDescent="0.35">
      <c r="J835" s="27"/>
    </row>
    <row r="836" spans="10:10" x14ac:dyDescent="0.35">
      <c r="J836" s="27"/>
    </row>
    <row r="837" spans="10:10" x14ac:dyDescent="0.35">
      <c r="J837" s="27"/>
    </row>
    <row r="838" spans="10:10" x14ac:dyDescent="0.35">
      <c r="J838" s="27"/>
    </row>
    <row r="839" spans="10:10" x14ac:dyDescent="0.35">
      <c r="J839" s="27"/>
    </row>
    <row r="840" spans="10:10" x14ac:dyDescent="0.35">
      <c r="J840" s="27"/>
    </row>
    <row r="841" spans="10:10" x14ac:dyDescent="0.35">
      <c r="J841" s="27"/>
    </row>
    <row r="842" spans="10:10" x14ac:dyDescent="0.35">
      <c r="J842" s="27"/>
    </row>
    <row r="843" spans="10:10" x14ac:dyDescent="0.35">
      <c r="J843" s="27"/>
    </row>
    <row r="844" spans="10:10" x14ac:dyDescent="0.35">
      <c r="J844" s="27"/>
    </row>
    <row r="845" spans="10:10" x14ac:dyDescent="0.35">
      <c r="J845" s="27"/>
    </row>
    <row r="846" spans="10:10" x14ac:dyDescent="0.35">
      <c r="J846" s="27"/>
    </row>
    <row r="847" spans="10:10" x14ac:dyDescent="0.35">
      <c r="J847" s="27"/>
    </row>
    <row r="848" spans="10:10" x14ac:dyDescent="0.35">
      <c r="J848" s="27"/>
    </row>
    <row r="849" spans="10:10" x14ac:dyDescent="0.35">
      <c r="J849" s="27"/>
    </row>
    <row r="850" spans="10:10" x14ac:dyDescent="0.35">
      <c r="J850" s="27"/>
    </row>
    <row r="851" spans="10:10" x14ac:dyDescent="0.35">
      <c r="J851" s="27"/>
    </row>
    <row r="852" spans="10:10" x14ac:dyDescent="0.35">
      <c r="J852" s="27"/>
    </row>
    <row r="853" spans="10:10" x14ac:dyDescent="0.35">
      <c r="J853" s="27"/>
    </row>
    <row r="854" spans="10:10" x14ac:dyDescent="0.35">
      <c r="J854" s="27"/>
    </row>
    <row r="855" spans="10:10" x14ac:dyDescent="0.35">
      <c r="J855" s="27"/>
    </row>
    <row r="856" spans="10:10" x14ac:dyDescent="0.35">
      <c r="J856" s="27"/>
    </row>
    <row r="857" spans="10:10" x14ac:dyDescent="0.35">
      <c r="J857" s="27"/>
    </row>
    <row r="858" spans="10:10" x14ac:dyDescent="0.35">
      <c r="J858" s="27"/>
    </row>
    <row r="859" spans="10:10" x14ac:dyDescent="0.35">
      <c r="J859" s="27"/>
    </row>
    <row r="860" spans="10:10" x14ac:dyDescent="0.35">
      <c r="J860" s="27"/>
    </row>
    <row r="861" spans="10:10" x14ac:dyDescent="0.35">
      <c r="J861" s="27"/>
    </row>
    <row r="862" spans="10:10" x14ac:dyDescent="0.35">
      <c r="J862" s="27"/>
    </row>
    <row r="863" spans="10:10" x14ac:dyDescent="0.35">
      <c r="J863" s="27"/>
    </row>
    <row r="864" spans="10:10" x14ac:dyDescent="0.35">
      <c r="J864" s="27"/>
    </row>
    <row r="865" spans="10:10" x14ac:dyDescent="0.35">
      <c r="J865" s="27"/>
    </row>
    <row r="866" spans="10:10" x14ac:dyDescent="0.35">
      <c r="J866" s="27"/>
    </row>
    <row r="867" spans="10:10" x14ac:dyDescent="0.35">
      <c r="J867" s="27"/>
    </row>
    <row r="868" spans="10:10" x14ac:dyDescent="0.35">
      <c r="J868" s="27"/>
    </row>
    <row r="869" spans="10:10" x14ac:dyDescent="0.35">
      <c r="J869" s="27"/>
    </row>
    <row r="870" spans="10:10" x14ac:dyDescent="0.35">
      <c r="J870" s="27"/>
    </row>
    <row r="871" spans="10:10" x14ac:dyDescent="0.35">
      <c r="J871" s="27"/>
    </row>
    <row r="872" spans="10:10" x14ac:dyDescent="0.35">
      <c r="J872" s="27"/>
    </row>
    <row r="873" spans="10:10" x14ac:dyDescent="0.35">
      <c r="J873" s="27"/>
    </row>
    <row r="874" spans="10:10" x14ac:dyDescent="0.35">
      <c r="J874" s="27"/>
    </row>
    <row r="875" spans="10:10" x14ac:dyDescent="0.35">
      <c r="J875" s="27"/>
    </row>
    <row r="876" spans="10:10" x14ac:dyDescent="0.35">
      <c r="J876" s="27"/>
    </row>
    <row r="877" spans="10:10" x14ac:dyDescent="0.35">
      <c r="J877" s="27"/>
    </row>
    <row r="878" spans="10:10" x14ac:dyDescent="0.35">
      <c r="J878" s="27"/>
    </row>
    <row r="879" spans="10:10" x14ac:dyDescent="0.35">
      <c r="J879" s="27"/>
    </row>
    <row r="880" spans="10:10" x14ac:dyDescent="0.35">
      <c r="J880" s="27"/>
    </row>
    <row r="881" spans="10:10" x14ac:dyDescent="0.35">
      <c r="J881" s="27"/>
    </row>
    <row r="882" spans="10:10" x14ac:dyDescent="0.35">
      <c r="J882" s="27"/>
    </row>
    <row r="883" spans="10:10" x14ac:dyDescent="0.35">
      <c r="J883" s="27"/>
    </row>
    <row r="884" spans="10:10" x14ac:dyDescent="0.35">
      <c r="J884" s="27"/>
    </row>
    <row r="885" spans="10:10" x14ac:dyDescent="0.35">
      <c r="J885" s="27"/>
    </row>
    <row r="886" spans="10:10" x14ac:dyDescent="0.35">
      <c r="J886" s="27"/>
    </row>
    <row r="887" spans="10:10" x14ac:dyDescent="0.35">
      <c r="J887" s="27"/>
    </row>
    <row r="888" spans="10:10" x14ac:dyDescent="0.35">
      <c r="J888" s="27"/>
    </row>
    <row r="889" spans="10:10" x14ac:dyDescent="0.35">
      <c r="J889" s="27"/>
    </row>
    <row r="890" spans="10:10" x14ac:dyDescent="0.35">
      <c r="J890" s="27"/>
    </row>
    <row r="891" spans="10:10" x14ac:dyDescent="0.35">
      <c r="J891" s="27"/>
    </row>
    <row r="892" spans="10:10" x14ac:dyDescent="0.35">
      <c r="J892" s="27"/>
    </row>
    <row r="893" spans="10:10" x14ac:dyDescent="0.35">
      <c r="J893" s="27"/>
    </row>
    <row r="894" spans="10:10" x14ac:dyDescent="0.35">
      <c r="J894" s="27"/>
    </row>
    <row r="895" spans="10:10" x14ac:dyDescent="0.35">
      <c r="J895" s="27"/>
    </row>
    <row r="896" spans="10:10" x14ac:dyDescent="0.35">
      <c r="J896" s="27"/>
    </row>
    <row r="897" spans="10:10" x14ac:dyDescent="0.35">
      <c r="J897" s="27"/>
    </row>
    <row r="898" spans="10:10" x14ac:dyDescent="0.35">
      <c r="J898" s="27"/>
    </row>
    <row r="899" spans="10:10" x14ac:dyDescent="0.35">
      <c r="J899" s="27"/>
    </row>
    <row r="900" spans="10:10" x14ac:dyDescent="0.35">
      <c r="J900" s="27"/>
    </row>
    <row r="901" spans="10:10" x14ac:dyDescent="0.35">
      <c r="J901" s="27"/>
    </row>
    <row r="902" spans="10:10" x14ac:dyDescent="0.35">
      <c r="J902" s="27"/>
    </row>
    <row r="903" spans="10:10" x14ac:dyDescent="0.35">
      <c r="J903" s="27"/>
    </row>
    <row r="904" spans="10:10" x14ac:dyDescent="0.35">
      <c r="J904" s="27"/>
    </row>
    <row r="905" spans="10:10" x14ac:dyDescent="0.35">
      <c r="J905" s="27"/>
    </row>
    <row r="906" spans="10:10" x14ac:dyDescent="0.35">
      <c r="J906" s="27"/>
    </row>
    <row r="907" spans="10:10" x14ac:dyDescent="0.35">
      <c r="J907" s="27"/>
    </row>
    <row r="908" spans="10:10" x14ac:dyDescent="0.35">
      <c r="J908" s="27"/>
    </row>
    <row r="909" spans="10:10" x14ac:dyDescent="0.35">
      <c r="J909" s="27"/>
    </row>
    <row r="910" spans="10:10" x14ac:dyDescent="0.35">
      <c r="J910" s="27"/>
    </row>
    <row r="911" spans="10:10" x14ac:dyDescent="0.35">
      <c r="J911" s="27"/>
    </row>
    <row r="912" spans="10:10" x14ac:dyDescent="0.35">
      <c r="J912" s="27"/>
    </row>
    <row r="913" spans="10:10" x14ac:dyDescent="0.35">
      <c r="J913" s="27"/>
    </row>
    <row r="914" spans="10:10" x14ac:dyDescent="0.35">
      <c r="J914" s="27"/>
    </row>
    <row r="915" spans="10:10" x14ac:dyDescent="0.35">
      <c r="J915" s="27"/>
    </row>
    <row r="916" spans="10:10" x14ac:dyDescent="0.35">
      <c r="J916" s="27"/>
    </row>
    <row r="917" spans="10:10" x14ac:dyDescent="0.35">
      <c r="J917" s="27"/>
    </row>
    <row r="918" spans="10:10" x14ac:dyDescent="0.35">
      <c r="J918" s="27"/>
    </row>
    <row r="919" spans="10:10" x14ac:dyDescent="0.35">
      <c r="J919" s="27"/>
    </row>
    <row r="920" spans="10:10" x14ac:dyDescent="0.35">
      <c r="J920" s="27"/>
    </row>
    <row r="921" spans="10:10" x14ac:dyDescent="0.35">
      <c r="J921" s="27"/>
    </row>
    <row r="922" spans="10:10" x14ac:dyDescent="0.35">
      <c r="J922" s="27"/>
    </row>
    <row r="923" spans="10:10" x14ac:dyDescent="0.35">
      <c r="J923" s="27"/>
    </row>
    <row r="924" spans="10:10" x14ac:dyDescent="0.35">
      <c r="J924" s="27"/>
    </row>
    <row r="925" spans="10:10" x14ac:dyDescent="0.35">
      <c r="J925" s="27"/>
    </row>
    <row r="926" spans="10:10" x14ac:dyDescent="0.35">
      <c r="J926" s="27"/>
    </row>
    <row r="927" spans="10:10" x14ac:dyDescent="0.35">
      <c r="J927" s="27"/>
    </row>
    <row r="928" spans="10:10" x14ac:dyDescent="0.35">
      <c r="J928" s="27"/>
    </row>
    <row r="929" spans="10:10" x14ac:dyDescent="0.35">
      <c r="J929" s="27"/>
    </row>
    <row r="930" spans="10:10" x14ac:dyDescent="0.35">
      <c r="J930" s="27"/>
    </row>
    <row r="931" spans="10:10" x14ac:dyDescent="0.35">
      <c r="J931" s="27"/>
    </row>
    <row r="932" spans="10:10" x14ac:dyDescent="0.35">
      <c r="J932" s="27"/>
    </row>
    <row r="933" spans="10:10" x14ac:dyDescent="0.35">
      <c r="J933" s="27"/>
    </row>
    <row r="934" spans="10:10" x14ac:dyDescent="0.35">
      <c r="J934" s="27"/>
    </row>
    <row r="935" spans="10:10" x14ac:dyDescent="0.35">
      <c r="J935" s="27"/>
    </row>
    <row r="936" spans="10:10" x14ac:dyDescent="0.35">
      <c r="J936" s="27"/>
    </row>
    <row r="937" spans="10:10" x14ac:dyDescent="0.35">
      <c r="J937" s="27"/>
    </row>
    <row r="938" spans="10:10" x14ac:dyDescent="0.35">
      <c r="J938" s="27"/>
    </row>
    <row r="939" spans="10:10" x14ac:dyDescent="0.35">
      <c r="J939" s="27"/>
    </row>
    <row r="940" spans="10:10" x14ac:dyDescent="0.35">
      <c r="J940" s="27"/>
    </row>
    <row r="941" spans="10:10" x14ac:dyDescent="0.35">
      <c r="J941" s="27"/>
    </row>
    <row r="942" spans="10:10" x14ac:dyDescent="0.35">
      <c r="J942" s="27"/>
    </row>
    <row r="943" spans="10:10" x14ac:dyDescent="0.35">
      <c r="J943" s="27"/>
    </row>
    <row r="944" spans="10:10" x14ac:dyDescent="0.35">
      <c r="J944" s="27"/>
    </row>
    <row r="945" spans="10:10" x14ac:dyDescent="0.35">
      <c r="J945" s="27"/>
    </row>
    <row r="946" spans="10:10" x14ac:dyDescent="0.35">
      <c r="J946" s="27"/>
    </row>
    <row r="947" spans="10:10" x14ac:dyDescent="0.35">
      <c r="J947" s="27"/>
    </row>
    <row r="948" spans="10:10" x14ac:dyDescent="0.35">
      <c r="J948" s="27"/>
    </row>
    <row r="949" spans="10:10" x14ac:dyDescent="0.35">
      <c r="J949" s="27"/>
    </row>
    <row r="950" spans="10:10" x14ac:dyDescent="0.35">
      <c r="J950" s="27"/>
    </row>
    <row r="951" spans="10:10" x14ac:dyDescent="0.35">
      <c r="J951" s="27"/>
    </row>
    <row r="952" spans="10:10" x14ac:dyDescent="0.35">
      <c r="J952" s="27"/>
    </row>
    <row r="953" spans="10:10" x14ac:dyDescent="0.35">
      <c r="J953" s="27"/>
    </row>
    <row r="954" spans="10:10" x14ac:dyDescent="0.35">
      <c r="J954" s="27"/>
    </row>
    <row r="955" spans="10:10" x14ac:dyDescent="0.35">
      <c r="J955" s="27"/>
    </row>
    <row r="956" spans="10:10" x14ac:dyDescent="0.35">
      <c r="J956" s="27"/>
    </row>
    <row r="957" spans="10:10" x14ac:dyDescent="0.35">
      <c r="J957" s="27"/>
    </row>
    <row r="958" spans="10:10" x14ac:dyDescent="0.35">
      <c r="J958" s="27"/>
    </row>
    <row r="959" spans="10:10" x14ac:dyDescent="0.35">
      <c r="J959" s="27"/>
    </row>
    <row r="960" spans="10:10" x14ac:dyDescent="0.35">
      <c r="J960" s="27"/>
    </row>
    <row r="961" spans="10:10" x14ac:dyDescent="0.35">
      <c r="J961" s="27"/>
    </row>
    <row r="962" spans="10:10" x14ac:dyDescent="0.35">
      <c r="J962" s="27"/>
    </row>
    <row r="963" spans="10:10" x14ac:dyDescent="0.35">
      <c r="J963" s="27"/>
    </row>
    <row r="964" spans="10:10" x14ac:dyDescent="0.35">
      <c r="J964" s="27"/>
    </row>
    <row r="965" spans="10:10" x14ac:dyDescent="0.35">
      <c r="J965" s="27"/>
    </row>
    <row r="966" spans="10:10" x14ac:dyDescent="0.35">
      <c r="J966" s="27"/>
    </row>
    <row r="967" spans="10:10" x14ac:dyDescent="0.35">
      <c r="J967" s="27"/>
    </row>
    <row r="968" spans="10:10" x14ac:dyDescent="0.35">
      <c r="J968" s="27"/>
    </row>
    <row r="969" spans="10:10" x14ac:dyDescent="0.35">
      <c r="J969" s="27"/>
    </row>
    <row r="970" spans="10:10" x14ac:dyDescent="0.35">
      <c r="J970" s="27"/>
    </row>
    <row r="971" spans="10:10" x14ac:dyDescent="0.35">
      <c r="J971" s="27"/>
    </row>
    <row r="972" spans="10:10" x14ac:dyDescent="0.35">
      <c r="J972" s="27"/>
    </row>
    <row r="973" spans="10:10" x14ac:dyDescent="0.35">
      <c r="J973" s="27"/>
    </row>
    <row r="974" spans="10:10" x14ac:dyDescent="0.35">
      <c r="J974" s="27"/>
    </row>
    <row r="975" spans="10:10" x14ac:dyDescent="0.35">
      <c r="J975" s="27"/>
    </row>
    <row r="976" spans="10:10" x14ac:dyDescent="0.35">
      <c r="J976" s="27"/>
    </row>
    <row r="977" spans="10:10" x14ac:dyDescent="0.35">
      <c r="J977" s="27"/>
    </row>
    <row r="978" spans="10:10" x14ac:dyDescent="0.35">
      <c r="J978" s="27"/>
    </row>
    <row r="979" spans="10:10" x14ac:dyDescent="0.35">
      <c r="J979" s="27"/>
    </row>
    <row r="980" spans="10:10" x14ac:dyDescent="0.35">
      <c r="J980" s="27"/>
    </row>
    <row r="981" spans="10:10" x14ac:dyDescent="0.35">
      <c r="J981" s="27"/>
    </row>
    <row r="982" spans="10:10" x14ac:dyDescent="0.35">
      <c r="J982" s="27"/>
    </row>
    <row r="983" spans="10:10" x14ac:dyDescent="0.35">
      <c r="J983" s="27"/>
    </row>
    <row r="984" spans="10:10" x14ac:dyDescent="0.35">
      <c r="J984" s="27"/>
    </row>
    <row r="985" spans="10:10" x14ac:dyDescent="0.35">
      <c r="J985" s="27"/>
    </row>
    <row r="986" spans="10:10" x14ac:dyDescent="0.35">
      <c r="J986" s="27"/>
    </row>
    <row r="987" spans="10:10" x14ac:dyDescent="0.35">
      <c r="J987" s="27"/>
    </row>
  </sheetData>
  <pageMargins left="0.7" right="0.7" top="0.75" bottom="0.75" header="0.3" footer="0.3"/>
  <pageSetup orientation="portrait" r:id="rId1"/>
  <ignoredErrors>
    <ignoredError sqref="M11 K11 E11:F11"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DA106-DFDA-42AD-B031-07B2448024F5}">
  <dimension ref="A1:I55"/>
  <sheetViews>
    <sheetView zoomScaleNormal="100" workbookViewId="0">
      <selection activeCell="E1" sqref="E1"/>
    </sheetView>
  </sheetViews>
  <sheetFormatPr defaultRowHeight="12.5" x14ac:dyDescent="0.25"/>
  <cols>
    <col min="1" max="1" width="19.6328125" bestFit="1" customWidth="1"/>
    <col min="2" max="3" width="13.90625" bestFit="1" customWidth="1"/>
    <col min="4" max="4" width="13.90625" style="35" bestFit="1" customWidth="1"/>
    <col min="5" max="5" width="29.7265625" bestFit="1" customWidth="1"/>
    <col min="6" max="6" width="26.7265625" bestFit="1" customWidth="1"/>
  </cols>
  <sheetData>
    <row r="1" spans="1:8" s="45" customFormat="1" ht="16" thickBot="1" x14ac:dyDescent="0.4">
      <c r="A1" s="179" t="s">
        <v>168</v>
      </c>
      <c r="B1" s="180"/>
      <c r="C1" s="180"/>
      <c r="D1" s="181"/>
      <c r="E1" s="180"/>
      <c r="F1" s="180"/>
      <c r="G1" s="182"/>
    </row>
    <row r="2" spans="1:8" ht="15.5" x14ac:dyDescent="0.35">
      <c r="A2" s="95"/>
      <c r="B2" s="407" t="s">
        <v>1</v>
      </c>
      <c r="C2" s="407" t="s">
        <v>169</v>
      </c>
      <c r="D2" s="408" t="s">
        <v>170</v>
      </c>
      <c r="E2" s="409" t="s">
        <v>171</v>
      </c>
      <c r="F2" s="308" t="s">
        <v>172</v>
      </c>
      <c r="G2" s="103"/>
    </row>
    <row r="3" spans="1:8" s="47" customFormat="1" ht="15.5" x14ac:dyDescent="0.35">
      <c r="A3" s="186"/>
      <c r="B3" s="187" t="s">
        <v>8</v>
      </c>
      <c r="C3" s="187" t="s">
        <v>8</v>
      </c>
      <c r="D3" s="188" t="s">
        <v>8</v>
      </c>
      <c r="E3" s="187" t="s">
        <v>10</v>
      </c>
      <c r="F3" s="410" t="s">
        <v>8</v>
      </c>
      <c r="G3" s="189"/>
    </row>
    <row r="4" spans="1:8" ht="15.5" x14ac:dyDescent="0.35">
      <c r="A4" s="190" t="s">
        <v>11</v>
      </c>
      <c r="B4" s="191">
        <f>Nitrogen!D9</f>
        <v>14.4239352703071</v>
      </c>
      <c r="C4" s="191">
        <f>Nitrogen!E9</f>
        <v>13.293315737257901</v>
      </c>
      <c r="D4" s="191">
        <f>Nitrogen!F9</f>
        <v>13.022729515978099</v>
      </c>
      <c r="E4" s="192">
        <f>(D4-B4)/(F4-B4)</f>
        <v>0.62153181096446708</v>
      </c>
      <c r="F4" s="310">
        <f>Nitrogen!G9</f>
        <v>12.169495948601799</v>
      </c>
      <c r="G4" s="103"/>
    </row>
    <row r="5" spans="1:8" ht="15.5" x14ac:dyDescent="0.35">
      <c r="A5" s="190" t="s">
        <v>12</v>
      </c>
      <c r="B5" s="191">
        <f>Phosphorus!D7</f>
        <v>0.74959733306336795</v>
      </c>
      <c r="C5" s="191">
        <f>Phosphorus!E7</f>
        <v>0.55706107349499501</v>
      </c>
      <c r="D5" s="191">
        <f>Phosphorus!F7</f>
        <v>0.53344211568812605</v>
      </c>
      <c r="E5" s="192">
        <f>(D5-B5)/(F5-B5)</f>
        <v>0.74197246186171784</v>
      </c>
      <c r="F5" s="411">
        <f>Phosphorus!G7</f>
        <v>0.458272211868335</v>
      </c>
      <c r="G5" s="100"/>
      <c r="H5" s="14"/>
    </row>
    <row r="6" spans="1:8" ht="15.5" x14ac:dyDescent="0.35">
      <c r="A6" s="190" t="s">
        <v>13</v>
      </c>
      <c r="B6" s="193">
        <f>Sediment!D8</f>
        <v>697.23808240834001</v>
      </c>
      <c r="C6" s="193">
        <f>Sediment!E8</f>
        <v>627.79131672108804</v>
      </c>
      <c r="D6" s="193">
        <f>Sediment!F8</f>
        <v>612.31576376574901</v>
      </c>
      <c r="E6" s="192">
        <f>(D6-B6)/(F6-B6)</f>
        <v>0.5162660758606471</v>
      </c>
      <c r="F6" s="311">
        <f>Sediment!G8</f>
        <v>532.74476662922302</v>
      </c>
      <c r="G6" s="103"/>
    </row>
    <row r="7" spans="1:8" ht="15.5" x14ac:dyDescent="0.35">
      <c r="A7" s="95"/>
      <c r="B7" s="194"/>
      <c r="C7" s="194"/>
      <c r="D7" s="194"/>
      <c r="E7" s="100"/>
      <c r="F7" s="194"/>
      <c r="G7" s="103"/>
    </row>
    <row r="8" spans="1:8" s="45" customFormat="1" ht="16" thickBot="1" x14ac:dyDescent="0.4">
      <c r="A8" s="179" t="s">
        <v>173</v>
      </c>
      <c r="B8" s="180"/>
      <c r="C8" s="180"/>
      <c r="D8" s="181"/>
      <c r="E8" s="180"/>
      <c r="F8" s="180"/>
      <c r="G8" s="182"/>
    </row>
    <row r="9" spans="1:8" ht="15.5" x14ac:dyDescent="0.35">
      <c r="A9" s="95"/>
      <c r="B9" s="407" t="s">
        <v>1</v>
      </c>
      <c r="C9" s="407" t="s">
        <v>169</v>
      </c>
      <c r="D9" s="408" t="s">
        <v>170</v>
      </c>
      <c r="E9" s="409" t="s">
        <v>171</v>
      </c>
      <c r="F9" s="308" t="s">
        <v>172</v>
      </c>
      <c r="G9" s="103"/>
    </row>
    <row r="10" spans="1:8" ht="15.5" x14ac:dyDescent="0.35">
      <c r="A10" s="186"/>
      <c r="B10" s="187" t="s">
        <v>8</v>
      </c>
      <c r="C10" s="187" t="s">
        <v>8</v>
      </c>
      <c r="D10" s="188" t="s">
        <v>8</v>
      </c>
      <c r="E10" s="187" t="s">
        <v>10</v>
      </c>
      <c r="F10" s="410" t="s">
        <v>8</v>
      </c>
      <c r="G10" s="103"/>
    </row>
    <row r="11" spans="1:8" ht="15.5" x14ac:dyDescent="0.35">
      <c r="A11" s="190" t="s">
        <v>11</v>
      </c>
      <c r="B11" s="191">
        <f>Nitrogen!D10</f>
        <v>112.440004008355</v>
      </c>
      <c r="C11" s="191">
        <f>Nitrogen!E10</f>
        <v>104.52908235525599</v>
      </c>
      <c r="D11" s="191">
        <f>Nitrogen!F10</f>
        <v>107.28316232701</v>
      </c>
      <c r="E11" s="192">
        <f>(D11-B11)/(F11-B11)</f>
        <v>0.14582884840475679</v>
      </c>
      <c r="F11" s="310">
        <f>Nitrogen!G10</f>
        <v>77.077716383125505</v>
      </c>
      <c r="G11" s="100"/>
      <c r="H11" s="6"/>
    </row>
    <row r="12" spans="1:8" ht="15.5" x14ac:dyDescent="0.35">
      <c r="A12" s="190" t="s">
        <v>12</v>
      </c>
      <c r="B12" s="191">
        <f>Phosphorus!D8</f>
        <v>4.4689184358890399</v>
      </c>
      <c r="C12" s="191">
        <f>Phosphorus!E8</f>
        <v>3.6620961166071102</v>
      </c>
      <c r="D12" s="191">
        <f>Phosphorus!F8</f>
        <v>3.6967583246423201</v>
      </c>
      <c r="E12" s="192">
        <f>(D12-B12)/(F12-B12)</f>
        <v>0.47483681675613049</v>
      </c>
      <c r="F12" s="411">
        <f>Phosphorus!G8</f>
        <v>2.8427595450899501</v>
      </c>
      <c r="G12" s="100"/>
      <c r="H12" s="14"/>
    </row>
    <row r="13" spans="1:8" ht="15.5" x14ac:dyDescent="0.35">
      <c r="A13" s="190" t="s">
        <v>13</v>
      </c>
      <c r="B13" s="193">
        <f>Sediment!D9</f>
        <v>3269.8305129801001</v>
      </c>
      <c r="C13" s="193">
        <f>Sediment!E9</f>
        <v>2636.48006058893</v>
      </c>
      <c r="D13" s="193">
        <f>Sediment!F9</f>
        <v>2732.68152894371</v>
      </c>
      <c r="E13" s="192">
        <f>(D13-B13)/(F13-B13)</f>
        <v>0.48463836626098583</v>
      </c>
      <c r="F13" s="311">
        <f>Sediment!G9</f>
        <v>2161.4804081781899</v>
      </c>
      <c r="G13" s="103"/>
      <c r="H13" s="23"/>
    </row>
    <row r="14" spans="1:8" ht="15.5" x14ac:dyDescent="0.35">
      <c r="A14" s="95"/>
      <c r="B14" s="194"/>
      <c r="C14" s="195"/>
      <c r="D14" s="195"/>
      <c r="E14" s="100"/>
      <c r="F14" s="196"/>
      <c r="G14" s="103"/>
      <c r="H14" s="23"/>
    </row>
    <row r="15" spans="1:8" s="45" customFormat="1" ht="16" thickBot="1" x14ac:dyDescent="0.4">
      <c r="A15" s="179" t="s">
        <v>24</v>
      </c>
      <c r="B15" s="180"/>
      <c r="C15" s="180"/>
      <c r="D15" s="181"/>
      <c r="E15" s="180"/>
      <c r="F15" s="180"/>
      <c r="G15" s="182"/>
    </row>
    <row r="16" spans="1:8" ht="15.5" x14ac:dyDescent="0.35">
      <c r="A16" s="95"/>
      <c r="B16" s="407" t="s">
        <v>1</v>
      </c>
      <c r="C16" s="407" t="s">
        <v>169</v>
      </c>
      <c r="D16" s="408" t="s">
        <v>170</v>
      </c>
      <c r="E16" s="409" t="s">
        <v>171</v>
      </c>
      <c r="F16" s="308" t="s">
        <v>172</v>
      </c>
      <c r="G16" s="103"/>
    </row>
    <row r="17" spans="1:9" ht="15.5" x14ac:dyDescent="0.35">
      <c r="A17" s="186"/>
      <c r="B17" s="187" t="s">
        <v>8</v>
      </c>
      <c r="C17" s="187" t="s">
        <v>8</v>
      </c>
      <c r="D17" s="188" t="s">
        <v>8</v>
      </c>
      <c r="E17" s="187" t="s">
        <v>10</v>
      </c>
      <c r="F17" s="410" t="s">
        <v>8</v>
      </c>
      <c r="G17" s="103"/>
    </row>
    <row r="18" spans="1:9" ht="15.5" x14ac:dyDescent="0.35">
      <c r="A18" s="190" t="s">
        <v>11</v>
      </c>
      <c r="B18" s="191">
        <f>Nitrogen!D11</f>
        <v>57.921805360284999</v>
      </c>
      <c r="C18" s="191">
        <f>Nitrogen!E11</f>
        <v>46.564455017090097</v>
      </c>
      <c r="D18" s="191">
        <f>Nitrogen!F11</f>
        <v>46.357308341707103</v>
      </c>
      <c r="E18" s="192">
        <f>(D18-B18)/(F18-B18)</f>
        <v>0.98623508419066375</v>
      </c>
      <c r="F18" s="310">
        <f>Nitrogen!G11</f>
        <v>46.195902272921103</v>
      </c>
      <c r="G18" s="100"/>
      <c r="H18" s="6"/>
    </row>
    <row r="19" spans="1:9" ht="15.5" x14ac:dyDescent="0.35">
      <c r="A19" s="190" t="s">
        <v>12</v>
      </c>
      <c r="B19" s="191">
        <f>Phosphorus!D9</f>
        <v>3.9466915258800599</v>
      </c>
      <c r="C19" s="191">
        <f>Phosphorus!E9</f>
        <v>2.9104960543310101</v>
      </c>
      <c r="D19" s="191">
        <f>Phosphorus!F9</f>
        <v>2.9761471953522101</v>
      </c>
      <c r="E19" s="192">
        <v>1</v>
      </c>
      <c r="F19" s="411">
        <f>Phosphorus!G9</f>
        <v>3.56848313019862</v>
      </c>
      <c r="G19" s="100"/>
      <c r="H19" s="14"/>
    </row>
    <row r="20" spans="1:9" ht="15.5" x14ac:dyDescent="0.35">
      <c r="A20" s="190" t="s">
        <v>13</v>
      </c>
      <c r="B20" s="193">
        <f>Sediment!D10</f>
        <v>7612.3258495608197</v>
      </c>
      <c r="C20" s="193">
        <f>Sediment!E10</f>
        <v>7270.7113694091804</v>
      </c>
      <c r="D20" s="193">
        <f>Sediment!F10</f>
        <v>7370.0609761843498</v>
      </c>
      <c r="E20" s="192">
        <v>1</v>
      </c>
      <c r="F20" s="311">
        <f>Sediment!G10</f>
        <v>8342.8632734714993</v>
      </c>
      <c r="G20" s="103"/>
      <c r="H20" s="23"/>
    </row>
    <row r="21" spans="1:9" ht="15.5" x14ac:dyDescent="0.35">
      <c r="A21" s="95"/>
      <c r="B21" s="194"/>
      <c r="C21" s="171"/>
      <c r="D21" s="197"/>
      <c r="E21" s="100"/>
      <c r="F21" s="171"/>
      <c r="G21" s="103"/>
      <c r="H21" s="23"/>
    </row>
    <row r="22" spans="1:9" s="45" customFormat="1" ht="16" thickBot="1" x14ac:dyDescent="0.4">
      <c r="A22" s="179" t="s">
        <v>23</v>
      </c>
      <c r="B22" s="180"/>
      <c r="C22" s="180"/>
      <c r="D22" s="181"/>
      <c r="E22" s="180"/>
      <c r="F22" s="180"/>
      <c r="G22" s="182"/>
    </row>
    <row r="23" spans="1:9" ht="15.5" x14ac:dyDescent="0.35">
      <c r="A23" s="95"/>
      <c r="B23" s="407" t="s">
        <v>1</v>
      </c>
      <c r="C23" s="407" t="s">
        <v>169</v>
      </c>
      <c r="D23" s="408" t="s">
        <v>170</v>
      </c>
      <c r="E23" s="409" t="s">
        <v>171</v>
      </c>
      <c r="F23" s="308" t="s">
        <v>172</v>
      </c>
      <c r="G23" s="103"/>
    </row>
    <row r="24" spans="1:9" ht="15.5" x14ac:dyDescent="0.35">
      <c r="A24" s="186"/>
      <c r="B24" s="187" t="s">
        <v>8</v>
      </c>
      <c r="C24" s="187" t="s">
        <v>8</v>
      </c>
      <c r="D24" s="188" t="s">
        <v>8</v>
      </c>
      <c r="E24" s="187" t="s">
        <v>10</v>
      </c>
      <c r="F24" s="410" t="s">
        <v>8</v>
      </c>
      <c r="G24" s="103"/>
    </row>
    <row r="25" spans="1:9" ht="15.5" x14ac:dyDescent="0.35">
      <c r="A25" s="190" t="s">
        <v>11</v>
      </c>
      <c r="B25" s="191">
        <f>Nitrogen!D12</f>
        <v>67.960479104212695</v>
      </c>
      <c r="C25" s="191">
        <f>Nitrogen!E12</f>
        <v>54.542810639745497</v>
      </c>
      <c r="D25" s="191">
        <f>Nitrogen!F12</f>
        <v>54.5864165509484</v>
      </c>
      <c r="E25" s="192">
        <f>(D25-B25)/(F25-B25)</f>
        <v>0.83955276326904615</v>
      </c>
      <c r="F25" s="310">
        <f>Nitrogen!G12</f>
        <v>52.030494547687098</v>
      </c>
      <c r="G25" s="103"/>
    </row>
    <row r="26" spans="1:9" ht="15.5" x14ac:dyDescent="0.35">
      <c r="A26" s="190" t="s">
        <v>12</v>
      </c>
      <c r="B26" s="191">
        <f>Phosphorus!D10</f>
        <v>6.7617254801036797</v>
      </c>
      <c r="C26" s="191">
        <f>Phosphorus!E10</f>
        <v>5.3786853439765601</v>
      </c>
      <c r="D26" s="191">
        <f>Phosphorus!F10</f>
        <v>5.4058050482671796</v>
      </c>
      <c r="E26" s="192">
        <f>(D26-B26)/(F26-B26)</f>
        <v>0.89462026327493815</v>
      </c>
      <c r="F26" s="411">
        <f>Phosphorus!G10</f>
        <v>5.24608751895033</v>
      </c>
      <c r="G26" s="103"/>
    </row>
    <row r="27" spans="1:9" ht="15.5" x14ac:dyDescent="0.35">
      <c r="A27" s="190" t="s">
        <v>13</v>
      </c>
      <c r="B27" s="193">
        <f>Sediment!D11</f>
        <v>6561.2690526382503</v>
      </c>
      <c r="C27" s="193">
        <f>Sediment!E11</f>
        <v>6252.0445554296302</v>
      </c>
      <c r="D27" s="193">
        <f>Sediment!F11</f>
        <v>6256.73201389515</v>
      </c>
      <c r="E27" s="192">
        <v>1</v>
      </c>
      <c r="F27" s="311">
        <f>Sediment!G11</f>
        <v>6872.39487677327</v>
      </c>
      <c r="G27" s="103"/>
    </row>
    <row r="28" spans="1:9" ht="15.5" x14ac:dyDescent="0.35">
      <c r="A28" s="95"/>
      <c r="B28" s="194"/>
      <c r="C28" s="194"/>
      <c r="D28" s="194"/>
      <c r="E28" s="100"/>
      <c r="F28" s="194"/>
      <c r="G28" s="103"/>
    </row>
    <row r="29" spans="1:9" s="45" customFormat="1" ht="16" thickBot="1" x14ac:dyDescent="0.4">
      <c r="A29" s="179" t="s">
        <v>22</v>
      </c>
      <c r="B29" s="180"/>
      <c r="C29" s="180"/>
      <c r="D29" s="181"/>
      <c r="E29" s="180"/>
      <c r="F29" s="180"/>
      <c r="G29" s="182"/>
    </row>
    <row r="30" spans="1:9" ht="15.5" x14ac:dyDescent="0.35">
      <c r="A30" s="95"/>
      <c r="B30" s="407" t="s">
        <v>1</v>
      </c>
      <c r="C30" s="407" t="s">
        <v>169</v>
      </c>
      <c r="D30" s="408" t="s">
        <v>170</v>
      </c>
      <c r="E30" s="409" t="s">
        <v>171</v>
      </c>
      <c r="F30" s="308" t="s">
        <v>172</v>
      </c>
      <c r="G30" s="103"/>
    </row>
    <row r="31" spans="1:9" ht="15.5" x14ac:dyDescent="0.35">
      <c r="A31" s="186"/>
      <c r="B31" s="187" t="s">
        <v>8</v>
      </c>
      <c r="C31" s="187" t="s">
        <v>8</v>
      </c>
      <c r="D31" s="188" t="s">
        <v>8</v>
      </c>
      <c r="E31" s="187" t="s">
        <v>10</v>
      </c>
      <c r="F31" s="410" t="s">
        <v>8</v>
      </c>
      <c r="G31" s="103"/>
    </row>
    <row r="32" spans="1:9" ht="15.5" x14ac:dyDescent="0.35">
      <c r="A32" s="190" t="s">
        <v>11</v>
      </c>
      <c r="B32" s="191">
        <f>Nitrogen!D13</f>
        <v>8.02816133485695</v>
      </c>
      <c r="C32" s="191">
        <f>Nitrogen!E13</f>
        <v>7.7934699636527096</v>
      </c>
      <c r="D32" s="191">
        <f>Nitrogen!F13</f>
        <v>7.6319849377057603</v>
      </c>
      <c r="E32" s="192">
        <v>1</v>
      </c>
      <c r="F32" s="310">
        <f>Nitrogen!G13</f>
        <v>8.4451450593024795</v>
      </c>
      <c r="G32" s="103"/>
      <c r="H32" s="1"/>
      <c r="I32" s="1"/>
    </row>
    <row r="33" spans="1:8" ht="15.5" x14ac:dyDescent="0.35">
      <c r="A33" s="190" t="s">
        <v>12</v>
      </c>
      <c r="B33" s="191">
        <f>Phosphorus!D11</f>
        <v>0.62610226798467805</v>
      </c>
      <c r="C33" s="191">
        <f>Phosphorus!E11</f>
        <v>0.41874925698279097</v>
      </c>
      <c r="D33" s="191">
        <f>Phosphorus!F11</f>
        <v>0.40150619547905197</v>
      </c>
      <c r="E33" s="192">
        <v>1</v>
      </c>
      <c r="F33" s="411">
        <f>Phosphorus!G11</f>
        <v>0.42919315545835601</v>
      </c>
      <c r="G33" s="103"/>
    </row>
    <row r="34" spans="1:8" ht="15.5" x14ac:dyDescent="0.35">
      <c r="A34" s="190" t="s">
        <v>13</v>
      </c>
      <c r="B34" s="193">
        <f>Sediment!D12</f>
        <v>597.72601285327403</v>
      </c>
      <c r="C34" s="193">
        <f>Sediment!E12</f>
        <v>534.06703037578598</v>
      </c>
      <c r="D34" s="193">
        <f>Sediment!F12</f>
        <v>522.60958925066598</v>
      </c>
      <c r="E34" s="192">
        <v>1</v>
      </c>
      <c r="F34" s="311">
        <f>Sediment!G12</f>
        <v>608.89126513071801</v>
      </c>
      <c r="G34" s="103"/>
    </row>
    <row r="35" spans="1:8" ht="15.5" x14ac:dyDescent="0.35">
      <c r="A35" s="95"/>
      <c r="B35" s="194"/>
      <c r="C35" s="194"/>
      <c r="D35" s="194"/>
      <c r="E35" s="100"/>
      <c r="F35" s="194"/>
      <c r="G35" s="103"/>
    </row>
    <row r="36" spans="1:8" s="45" customFormat="1" ht="16" thickBot="1" x14ac:dyDescent="0.4">
      <c r="A36" s="179" t="s">
        <v>85</v>
      </c>
      <c r="B36" s="180"/>
      <c r="C36" s="180"/>
      <c r="D36" s="181"/>
      <c r="E36" s="180"/>
      <c r="F36" s="180"/>
      <c r="G36" s="182"/>
    </row>
    <row r="37" spans="1:8" ht="15.5" x14ac:dyDescent="0.35">
      <c r="A37" s="95"/>
      <c r="B37" s="183" t="s">
        <v>1</v>
      </c>
      <c r="C37" s="183" t="s">
        <v>169</v>
      </c>
      <c r="D37" s="184" t="s">
        <v>170</v>
      </c>
      <c r="E37" s="185" t="s">
        <v>171</v>
      </c>
      <c r="F37" s="308" t="s">
        <v>172</v>
      </c>
      <c r="G37" s="103"/>
    </row>
    <row r="38" spans="1:8" ht="15.5" x14ac:dyDescent="0.35">
      <c r="A38" s="186"/>
      <c r="B38" s="187" t="s">
        <v>8</v>
      </c>
      <c r="C38" s="187" t="s">
        <v>8</v>
      </c>
      <c r="D38" s="188" t="s">
        <v>8</v>
      </c>
      <c r="E38" s="187" t="s">
        <v>10</v>
      </c>
      <c r="F38" s="410" t="s">
        <v>8</v>
      </c>
      <c r="G38" s="103"/>
    </row>
    <row r="39" spans="1:8" ht="15.5" x14ac:dyDescent="0.35">
      <c r="A39" s="190" t="s">
        <v>11</v>
      </c>
      <c r="B39" s="191">
        <f>Nitrogen!D14</f>
        <v>6.6058739708406096</v>
      </c>
      <c r="C39" s="191">
        <f>Nitrogen!E14</f>
        <v>7.1389868225110602</v>
      </c>
      <c r="D39" s="191">
        <f>Nitrogen!F14</f>
        <v>6.7341060505702899</v>
      </c>
      <c r="E39" s="192">
        <v>0</v>
      </c>
      <c r="F39" s="310">
        <f>Nitrogen!G14</f>
        <v>5.6087958832527596</v>
      </c>
      <c r="G39" s="103"/>
      <c r="H39" s="1"/>
    </row>
    <row r="40" spans="1:8" ht="15.5" x14ac:dyDescent="0.35">
      <c r="A40" s="190" t="s">
        <v>12</v>
      </c>
      <c r="B40" s="191">
        <f>Phosphorus!D12</f>
        <v>0.12437426602448</v>
      </c>
      <c r="C40" s="191">
        <f>Phosphorus!E12</f>
        <v>0.116750709838896</v>
      </c>
      <c r="D40" s="191">
        <f>Phosphorus!F12</f>
        <v>0.106560536775149</v>
      </c>
      <c r="E40" s="192">
        <f>(D40-B40)/(F40-B40)</f>
        <v>0.99492455790208079</v>
      </c>
      <c r="F40" s="411">
        <f>Phosphorus!G12</f>
        <v>0.106469662999208</v>
      </c>
      <c r="G40" s="103"/>
      <c r="H40" s="24"/>
    </row>
    <row r="41" spans="1:8" ht="15.5" x14ac:dyDescent="0.35">
      <c r="A41" s="190" t="s">
        <v>13</v>
      </c>
      <c r="B41" s="193">
        <f>Sediment!D13</f>
        <v>48.193528782402097</v>
      </c>
      <c r="C41" s="193">
        <f>Sediment!E13</f>
        <v>34.216730042651399</v>
      </c>
      <c r="D41" s="193">
        <f>Sediment!F13</f>
        <v>25.746581427946801</v>
      </c>
      <c r="E41" s="192">
        <v>1</v>
      </c>
      <c r="F41" s="311">
        <f>Sediment!G13</f>
        <v>26.711143925746899</v>
      </c>
      <c r="G41" s="103"/>
      <c r="H41" s="35"/>
    </row>
    <row r="42" spans="1:8" ht="15.5" x14ac:dyDescent="0.35">
      <c r="A42" s="95"/>
      <c r="B42" s="194"/>
      <c r="C42" s="194"/>
      <c r="D42" s="194"/>
      <c r="E42" s="100"/>
      <c r="F42" s="194"/>
      <c r="G42" s="103"/>
      <c r="H42" s="35"/>
    </row>
    <row r="43" spans="1:8" s="45" customFormat="1" ht="16" thickBot="1" x14ac:dyDescent="0.4">
      <c r="A43" s="198" t="s">
        <v>21</v>
      </c>
      <c r="B43" s="181"/>
      <c r="C43" s="181"/>
      <c r="D43" s="181"/>
      <c r="E43" s="182"/>
      <c r="F43" s="181"/>
      <c r="G43" s="182"/>
      <c r="H43" s="46"/>
    </row>
    <row r="44" spans="1:8" ht="15.5" x14ac:dyDescent="0.35">
      <c r="A44" s="95"/>
      <c r="B44" s="407" t="s">
        <v>1</v>
      </c>
      <c r="C44" s="407" t="s">
        <v>169</v>
      </c>
      <c r="D44" s="408" t="s">
        <v>170</v>
      </c>
      <c r="E44" s="409" t="s">
        <v>171</v>
      </c>
      <c r="F44" s="308" t="s">
        <v>172</v>
      </c>
      <c r="G44" s="100"/>
    </row>
    <row r="45" spans="1:8" ht="15.5" x14ac:dyDescent="0.35">
      <c r="A45" s="186"/>
      <c r="B45" s="187" t="s">
        <v>8</v>
      </c>
      <c r="C45" s="187" t="s">
        <v>8</v>
      </c>
      <c r="D45" s="188" t="s">
        <v>8</v>
      </c>
      <c r="E45" s="187" t="s">
        <v>10</v>
      </c>
      <c r="F45" s="410" t="s">
        <v>8</v>
      </c>
      <c r="G45" s="103"/>
    </row>
    <row r="46" spans="1:8" ht="15.5" x14ac:dyDescent="0.35">
      <c r="A46" s="190" t="s">
        <v>11</v>
      </c>
      <c r="B46" s="188">
        <f>Nitrogen!D15</f>
        <v>2.7596902781803201</v>
      </c>
      <c r="C46" s="188">
        <f>Nitrogen!E15</f>
        <v>1.81036171051538</v>
      </c>
      <c r="D46" s="188">
        <f>Nitrogen!F15</f>
        <v>1.4714419868064601</v>
      </c>
      <c r="E46" s="192">
        <v>1</v>
      </c>
      <c r="F46" s="310">
        <f>Nitrogen!G15</f>
        <v>2.4179775758629098</v>
      </c>
      <c r="G46" s="100"/>
      <c r="H46" s="6"/>
    </row>
    <row r="47" spans="1:8" ht="15.5" x14ac:dyDescent="0.35">
      <c r="A47" s="190" t="s">
        <v>12</v>
      </c>
      <c r="B47" s="188">
        <f>Phosphorus!D13</f>
        <v>6.9494938081326896E-2</v>
      </c>
      <c r="C47" s="188">
        <f>Phosphorus!E13</f>
        <v>4.8730467694434697E-2</v>
      </c>
      <c r="D47" s="188">
        <f>Phosphorus!F13</f>
        <v>3.9953903201792901E-2</v>
      </c>
      <c r="E47" s="192">
        <v>1</v>
      </c>
      <c r="F47" s="411">
        <f>Phosphorus!G13</f>
        <v>0.12935780961676499</v>
      </c>
      <c r="G47" s="100"/>
      <c r="H47" s="14"/>
    </row>
    <row r="48" spans="1:8" ht="15.5" x14ac:dyDescent="0.35">
      <c r="A48" s="190" t="s">
        <v>13</v>
      </c>
      <c r="B48" s="193">
        <f>Sediment!D14</f>
        <v>43.588477716393598</v>
      </c>
      <c r="C48" s="193">
        <f>Sediment!E14</f>
        <v>35.0117897788788</v>
      </c>
      <c r="D48" s="193">
        <f>Sediment!F14</f>
        <v>35.185360615864901</v>
      </c>
      <c r="E48" s="192">
        <v>1</v>
      </c>
      <c r="F48" s="311">
        <f>Sediment!G14</f>
        <v>41.939846861783103</v>
      </c>
      <c r="G48" s="103"/>
      <c r="H48" s="40"/>
    </row>
    <row r="49" spans="1:7" ht="15.5" x14ac:dyDescent="0.35">
      <c r="A49" s="95"/>
      <c r="B49" s="95"/>
      <c r="C49" s="95"/>
      <c r="D49" s="194"/>
      <c r="E49" s="95"/>
      <c r="F49" s="95"/>
      <c r="G49" s="95"/>
    </row>
    <row r="50" spans="1:7" ht="15.5" x14ac:dyDescent="0.35">
      <c r="A50" s="95"/>
      <c r="B50" s="95"/>
      <c r="C50" s="95"/>
      <c r="D50" s="194"/>
      <c r="E50" s="95"/>
      <c r="F50" s="95"/>
      <c r="G50" s="95"/>
    </row>
    <row r="51" spans="1:7" ht="15.5" x14ac:dyDescent="0.35">
      <c r="A51" s="95"/>
      <c r="B51" s="95"/>
      <c r="C51" s="95"/>
      <c r="D51" s="194"/>
      <c r="E51" s="95"/>
      <c r="F51" s="95"/>
      <c r="G51" s="95"/>
    </row>
    <row r="52" spans="1:7" ht="15.5" x14ac:dyDescent="0.35">
      <c r="A52" s="95"/>
      <c r="B52" s="95"/>
      <c r="C52" s="95"/>
      <c r="D52" s="194"/>
      <c r="E52" s="95"/>
      <c r="F52" s="95"/>
      <c r="G52" s="95"/>
    </row>
    <row r="55" spans="1:7" x14ac:dyDescent="0.25">
      <c r="C55" s="1"/>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3D159-9CDA-4499-B70C-C5986A60C926}">
  <sheetPr>
    <pageSetUpPr autoPageBreaks="0"/>
  </sheetPr>
  <dimension ref="A1:H258"/>
  <sheetViews>
    <sheetView zoomScaleNormal="100" workbookViewId="0">
      <selection activeCell="K3" sqref="K3"/>
    </sheetView>
  </sheetViews>
  <sheetFormatPr defaultColWidth="9.1796875" defaultRowHeight="13" x14ac:dyDescent="0.3"/>
  <cols>
    <col min="1" max="1" width="15" style="55" bestFit="1" customWidth="1"/>
    <col min="2" max="2" width="12.26953125" style="55" bestFit="1" customWidth="1"/>
    <col min="3" max="5" width="17.1796875" style="55" bestFit="1" customWidth="1"/>
    <col min="6" max="6" width="17.1796875" style="64" bestFit="1" customWidth="1"/>
    <col min="7" max="7" width="20.453125" style="55" bestFit="1" customWidth="1"/>
    <col min="8" max="8" width="39.08984375" style="56" bestFit="1" customWidth="1"/>
    <col min="9" max="16384" width="9.1796875" style="56"/>
  </cols>
  <sheetData>
    <row r="1" spans="1:8" s="54" customFormat="1" ht="17.5" x14ac:dyDescent="0.35">
      <c r="A1" s="448" t="s">
        <v>11</v>
      </c>
      <c r="B1" s="449"/>
      <c r="C1" s="449"/>
      <c r="D1" s="449"/>
      <c r="E1" s="449"/>
      <c r="F1" s="449"/>
      <c r="G1" s="449"/>
      <c r="H1" s="449"/>
    </row>
    <row r="2" spans="1:8" ht="15.5" x14ac:dyDescent="0.35">
      <c r="A2" s="199"/>
      <c r="B2" s="199"/>
      <c r="C2" s="200">
        <v>2009</v>
      </c>
      <c r="D2" s="200">
        <v>2024</v>
      </c>
      <c r="E2" s="200">
        <v>2025</v>
      </c>
      <c r="F2" s="200" t="s">
        <v>174</v>
      </c>
      <c r="G2" s="413" t="s">
        <v>175</v>
      </c>
      <c r="H2" s="202" t="s">
        <v>176</v>
      </c>
    </row>
    <row r="3" spans="1:8" ht="15.5" x14ac:dyDescent="0.35">
      <c r="A3" s="203"/>
      <c r="B3" s="199"/>
      <c r="C3" s="200" t="s">
        <v>177</v>
      </c>
      <c r="D3" s="200" t="s">
        <v>177</v>
      </c>
      <c r="E3" s="200" t="s">
        <v>177</v>
      </c>
      <c r="F3" s="200" t="s">
        <v>178</v>
      </c>
      <c r="G3" s="413" t="s">
        <v>178</v>
      </c>
      <c r="H3" s="201" t="s">
        <v>80</v>
      </c>
    </row>
    <row r="4" spans="1:8" ht="15.5" x14ac:dyDescent="0.35">
      <c r="A4" s="204" t="s">
        <v>153</v>
      </c>
      <c r="B4" s="205" t="s">
        <v>179</v>
      </c>
      <c r="C4" s="206" t="s">
        <v>180</v>
      </c>
      <c r="D4" s="206" t="s">
        <v>180</v>
      </c>
      <c r="E4" s="206" t="s">
        <v>180</v>
      </c>
      <c r="F4" s="206" t="s">
        <v>180</v>
      </c>
      <c r="G4" s="412" t="s">
        <v>180</v>
      </c>
      <c r="H4" s="207"/>
    </row>
    <row r="5" spans="1:8" ht="15.5" x14ac:dyDescent="0.35">
      <c r="A5" s="203" t="s">
        <v>17</v>
      </c>
      <c r="B5" s="173" t="s">
        <v>92</v>
      </c>
      <c r="C5" s="208">
        <v>5.1806273709639097</v>
      </c>
      <c r="D5" s="208">
        <v>5.6290822496567197</v>
      </c>
      <c r="E5" s="208">
        <f>'IndicatorLoads-Goals'!S29/1000000</f>
        <v>5.237848370348531</v>
      </c>
      <c r="F5" s="208">
        <v>3.0049430653846998</v>
      </c>
      <c r="G5" s="414"/>
      <c r="H5" s="209">
        <v>0</v>
      </c>
    </row>
    <row r="6" spans="1:8" ht="15.5" x14ac:dyDescent="0.35">
      <c r="A6" s="203" t="s">
        <v>17</v>
      </c>
      <c r="B6" s="199" t="s">
        <v>93</v>
      </c>
      <c r="C6" s="208">
        <v>0.66006169601425801</v>
      </c>
      <c r="D6" s="208">
        <v>0.75289207163895799</v>
      </c>
      <c r="E6" s="208">
        <f>'IndicatorLoads-Goals'!S30/1000000</f>
        <v>0.74455235423424526</v>
      </c>
      <c r="F6" s="208">
        <v>0.6483833957901749</v>
      </c>
      <c r="G6" s="414"/>
      <c r="H6" s="209">
        <v>0</v>
      </c>
    </row>
    <row r="7" spans="1:8" ht="15.5" x14ac:dyDescent="0.35">
      <c r="A7" s="203" t="s">
        <v>17</v>
      </c>
      <c r="B7" s="199" t="s">
        <v>118</v>
      </c>
      <c r="C7" s="210">
        <v>0.542470605959682</v>
      </c>
      <c r="D7" s="210">
        <v>0.56038565169567889</v>
      </c>
      <c r="E7" s="208">
        <f>'IndicatorLoads-Goals'!S31/1000000</f>
        <v>0.54992360060199386</v>
      </c>
      <c r="F7" s="210">
        <v>0.473967000510783</v>
      </c>
      <c r="G7" s="414"/>
      <c r="H7" s="209">
        <v>0</v>
      </c>
    </row>
    <row r="8" spans="1:8" ht="15.5" x14ac:dyDescent="0.35">
      <c r="A8" s="203" t="s">
        <v>17</v>
      </c>
      <c r="B8" s="199" t="s">
        <v>95</v>
      </c>
      <c r="C8" s="208">
        <v>0.172254390160441</v>
      </c>
      <c r="D8" s="208">
        <v>0.145074799272852</v>
      </c>
      <c r="E8" s="208">
        <f>'IndicatorLoads-Goals'!S32/1000000</f>
        <v>0.14815925370583427</v>
      </c>
      <c r="F8" s="208">
        <v>0.17389119524478902</v>
      </c>
      <c r="G8" s="414"/>
      <c r="H8" s="209">
        <v>1</v>
      </c>
    </row>
    <row r="9" spans="1:8" s="57" customFormat="1" ht="16" thickBot="1" x14ac:dyDescent="0.4">
      <c r="A9" s="211" t="s">
        <v>17</v>
      </c>
      <c r="B9" s="212" t="s">
        <v>94</v>
      </c>
      <c r="C9" s="213">
        <v>5.0459880479812598E-2</v>
      </c>
      <c r="D9" s="213">
        <v>5.1552084201812703E-2</v>
      </c>
      <c r="E9" s="213">
        <f>'IndicatorLoads-Goals'!S33/1000000</f>
        <v>5.3622471679687499E-2</v>
      </c>
      <c r="F9" s="213">
        <v>0.16094979145812999</v>
      </c>
      <c r="G9" s="415"/>
      <c r="H9" s="214">
        <v>1</v>
      </c>
    </row>
    <row r="10" spans="1:8" ht="16" thickTop="1" x14ac:dyDescent="0.35">
      <c r="A10" s="203" t="s">
        <v>17</v>
      </c>
      <c r="B10" s="199" t="s">
        <v>181</v>
      </c>
      <c r="C10" s="208">
        <f>SUM(C5:C9)</f>
        <v>6.6058739435781044</v>
      </c>
      <c r="D10" s="208">
        <f t="shared" ref="D10:E10" si="0">SUM(D5:D9)</f>
        <v>7.1389868564660208</v>
      </c>
      <c r="E10" s="208">
        <f t="shared" si="0"/>
        <v>6.7341060505702908</v>
      </c>
      <c r="F10" s="208">
        <v>4.4621344459929446</v>
      </c>
      <c r="G10" s="414">
        <f>Nitrogen!G14</f>
        <v>5.6087958832527596</v>
      </c>
      <c r="H10" s="215">
        <v>0</v>
      </c>
    </row>
    <row r="11" spans="1:8" ht="15.5" x14ac:dyDescent="0.35">
      <c r="A11" s="216"/>
      <c r="B11" s="216"/>
      <c r="C11" s="217"/>
      <c r="D11" s="218"/>
      <c r="E11" s="218"/>
      <c r="F11" s="219"/>
      <c r="G11" s="416"/>
      <c r="H11" s="209"/>
    </row>
    <row r="12" spans="1:8" s="54" customFormat="1" ht="17.5" x14ac:dyDescent="0.35">
      <c r="A12" s="448" t="s">
        <v>12</v>
      </c>
      <c r="B12" s="449"/>
      <c r="C12" s="449"/>
      <c r="D12" s="449"/>
      <c r="E12" s="449"/>
      <c r="F12" s="449"/>
      <c r="G12" s="449"/>
      <c r="H12" s="449"/>
    </row>
    <row r="13" spans="1:8" ht="15.5" x14ac:dyDescent="0.35">
      <c r="A13" s="203"/>
      <c r="B13" s="199"/>
      <c r="C13" s="200">
        <v>2009</v>
      </c>
      <c r="D13" s="200">
        <v>2024</v>
      </c>
      <c r="E13" s="200">
        <v>2025</v>
      </c>
      <c r="F13" s="200" t="s">
        <v>174</v>
      </c>
      <c r="G13" s="413" t="s">
        <v>175</v>
      </c>
      <c r="H13" s="202" t="s">
        <v>176</v>
      </c>
    </row>
    <row r="14" spans="1:8" ht="15.5" x14ac:dyDescent="0.35">
      <c r="A14" s="203"/>
      <c r="B14" s="199"/>
      <c r="C14" s="200" t="s">
        <v>177</v>
      </c>
      <c r="D14" s="200" t="s">
        <v>177</v>
      </c>
      <c r="E14" s="200" t="s">
        <v>177</v>
      </c>
      <c r="F14" s="200" t="s">
        <v>178</v>
      </c>
      <c r="G14" s="413" t="s">
        <v>178</v>
      </c>
      <c r="H14" s="201" t="s">
        <v>80</v>
      </c>
    </row>
    <row r="15" spans="1:8" ht="15.5" x14ac:dyDescent="0.35">
      <c r="A15" s="204" t="s">
        <v>153</v>
      </c>
      <c r="B15" s="205" t="s">
        <v>179</v>
      </c>
      <c r="C15" s="206" t="s">
        <v>180</v>
      </c>
      <c r="D15" s="206" t="s">
        <v>180</v>
      </c>
      <c r="E15" s="206" t="s">
        <v>180</v>
      </c>
      <c r="F15" s="206" t="s">
        <v>180</v>
      </c>
      <c r="G15" s="412" t="s">
        <v>180</v>
      </c>
      <c r="H15" s="207"/>
    </row>
    <row r="16" spans="1:8" ht="15.5" x14ac:dyDescent="0.35">
      <c r="A16" s="203" t="s">
        <v>17</v>
      </c>
      <c r="B16" s="173" t="s">
        <v>92</v>
      </c>
      <c r="C16" s="208">
        <v>5.0808328009023199E-2</v>
      </c>
      <c r="D16" s="208">
        <v>4.4323916202000505E-2</v>
      </c>
      <c r="E16" s="208">
        <f>'IndicatorLoads-Goals'!AM29/1000000</f>
        <v>3.851766513721664E-2</v>
      </c>
      <c r="F16" s="208">
        <v>1.7882296460417498E-2</v>
      </c>
      <c r="G16" s="414"/>
      <c r="H16" s="209">
        <f>(C16-E16)/(C16-F16)</f>
        <v>0.37328102700937321</v>
      </c>
    </row>
    <row r="17" spans="1:8" ht="15.5" x14ac:dyDescent="0.35">
      <c r="A17" s="203" t="s">
        <v>17</v>
      </c>
      <c r="B17" s="199" t="s">
        <v>93</v>
      </c>
      <c r="C17" s="208">
        <v>2.5489490555496902E-2</v>
      </c>
      <c r="D17" s="208">
        <v>2.6327671061490698E-2</v>
      </c>
      <c r="E17" s="208">
        <f>'IndicatorLoads-Goals'!AM30/1000000</f>
        <v>2.447431413074562E-2</v>
      </c>
      <c r="F17" s="208">
        <v>2.4961701485568703E-2</v>
      </c>
      <c r="G17" s="414"/>
      <c r="H17" s="209">
        <v>1</v>
      </c>
    </row>
    <row r="18" spans="1:8" ht="15.5" x14ac:dyDescent="0.35">
      <c r="A18" s="203" t="s">
        <v>17</v>
      </c>
      <c r="B18" s="199" t="s">
        <v>118</v>
      </c>
      <c r="C18" s="208">
        <v>4.2964923319816904E-2</v>
      </c>
      <c r="D18" s="208">
        <v>4.0606982364738003E-2</v>
      </c>
      <c r="E18" s="208">
        <f>'IndicatorLoads-Goals'!AM31/1000000</f>
        <v>3.8070337618169713E-2</v>
      </c>
      <c r="F18" s="208">
        <v>2.8711363910998398E-2</v>
      </c>
      <c r="G18" s="414"/>
      <c r="H18" s="209">
        <f t="shared" ref="H18" si="1">(C18-E18)/(C18-F18)</f>
        <v>0.34339392437084665</v>
      </c>
    </row>
    <row r="19" spans="1:8" ht="15.5" x14ac:dyDescent="0.35">
      <c r="A19" s="203" t="s">
        <v>17</v>
      </c>
      <c r="B19" s="199" t="s">
        <v>95</v>
      </c>
      <c r="C19" s="208">
        <v>2.0091500854492198E-4</v>
      </c>
      <c r="D19" s="208">
        <v>9.9651161193847697E-5</v>
      </c>
      <c r="E19" s="208">
        <f>'IndicatorLoads-Goals'!AM32/1000000</f>
        <v>1.5709241709305918E-4</v>
      </c>
      <c r="F19" s="208">
        <v>2.0091502380371101E-4</v>
      </c>
      <c r="G19" s="414"/>
      <c r="H19" s="209">
        <v>1</v>
      </c>
    </row>
    <row r="20" spans="1:8" s="57" customFormat="1" ht="16" thickBot="1" x14ac:dyDescent="0.4">
      <c r="A20" s="211" t="s">
        <v>17</v>
      </c>
      <c r="B20" s="212" t="s">
        <v>94</v>
      </c>
      <c r="C20" s="213">
        <v>4.91060917425156E-3</v>
      </c>
      <c r="D20" s="213">
        <v>5.3924887166917294E-3</v>
      </c>
      <c r="E20" s="213">
        <f>'IndicatorLoads-Goals'!AM33/1000000</f>
        <v>5.3411274719238283E-3</v>
      </c>
      <c r="F20" s="213">
        <v>8.9574541835784893E-3</v>
      </c>
      <c r="G20" s="415"/>
      <c r="H20" s="214">
        <v>1</v>
      </c>
    </row>
    <row r="21" spans="1:8" ht="16" thickTop="1" x14ac:dyDescent="0.35">
      <c r="A21" s="203" t="s">
        <v>17</v>
      </c>
      <c r="B21" s="199" t="s">
        <v>181</v>
      </c>
      <c r="C21" s="208">
        <f>SUM(C16:C20)</f>
        <v>0.12437426606713348</v>
      </c>
      <c r="D21" s="208">
        <f>SUM(D16:D20)</f>
        <v>0.11675070950611478</v>
      </c>
      <c r="E21" s="208">
        <f>SUM(E16:E20)</f>
        <v>0.10656053677514889</v>
      </c>
      <c r="F21" s="208">
        <v>8.0713730860280511E-2</v>
      </c>
      <c r="G21" s="414">
        <f>Phosphorus!G12</f>
        <v>0.106469662999208</v>
      </c>
      <c r="H21" s="215">
        <f>(C21-E21)/(C21-G21)</f>
        <v>0.994924557914178</v>
      </c>
    </row>
    <row r="22" spans="1:8" ht="15.5" x14ac:dyDescent="0.35">
      <c r="A22" s="203"/>
      <c r="B22" s="216"/>
      <c r="C22" s="199"/>
      <c r="D22" s="199"/>
      <c r="E22" s="199"/>
      <c r="F22" s="219"/>
      <c r="G22" s="417"/>
      <c r="H22" s="209"/>
    </row>
    <row r="23" spans="1:8" s="54" customFormat="1" ht="17.5" x14ac:dyDescent="0.35">
      <c r="A23" s="448" t="s">
        <v>13</v>
      </c>
      <c r="B23" s="449"/>
      <c r="C23" s="449"/>
      <c r="D23" s="449"/>
      <c r="E23" s="449"/>
      <c r="F23" s="449"/>
      <c r="G23" s="449"/>
      <c r="H23" s="449"/>
    </row>
    <row r="24" spans="1:8" ht="15.5" x14ac:dyDescent="0.35">
      <c r="A24" s="203"/>
      <c r="B24" s="199"/>
      <c r="C24" s="200">
        <v>2009</v>
      </c>
      <c r="D24" s="200">
        <v>2024</v>
      </c>
      <c r="E24" s="200">
        <v>2025</v>
      </c>
      <c r="F24" s="200" t="s">
        <v>174</v>
      </c>
      <c r="G24" s="413" t="s">
        <v>175</v>
      </c>
      <c r="H24" s="202" t="s">
        <v>176</v>
      </c>
    </row>
    <row r="25" spans="1:8" ht="15.5" x14ac:dyDescent="0.35">
      <c r="A25" s="203"/>
      <c r="B25" s="199"/>
      <c r="C25" s="200" t="s">
        <v>177</v>
      </c>
      <c r="D25" s="200" t="s">
        <v>177</v>
      </c>
      <c r="E25" s="200" t="s">
        <v>177</v>
      </c>
      <c r="F25" s="200" t="s">
        <v>178</v>
      </c>
      <c r="G25" s="413" t="s">
        <v>178</v>
      </c>
      <c r="H25" s="201" t="s">
        <v>80</v>
      </c>
    </row>
    <row r="26" spans="1:8" ht="15.5" x14ac:dyDescent="0.35">
      <c r="A26" s="204" t="s">
        <v>153</v>
      </c>
      <c r="B26" s="205" t="s">
        <v>179</v>
      </c>
      <c r="C26" s="206" t="s">
        <v>180</v>
      </c>
      <c r="D26" s="206" t="s">
        <v>180</v>
      </c>
      <c r="E26" s="206" t="s">
        <v>180</v>
      </c>
      <c r="F26" s="206" t="s">
        <v>180</v>
      </c>
      <c r="G26" s="412" t="s">
        <v>180</v>
      </c>
      <c r="H26" s="207"/>
    </row>
    <row r="27" spans="1:8" ht="15.5" x14ac:dyDescent="0.35">
      <c r="A27" s="203" t="s">
        <v>17</v>
      </c>
      <c r="B27" s="173" t="s">
        <v>92</v>
      </c>
      <c r="C27" s="220">
        <v>9.1866185512356608</v>
      </c>
      <c r="D27" s="220">
        <v>5.8369716258348197</v>
      </c>
      <c r="E27" s="220">
        <f>'IndicatorLoads-Goals'!BG29/1000000</f>
        <v>3.8866614567181932</v>
      </c>
      <c r="F27" s="220">
        <v>3.7509273707447202</v>
      </c>
      <c r="G27" s="418"/>
      <c r="H27" s="209">
        <f>(C27-E27)/(C27-F27)</f>
        <v>0.97502910274582344</v>
      </c>
    </row>
    <row r="28" spans="1:8" ht="15.5" x14ac:dyDescent="0.35">
      <c r="A28" s="203" t="s">
        <v>17</v>
      </c>
      <c r="B28" s="199" t="s">
        <v>93</v>
      </c>
      <c r="C28" s="220">
        <v>1.5799737565777199</v>
      </c>
      <c r="D28" s="220">
        <v>1.8322099068575499</v>
      </c>
      <c r="E28" s="220">
        <f>'IndicatorLoads-Goals'!BG30/1000000</f>
        <v>1.3530398136559152</v>
      </c>
      <c r="F28" s="220">
        <v>1.6720914336441499</v>
      </c>
      <c r="G28" s="418"/>
      <c r="H28" s="209">
        <v>1</v>
      </c>
    </row>
    <row r="29" spans="1:8" ht="15.5" x14ac:dyDescent="0.35">
      <c r="A29" s="203" t="s">
        <v>17</v>
      </c>
      <c r="B29" s="199" t="s">
        <v>118</v>
      </c>
      <c r="C29" s="220">
        <v>37.418707634241201</v>
      </c>
      <c r="D29" s="220">
        <v>26.535292489147398</v>
      </c>
      <c r="E29" s="220">
        <f>'IndicatorLoads-Goals'!BG31/1000000</f>
        <v>20.493367852885232</v>
      </c>
      <c r="F29" s="220">
        <v>17.783200286342101</v>
      </c>
      <c r="G29" s="418"/>
      <c r="H29" s="209">
        <f t="shared" ref="H29" si="2">(C29-E29)/(C29-F29)</f>
        <v>0.86197618841597667</v>
      </c>
    </row>
    <row r="30" spans="1:8" s="57" customFormat="1" ht="16" thickBot="1" x14ac:dyDescent="0.4">
      <c r="A30" s="211" t="s">
        <v>17</v>
      </c>
      <c r="B30" s="212" t="s">
        <v>94</v>
      </c>
      <c r="C30" s="222">
        <v>8.2287854033708616E-3</v>
      </c>
      <c r="D30" s="222">
        <v>1.2256312554359401E-2</v>
      </c>
      <c r="E30" s="222">
        <v>1.2256312554359401E-2</v>
      </c>
      <c r="F30" s="222">
        <v>0.250579610652924</v>
      </c>
      <c r="G30" s="419"/>
      <c r="H30" s="214">
        <v>1</v>
      </c>
    </row>
    <row r="31" spans="1:8" s="63" customFormat="1" ht="16" thickTop="1" x14ac:dyDescent="0.35">
      <c r="A31" s="223" t="s">
        <v>17</v>
      </c>
      <c r="B31" s="224" t="s">
        <v>181</v>
      </c>
      <c r="C31" s="199">
        <f>SUM(C27:C30)</f>
        <v>48.193528727457952</v>
      </c>
      <c r="D31" s="199">
        <f t="shared" ref="D31:E31" si="3">SUM(D27:D30)</f>
        <v>34.216730334394121</v>
      </c>
      <c r="E31" s="199">
        <f t="shared" si="3"/>
        <v>25.745325435813701</v>
      </c>
      <c r="F31" s="199">
        <v>23.456798700105956</v>
      </c>
      <c r="G31" s="418">
        <f>Sediment!G13</f>
        <v>26.711143925746899</v>
      </c>
      <c r="H31" s="215">
        <v>1</v>
      </c>
    </row>
    <row r="32" spans="1:8" ht="15.5" x14ac:dyDescent="0.35">
      <c r="A32" s="203"/>
      <c r="B32" s="216"/>
      <c r="C32" s="199"/>
      <c r="D32" s="199"/>
      <c r="E32" s="199"/>
      <c r="F32" s="219"/>
      <c r="G32" s="420"/>
      <c r="H32" s="209"/>
    </row>
    <row r="33" spans="1:8" s="54" customFormat="1" ht="17.5" x14ac:dyDescent="0.35">
      <c r="A33" s="448" t="s">
        <v>11</v>
      </c>
      <c r="B33" s="449"/>
      <c r="C33" s="449"/>
      <c r="D33" s="449"/>
      <c r="E33" s="449"/>
      <c r="F33" s="449"/>
      <c r="G33" s="449"/>
      <c r="H33" s="449"/>
    </row>
    <row r="34" spans="1:8" ht="15.5" x14ac:dyDescent="0.35">
      <c r="A34" s="199"/>
      <c r="B34" s="199"/>
      <c r="C34" s="200">
        <v>2009</v>
      </c>
      <c r="D34" s="200">
        <v>2024</v>
      </c>
      <c r="E34" s="200">
        <v>2025</v>
      </c>
      <c r="F34" s="200" t="s">
        <v>174</v>
      </c>
      <c r="G34" s="413" t="s">
        <v>175</v>
      </c>
      <c r="H34" s="202" t="s">
        <v>176</v>
      </c>
    </row>
    <row r="35" spans="1:8" ht="15.5" x14ac:dyDescent="0.35">
      <c r="A35" s="203"/>
      <c r="B35" s="199"/>
      <c r="C35" s="200" t="s">
        <v>177</v>
      </c>
      <c r="D35" s="200" t="s">
        <v>177</v>
      </c>
      <c r="E35" s="200" t="s">
        <v>177</v>
      </c>
      <c r="F35" s="200" t="s">
        <v>178</v>
      </c>
      <c r="G35" s="413" t="s">
        <v>178</v>
      </c>
      <c r="H35" s="201" t="s">
        <v>80</v>
      </c>
    </row>
    <row r="36" spans="1:8" ht="15.5" x14ac:dyDescent="0.35">
      <c r="A36" s="204" t="s">
        <v>153</v>
      </c>
      <c r="B36" s="205" t="s">
        <v>179</v>
      </c>
      <c r="C36" s="206" t="s">
        <v>180</v>
      </c>
      <c r="D36" s="206" t="s">
        <v>180</v>
      </c>
      <c r="E36" s="206" t="s">
        <v>180</v>
      </c>
      <c r="F36" s="206" t="s">
        <v>180</v>
      </c>
      <c r="G36" s="412" t="s">
        <v>180</v>
      </c>
      <c r="H36" s="207"/>
    </row>
    <row r="37" spans="1:8" ht="15.5" x14ac:dyDescent="0.35">
      <c r="A37" s="203" t="s">
        <v>0</v>
      </c>
      <c r="B37" s="199" t="s">
        <v>93</v>
      </c>
      <c r="C37" s="208">
        <v>0.16792348982263899</v>
      </c>
      <c r="D37" s="208">
        <v>0.16495832698409801</v>
      </c>
      <c r="E37" s="208">
        <f>'IndicatorLoads-Goals'!S36/1000000</f>
        <v>0.14811611196396149</v>
      </c>
      <c r="F37" s="208">
        <v>0.16473196593700301</v>
      </c>
      <c r="G37" s="414"/>
      <c r="H37" s="209">
        <v>1</v>
      </c>
    </row>
    <row r="38" spans="1:8" ht="15.5" x14ac:dyDescent="0.35">
      <c r="A38" s="203" t="s">
        <v>0</v>
      </c>
      <c r="B38" s="199" t="s">
        <v>118</v>
      </c>
      <c r="C38" s="208">
        <v>2.3849748503769998E-2</v>
      </c>
      <c r="D38" s="208">
        <v>1.7078601779688698E-2</v>
      </c>
      <c r="E38" s="208">
        <f>'IndicatorLoads-Goals'!S37/1000000</f>
        <v>2.0069808763159429E-2</v>
      </c>
      <c r="F38" s="208">
        <v>1.85477940463484E-2</v>
      </c>
      <c r="G38" s="414"/>
      <c r="H38" s="209">
        <f>(C38-E38)/(C38-F38)</f>
        <v>0.71293327224255287</v>
      </c>
    </row>
    <row r="39" spans="1:8" ht="15.5" x14ac:dyDescent="0.35">
      <c r="A39" s="203" t="s">
        <v>0</v>
      </c>
      <c r="B39" s="199" t="s">
        <v>95</v>
      </c>
      <c r="C39" s="208">
        <v>1.93835898292251E-4</v>
      </c>
      <c r="D39" s="208">
        <v>1.7322525310516399E-4</v>
      </c>
      <c r="E39" s="208">
        <f>'IndicatorLoads-Goals'!S38/1000000</f>
        <v>1.7322525133977394E-4</v>
      </c>
      <c r="F39" s="208">
        <v>1.7322531604766801E-4</v>
      </c>
      <c r="G39" s="414"/>
      <c r="H39" s="209">
        <f t="shared" ref="H39" si="4">(C39-E39)/(C39-F39)</f>
        <v>1.0000031395471174</v>
      </c>
    </row>
    <row r="40" spans="1:8" s="57" customFormat="1" ht="16" thickBot="1" x14ac:dyDescent="0.4">
      <c r="A40" s="211" t="s">
        <v>0</v>
      </c>
      <c r="B40" s="212" t="s">
        <v>94</v>
      </c>
      <c r="C40" s="213">
        <v>2.5677232609477003</v>
      </c>
      <c r="D40" s="213">
        <v>1.62815154301447</v>
      </c>
      <c r="E40" s="213">
        <f>'IndicatorLoads-Goals'!S39/1000000</f>
        <v>1.3030828408279982</v>
      </c>
      <c r="F40" s="213">
        <v>2.1235024764203403</v>
      </c>
      <c r="G40" s="415"/>
      <c r="H40" s="214">
        <v>1</v>
      </c>
    </row>
    <row r="41" spans="1:8" ht="16" thickTop="1" x14ac:dyDescent="0.35">
      <c r="A41" s="203" t="s">
        <v>0</v>
      </c>
      <c r="B41" s="199" t="s">
        <v>181</v>
      </c>
      <c r="C41" s="208">
        <f>SUM(C37:C40)</f>
        <v>2.7596903351724014</v>
      </c>
      <c r="D41" s="208">
        <f t="shared" ref="D41" si="5">SUM(D37:D40)</f>
        <v>1.8103616970313618</v>
      </c>
      <c r="E41" s="208">
        <f t="shared" ref="E41" si="6">SUM(E37:E40)</f>
        <v>1.4714419868064588</v>
      </c>
      <c r="F41" s="208">
        <v>2.3067823543904336</v>
      </c>
      <c r="G41" s="414">
        <f>Nitrogen!G15</f>
        <v>2.4179775758629098</v>
      </c>
      <c r="H41" s="215">
        <v>1</v>
      </c>
    </row>
    <row r="42" spans="1:8" s="59" customFormat="1" ht="15.5" x14ac:dyDescent="0.35">
      <c r="A42" s="225"/>
      <c r="B42" s="218"/>
      <c r="C42" s="218"/>
      <c r="D42" s="218"/>
      <c r="E42" s="218"/>
      <c r="F42" s="219"/>
      <c r="G42" s="416"/>
      <c r="H42" s="209"/>
    </row>
    <row r="43" spans="1:8" s="54" customFormat="1" ht="17.5" x14ac:dyDescent="0.35">
      <c r="A43" s="448" t="s">
        <v>12</v>
      </c>
      <c r="B43" s="449"/>
      <c r="C43" s="449"/>
      <c r="D43" s="449"/>
      <c r="E43" s="449"/>
      <c r="F43" s="449"/>
      <c r="G43" s="449"/>
      <c r="H43" s="449"/>
    </row>
    <row r="44" spans="1:8" ht="15.5" x14ac:dyDescent="0.35">
      <c r="A44" s="200"/>
      <c r="B44" s="217"/>
      <c r="C44" s="200">
        <v>2009</v>
      </c>
      <c r="D44" s="200">
        <v>2024</v>
      </c>
      <c r="E44" s="200">
        <v>2025</v>
      </c>
      <c r="F44" s="200" t="s">
        <v>174</v>
      </c>
      <c r="G44" s="413" t="s">
        <v>175</v>
      </c>
      <c r="H44" s="202" t="s">
        <v>176</v>
      </c>
    </row>
    <row r="45" spans="1:8" ht="15.5" x14ac:dyDescent="0.35">
      <c r="A45" s="200"/>
      <c r="B45" s="217"/>
      <c r="C45" s="200" t="s">
        <v>177</v>
      </c>
      <c r="D45" s="200" t="s">
        <v>177</v>
      </c>
      <c r="E45" s="200" t="s">
        <v>177</v>
      </c>
      <c r="F45" s="200" t="s">
        <v>178</v>
      </c>
      <c r="G45" s="413" t="s">
        <v>178</v>
      </c>
      <c r="H45" s="201" t="s">
        <v>80</v>
      </c>
    </row>
    <row r="46" spans="1:8" ht="15.5" x14ac:dyDescent="0.35">
      <c r="A46" s="204" t="s">
        <v>153</v>
      </c>
      <c r="B46" s="205" t="s">
        <v>179</v>
      </c>
      <c r="C46" s="206" t="s">
        <v>180</v>
      </c>
      <c r="D46" s="206" t="s">
        <v>180</v>
      </c>
      <c r="E46" s="206" t="s">
        <v>180</v>
      </c>
      <c r="F46" s="206" t="s">
        <v>180</v>
      </c>
      <c r="G46" s="412" t="s">
        <v>180</v>
      </c>
      <c r="H46" s="207"/>
    </row>
    <row r="47" spans="1:8" ht="15.5" x14ac:dyDescent="0.35">
      <c r="A47" s="203" t="s">
        <v>0</v>
      </c>
      <c r="B47" s="199" t="s">
        <v>93</v>
      </c>
      <c r="C47" s="208">
        <v>1.23579815547791E-2</v>
      </c>
      <c r="D47" s="208">
        <v>9.4679940917602699E-3</v>
      </c>
      <c r="E47" s="208">
        <f>'IndicatorLoads-Goals'!AM36/1000000</f>
        <v>6.9672490320203326E-3</v>
      </c>
      <c r="F47" s="208">
        <v>1.3368404697333899E-2</v>
      </c>
      <c r="G47" s="414"/>
      <c r="H47" s="209">
        <v>1</v>
      </c>
    </row>
    <row r="48" spans="1:8" ht="15.5" x14ac:dyDescent="0.35">
      <c r="A48" s="203" t="s">
        <v>0</v>
      </c>
      <c r="B48" s="199" t="s">
        <v>118</v>
      </c>
      <c r="C48" s="208">
        <v>3.8839516894424299E-3</v>
      </c>
      <c r="D48" s="208">
        <v>1.1194903099106101E-3</v>
      </c>
      <c r="E48" s="208">
        <f>'IndicatorLoads-Goals'!AM37/1000000</f>
        <v>1.9426378188782019E-3</v>
      </c>
      <c r="F48" s="208">
        <v>9.7400278209766394E-4</v>
      </c>
      <c r="G48" s="414"/>
      <c r="H48" s="209">
        <f>(C48-E48)/(C48-F48)</f>
        <v>0.66712988178737953</v>
      </c>
    </row>
    <row r="49" spans="1:8" s="57" customFormat="1" ht="16" thickBot="1" x14ac:dyDescent="0.4">
      <c r="A49" s="211" t="s">
        <v>0</v>
      </c>
      <c r="B49" s="212" t="s">
        <v>94</v>
      </c>
      <c r="C49" s="213">
        <v>5.3253005669593796E-2</v>
      </c>
      <c r="D49" s="213">
        <v>3.8142982232574403E-2</v>
      </c>
      <c r="E49" s="213">
        <f>'IndicatorLoads-Goals'!AM39/1000000</f>
        <v>3.1044016350894366E-2</v>
      </c>
      <c r="F49" s="213">
        <v>9.0854004176205996E-2</v>
      </c>
      <c r="G49" s="415"/>
      <c r="H49" s="214">
        <v>1</v>
      </c>
    </row>
    <row r="50" spans="1:8" ht="16" thickTop="1" x14ac:dyDescent="0.35">
      <c r="A50" s="203" t="s">
        <v>0</v>
      </c>
      <c r="B50" s="199" t="s">
        <v>181</v>
      </c>
      <c r="C50" s="208">
        <f>SUM(C47:C49)</f>
        <v>6.9494938913815321E-2</v>
      </c>
      <c r="D50" s="208">
        <f t="shared" ref="D50:E50" si="7">SUM(D47:D49)</f>
        <v>4.8730466634245281E-2</v>
      </c>
      <c r="E50" s="208">
        <f t="shared" si="7"/>
        <v>3.9953903201792901E-2</v>
      </c>
      <c r="F50" s="208">
        <v>0.10519641281833877</v>
      </c>
      <c r="G50" s="414">
        <f>Phosphorus!G13</f>
        <v>0.12935780961676499</v>
      </c>
      <c r="H50" s="226">
        <v>1</v>
      </c>
    </row>
    <row r="51" spans="1:8" s="59" customFormat="1" ht="15.5" x14ac:dyDescent="0.35">
      <c r="A51" s="225"/>
      <c r="B51" s="218"/>
      <c r="C51" s="218"/>
      <c r="D51" s="227"/>
      <c r="E51" s="227"/>
      <c r="F51" s="219"/>
      <c r="G51" s="417"/>
      <c r="H51" s="209"/>
    </row>
    <row r="52" spans="1:8" s="54" customFormat="1" ht="17.5" x14ac:dyDescent="0.35">
      <c r="A52" s="448" t="s">
        <v>13</v>
      </c>
      <c r="B52" s="449"/>
      <c r="C52" s="449"/>
      <c r="D52" s="449"/>
      <c r="E52" s="449"/>
      <c r="F52" s="449"/>
      <c r="G52" s="449"/>
      <c r="H52" s="449"/>
    </row>
    <row r="53" spans="1:8" ht="15.5" x14ac:dyDescent="0.35">
      <c r="A53" s="203"/>
      <c r="B53" s="199"/>
      <c r="C53" s="200">
        <v>2009</v>
      </c>
      <c r="D53" s="200">
        <v>2024</v>
      </c>
      <c r="E53" s="200">
        <v>2025</v>
      </c>
      <c r="F53" s="200" t="s">
        <v>174</v>
      </c>
      <c r="G53" s="413" t="s">
        <v>175</v>
      </c>
      <c r="H53" s="202" t="s">
        <v>176</v>
      </c>
    </row>
    <row r="54" spans="1:8" ht="15.5" x14ac:dyDescent="0.35">
      <c r="A54" s="203"/>
      <c r="B54" s="199"/>
      <c r="C54" s="200" t="s">
        <v>177</v>
      </c>
      <c r="D54" s="200" t="s">
        <v>177</v>
      </c>
      <c r="E54" s="200" t="s">
        <v>177</v>
      </c>
      <c r="F54" s="200" t="s">
        <v>178</v>
      </c>
      <c r="G54" s="413" t="s">
        <v>178</v>
      </c>
      <c r="H54" s="201" t="s">
        <v>80</v>
      </c>
    </row>
    <row r="55" spans="1:8" ht="15.5" x14ac:dyDescent="0.35">
      <c r="A55" s="204" t="s">
        <v>153</v>
      </c>
      <c r="B55" s="205" t="s">
        <v>179</v>
      </c>
      <c r="C55" s="206" t="s">
        <v>180</v>
      </c>
      <c r="D55" s="206" t="s">
        <v>180</v>
      </c>
      <c r="E55" s="206" t="s">
        <v>180</v>
      </c>
      <c r="F55" s="206" t="s">
        <v>180</v>
      </c>
      <c r="G55" s="412" t="s">
        <v>180</v>
      </c>
      <c r="H55" s="207"/>
    </row>
    <row r="56" spans="1:8" ht="15.5" x14ac:dyDescent="0.35">
      <c r="A56" s="203" t="s">
        <v>0</v>
      </c>
      <c r="B56" s="199" t="s">
        <v>93</v>
      </c>
      <c r="C56" s="199">
        <v>21.3102996627652</v>
      </c>
      <c r="D56" s="199">
        <v>20.106210759238103</v>
      </c>
      <c r="E56" s="199">
        <f>'IndicatorLoads-Goals'!BG36/1000000</f>
        <v>18.798375190186867</v>
      </c>
      <c r="F56" s="199">
        <v>19.771821229042501</v>
      </c>
      <c r="G56" s="418"/>
      <c r="H56" s="209">
        <v>1</v>
      </c>
    </row>
    <row r="57" spans="1:8" ht="15.5" x14ac:dyDescent="0.35">
      <c r="A57" s="203" t="s">
        <v>0</v>
      </c>
      <c r="B57" s="199" t="s">
        <v>118</v>
      </c>
      <c r="C57" s="199">
        <v>19.090941757977003</v>
      </c>
      <c r="D57" s="199">
        <v>13.643744031855</v>
      </c>
      <c r="E57" s="199">
        <f>'IndicatorLoads-Goals'!BG37/1000000</f>
        <v>15.13239410175632</v>
      </c>
      <c r="F57" s="199">
        <v>11.964290183427499</v>
      </c>
      <c r="G57" s="418"/>
      <c r="H57" s="209">
        <f>(C57-E57)/(C57-F57)</f>
        <v>0.55545688109088087</v>
      </c>
    </row>
    <row r="58" spans="1:8" s="57" customFormat="1" ht="16" thickBot="1" x14ac:dyDescent="0.4">
      <c r="A58" s="211" t="s">
        <v>0</v>
      </c>
      <c r="B58" s="212" t="s">
        <v>94</v>
      </c>
      <c r="C58" s="212">
        <v>3.18723612368774</v>
      </c>
      <c r="D58" s="212">
        <v>1.2618350967571401</v>
      </c>
      <c r="E58" s="212">
        <f>'IndicatorLoads-Goals'!BG39/1000000</f>
        <v>1.254591323921735</v>
      </c>
      <c r="F58" s="212">
        <v>4.0900259088389594</v>
      </c>
      <c r="G58" s="419"/>
      <c r="H58" s="214">
        <v>1</v>
      </c>
    </row>
    <row r="59" spans="1:8" ht="16" thickTop="1" x14ac:dyDescent="0.35">
      <c r="A59" s="203" t="s">
        <v>0</v>
      </c>
      <c r="B59" s="199" t="s">
        <v>181</v>
      </c>
      <c r="C59" s="199">
        <f>SUM(C56:C58)</f>
        <v>43.588477544429942</v>
      </c>
      <c r="D59" s="199">
        <f t="shared" ref="D59" si="8">SUM(D56:D58)</f>
        <v>35.011789887850242</v>
      </c>
      <c r="E59" s="199">
        <f t="shared" ref="E59" si="9">SUM(E56:E58)</f>
        <v>35.185360615864923</v>
      </c>
      <c r="F59" s="199">
        <v>35.826137277032956</v>
      </c>
      <c r="G59" s="418">
        <f>Sediment!G14</f>
        <v>41.939846861783103</v>
      </c>
      <c r="H59" s="226">
        <v>1</v>
      </c>
    </row>
    <row r="60" spans="1:8" s="59" customFormat="1" ht="15.5" x14ac:dyDescent="0.35">
      <c r="A60" s="225"/>
      <c r="B60" s="218"/>
      <c r="C60" s="218"/>
      <c r="D60" s="227"/>
      <c r="E60" s="227"/>
      <c r="F60" s="219"/>
      <c r="G60" s="420"/>
      <c r="H60" s="209"/>
    </row>
    <row r="61" spans="1:8" s="54" customFormat="1" ht="17.5" x14ac:dyDescent="0.35">
      <c r="A61" s="448" t="s">
        <v>11</v>
      </c>
      <c r="B61" s="449"/>
      <c r="C61" s="449"/>
      <c r="D61" s="449"/>
      <c r="E61" s="449"/>
      <c r="F61" s="449"/>
      <c r="G61" s="449"/>
      <c r="H61" s="449"/>
    </row>
    <row r="62" spans="1:8" s="60" customFormat="1" ht="15.5" x14ac:dyDescent="0.35">
      <c r="A62" s="217"/>
      <c r="B62" s="217"/>
      <c r="C62" s="200">
        <v>2009</v>
      </c>
      <c r="D62" s="200">
        <v>2024</v>
      </c>
      <c r="E62" s="200">
        <v>2025</v>
      </c>
      <c r="F62" s="200" t="s">
        <v>174</v>
      </c>
      <c r="G62" s="413" t="s">
        <v>175</v>
      </c>
      <c r="H62" s="202" t="s">
        <v>176</v>
      </c>
    </row>
    <row r="63" spans="1:8" ht="15.5" x14ac:dyDescent="0.35">
      <c r="A63" s="203"/>
      <c r="B63" s="199"/>
      <c r="C63" s="200" t="s">
        <v>177</v>
      </c>
      <c r="D63" s="200" t="s">
        <v>177</v>
      </c>
      <c r="E63" s="200" t="s">
        <v>177</v>
      </c>
      <c r="F63" s="200" t="s">
        <v>178</v>
      </c>
      <c r="G63" s="413" t="s">
        <v>178</v>
      </c>
      <c r="H63" s="201" t="s">
        <v>80</v>
      </c>
    </row>
    <row r="64" spans="1:8" ht="15.5" x14ac:dyDescent="0.35">
      <c r="A64" s="204" t="s">
        <v>153</v>
      </c>
      <c r="B64" s="205" t="s">
        <v>179</v>
      </c>
      <c r="C64" s="206" t="s">
        <v>180</v>
      </c>
      <c r="D64" s="206" t="s">
        <v>180</v>
      </c>
      <c r="E64" s="206" t="s">
        <v>180</v>
      </c>
      <c r="F64" s="206" t="s">
        <v>180</v>
      </c>
      <c r="G64" s="412" t="s">
        <v>180</v>
      </c>
      <c r="H64" s="207"/>
    </row>
    <row r="65" spans="1:8" ht="15.5" x14ac:dyDescent="0.35">
      <c r="A65" s="203" t="s">
        <v>15</v>
      </c>
      <c r="B65" s="173" t="s">
        <v>92</v>
      </c>
      <c r="C65" s="208">
        <v>23.639080624900899</v>
      </c>
      <c r="D65" s="208">
        <v>22.045882177562099</v>
      </c>
      <c r="E65" s="208">
        <f>'IndicatorLoads-Goals'!S41/1000000</f>
        <v>21.731493742127867</v>
      </c>
      <c r="F65" s="208">
        <v>17.963785556520801</v>
      </c>
      <c r="G65" s="414"/>
      <c r="H65" s="209">
        <f>(C65-E65)/(C65-F65)</f>
        <v>0.33612118132872959</v>
      </c>
    </row>
    <row r="66" spans="1:8" ht="15.5" x14ac:dyDescent="0.35">
      <c r="A66" s="203" t="s">
        <v>15</v>
      </c>
      <c r="B66" s="199" t="s">
        <v>93</v>
      </c>
      <c r="C66" s="208">
        <v>9.2888903447524189</v>
      </c>
      <c r="D66" s="208">
        <v>8.5949820509247594</v>
      </c>
      <c r="E66" s="208">
        <f>'IndicatorLoads-Goals'!S42/1000000</f>
        <v>8.9584792816629335</v>
      </c>
      <c r="F66" s="208">
        <v>9.2566073131031796</v>
      </c>
      <c r="G66" s="414"/>
      <c r="H66" s="209">
        <v>1</v>
      </c>
    </row>
    <row r="67" spans="1:8" ht="15.5" x14ac:dyDescent="0.35">
      <c r="A67" s="203" t="s">
        <v>15</v>
      </c>
      <c r="B67" s="199" t="s">
        <v>118</v>
      </c>
      <c r="C67" s="208">
        <v>8.1063723044076603</v>
      </c>
      <c r="D67" s="208">
        <v>7.8933120614707004</v>
      </c>
      <c r="E67" s="208">
        <f>'IndicatorLoads-Goals'!S43/1000000</f>
        <v>7.8533343251887962</v>
      </c>
      <c r="F67" s="208">
        <v>7.7872859488945698</v>
      </c>
      <c r="G67" s="414"/>
      <c r="H67" s="209">
        <f>(C67-E67)/(C67-F67)</f>
        <v>0.79300783266642472</v>
      </c>
    </row>
    <row r="68" spans="1:8" ht="15.5" x14ac:dyDescent="0.35">
      <c r="A68" s="203" t="s">
        <v>15</v>
      </c>
      <c r="B68" s="199" t="s">
        <v>95</v>
      </c>
      <c r="C68" s="208">
        <v>3.0466341701001798</v>
      </c>
      <c r="D68" s="208">
        <v>3.10549768641603</v>
      </c>
      <c r="E68" s="208">
        <f>'IndicatorLoads-Goals'!S44/1000000</f>
        <v>3.0496440357314603</v>
      </c>
      <c r="F68" s="208">
        <v>3.0548764528287098</v>
      </c>
      <c r="G68" s="414"/>
      <c r="H68" s="209">
        <v>1</v>
      </c>
    </row>
    <row r="69" spans="1:8" s="57" customFormat="1" ht="16" thickBot="1" x14ac:dyDescent="0.4">
      <c r="A69" s="211" t="s">
        <v>15</v>
      </c>
      <c r="B69" s="212" t="s">
        <v>94</v>
      </c>
      <c r="C69" s="213">
        <v>13.840827758079801</v>
      </c>
      <c r="D69" s="213">
        <v>4.9247808800586999</v>
      </c>
      <c r="E69" s="213">
        <f>'IndicatorLoads-Goals'!S45/1000000</f>
        <v>4.7643569569960889</v>
      </c>
      <c r="F69" s="213">
        <v>5.9593797020840702</v>
      </c>
      <c r="G69" s="415"/>
      <c r="H69" s="214">
        <v>1</v>
      </c>
    </row>
    <row r="70" spans="1:8" ht="16" thickTop="1" x14ac:dyDescent="0.35">
      <c r="A70" s="203" t="s">
        <v>15</v>
      </c>
      <c r="B70" s="199" t="s">
        <v>181</v>
      </c>
      <c r="C70" s="208">
        <f>SUM(C65:C69)</f>
        <v>57.921805202240947</v>
      </c>
      <c r="D70" s="208">
        <f t="shared" ref="D70:E70" si="10">SUM(D65:D69)</f>
        <v>46.564454856432285</v>
      </c>
      <c r="E70" s="208">
        <f t="shared" si="10"/>
        <v>46.357308341707146</v>
      </c>
      <c r="F70" s="208">
        <v>44.021934874900971</v>
      </c>
      <c r="G70" s="414">
        <f>Nitrogen!G11</f>
        <v>46.195902272921103</v>
      </c>
      <c r="H70" s="226">
        <f>(C70-E70)/(C70-G70)</f>
        <v>0.98623508400513382</v>
      </c>
    </row>
    <row r="71" spans="1:8" s="61" customFormat="1" ht="15.5" x14ac:dyDescent="0.35">
      <c r="A71" s="228"/>
      <c r="B71" s="229"/>
      <c r="C71" s="229"/>
      <c r="D71" s="229"/>
      <c r="E71" s="230"/>
      <c r="F71" s="219"/>
      <c r="G71" s="416"/>
      <c r="H71" s="231"/>
    </row>
    <row r="72" spans="1:8" s="54" customFormat="1" ht="17.5" x14ac:dyDescent="0.35">
      <c r="A72" s="448" t="s">
        <v>12</v>
      </c>
      <c r="B72" s="449"/>
      <c r="C72" s="449"/>
      <c r="D72" s="449"/>
      <c r="E72" s="449"/>
      <c r="F72" s="449"/>
      <c r="G72" s="449"/>
      <c r="H72" s="449"/>
    </row>
    <row r="73" spans="1:8" ht="15.5" x14ac:dyDescent="0.35">
      <c r="A73" s="203"/>
      <c r="B73" s="199"/>
      <c r="C73" s="200">
        <v>2009</v>
      </c>
      <c r="D73" s="200">
        <v>2024</v>
      </c>
      <c r="E73" s="200">
        <v>2025</v>
      </c>
      <c r="F73" s="200" t="s">
        <v>174</v>
      </c>
      <c r="G73" s="413" t="s">
        <v>175</v>
      </c>
      <c r="H73" s="202" t="s">
        <v>176</v>
      </c>
    </row>
    <row r="74" spans="1:8" ht="15.5" x14ac:dyDescent="0.35">
      <c r="A74" s="203"/>
      <c r="B74" s="199"/>
      <c r="C74" s="200" t="s">
        <v>177</v>
      </c>
      <c r="D74" s="200" t="s">
        <v>177</v>
      </c>
      <c r="E74" s="200" t="s">
        <v>177</v>
      </c>
      <c r="F74" s="200" t="s">
        <v>178</v>
      </c>
      <c r="G74" s="413" t="s">
        <v>178</v>
      </c>
      <c r="H74" s="201" t="s">
        <v>80</v>
      </c>
    </row>
    <row r="75" spans="1:8" ht="15.5" x14ac:dyDescent="0.35">
      <c r="A75" s="204" t="s">
        <v>153</v>
      </c>
      <c r="B75" s="205" t="s">
        <v>179</v>
      </c>
      <c r="C75" s="206" t="s">
        <v>180</v>
      </c>
      <c r="D75" s="206" t="s">
        <v>180</v>
      </c>
      <c r="E75" s="206" t="s">
        <v>180</v>
      </c>
      <c r="F75" s="206" t="s">
        <v>180</v>
      </c>
      <c r="G75" s="412" t="s">
        <v>180</v>
      </c>
      <c r="H75" s="207"/>
    </row>
    <row r="76" spans="1:8" ht="15.5" x14ac:dyDescent="0.35">
      <c r="A76" s="203" t="s">
        <v>15</v>
      </c>
      <c r="B76" s="173" t="s">
        <v>92</v>
      </c>
      <c r="C76" s="208">
        <v>0.73147346410073</v>
      </c>
      <c r="D76" s="208">
        <v>0.58617405679867496</v>
      </c>
      <c r="E76" s="208">
        <f>'IndicatorLoads-Goals'!AM41/1000000</f>
        <v>0.62046119737534966</v>
      </c>
      <c r="F76" s="208">
        <v>0.47484458668591001</v>
      </c>
      <c r="G76" s="421"/>
      <c r="H76" s="209">
        <f>(C76-E76)/(C76-F76)</f>
        <v>0.4325790138805693</v>
      </c>
    </row>
    <row r="77" spans="1:8" ht="15.5" x14ac:dyDescent="0.35">
      <c r="A77" s="203" t="s">
        <v>15</v>
      </c>
      <c r="B77" s="199" t="s">
        <v>93</v>
      </c>
      <c r="C77" s="208">
        <v>0.55467600912927806</v>
      </c>
      <c r="D77" s="208">
        <v>0.33903303285666503</v>
      </c>
      <c r="E77" s="208">
        <f>'IndicatorLoads-Goals'!AM42/1000000</f>
        <v>0.3586536939227295</v>
      </c>
      <c r="F77" s="208">
        <v>0.65910644120343098</v>
      </c>
      <c r="G77" s="421"/>
      <c r="H77" s="209">
        <v>1</v>
      </c>
    </row>
    <row r="78" spans="1:8" ht="15.5" x14ac:dyDescent="0.35">
      <c r="A78" s="203" t="s">
        <v>15</v>
      </c>
      <c r="B78" s="199" t="s">
        <v>118</v>
      </c>
      <c r="C78" s="208">
        <v>1.84445101776334</v>
      </c>
      <c r="D78" s="208">
        <v>1.6743044062614398</v>
      </c>
      <c r="E78" s="208">
        <f>'IndicatorLoads-Goals'!AM43/1000000</f>
        <v>1.6786245628303424</v>
      </c>
      <c r="F78" s="208">
        <v>1.7102699886646699</v>
      </c>
      <c r="G78" s="421"/>
      <c r="H78" s="209">
        <v>1</v>
      </c>
    </row>
    <row r="79" spans="1:8" ht="15.5" x14ac:dyDescent="0.35">
      <c r="A79" s="203" t="s">
        <v>15</v>
      </c>
      <c r="B79" s="199" t="s">
        <v>95</v>
      </c>
      <c r="C79" s="208">
        <v>6.5077568383514902E-4</v>
      </c>
      <c r="D79" s="208">
        <v>1.3923780519627001E-3</v>
      </c>
      <c r="E79" s="208">
        <f>'IndicatorLoads-Goals'!AM44/1000000</f>
        <v>1.4352376853511905E-3</v>
      </c>
      <c r="F79" s="208">
        <v>6.64091442227364E-4</v>
      </c>
      <c r="G79" s="421"/>
      <c r="H79" s="209">
        <v>0</v>
      </c>
    </row>
    <row r="80" spans="1:8" s="57" customFormat="1" ht="16" thickBot="1" x14ac:dyDescent="0.4">
      <c r="A80" s="211" t="s">
        <v>15</v>
      </c>
      <c r="B80" s="212" t="s">
        <v>94</v>
      </c>
      <c r="C80" s="213">
        <v>0.81544024398109305</v>
      </c>
      <c r="D80" s="213">
        <v>0.30959217111799497</v>
      </c>
      <c r="E80" s="213">
        <f>'IndicatorLoads-Goals'!AM45/1000000</f>
        <v>0.31697250353841783</v>
      </c>
      <c r="F80" s="213">
        <v>0.36749060284910201</v>
      </c>
      <c r="G80" s="422"/>
      <c r="H80" s="214">
        <v>1</v>
      </c>
    </row>
    <row r="81" spans="1:8" ht="16" thickTop="1" x14ac:dyDescent="0.35">
      <c r="A81" s="203" t="s">
        <v>15</v>
      </c>
      <c r="B81" s="199" t="s">
        <v>181</v>
      </c>
      <c r="C81" s="208">
        <f>SUM(C76:C80)</f>
        <v>3.9466915106582761</v>
      </c>
      <c r="D81" s="208">
        <f t="shared" ref="D81" si="11">SUM(D76:D80)</f>
        <v>2.9104960450867372</v>
      </c>
      <c r="E81" s="208">
        <f t="shared" ref="E81" si="12">SUM(E76:E80)</f>
        <v>2.9761471953521905</v>
      </c>
      <c r="F81" s="208">
        <v>3.2123757126782082</v>
      </c>
      <c r="G81" s="414">
        <f>Phosphorus!G9</f>
        <v>3.56848313019862</v>
      </c>
      <c r="H81" s="226">
        <v>1</v>
      </c>
    </row>
    <row r="82" spans="1:8" s="59" customFormat="1" ht="15.5" x14ac:dyDescent="0.35">
      <c r="A82" s="232"/>
      <c r="B82" s="233"/>
      <c r="C82" s="233"/>
      <c r="D82" s="233"/>
      <c r="E82" s="233"/>
      <c r="F82" s="219"/>
      <c r="G82" s="417"/>
      <c r="H82" s="234"/>
    </row>
    <row r="83" spans="1:8" s="54" customFormat="1" ht="17.5" x14ac:dyDescent="0.35">
      <c r="A83" s="448" t="s">
        <v>13</v>
      </c>
      <c r="B83" s="449"/>
      <c r="C83" s="449"/>
      <c r="D83" s="449"/>
      <c r="E83" s="449"/>
      <c r="F83" s="449"/>
      <c r="G83" s="449"/>
      <c r="H83" s="449"/>
    </row>
    <row r="84" spans="1:8" ht="15.5" x14ac:dyDescent="0.35">
      <c r="A84" s="203"/>
      <c r="B84" s="199"/>
      <c r="C84" s="200">
        <v>2009</v>
      </c>
      <c r="D84" s="200">
        <v>2024</v>
      </c>
      <c r="E84" s="200">
        <v>2025</v>
      </c>
      <c r="F84" s="200" t="s">
        <v>174</v>
      </c>
      <c r="G84" s="413" t="s">
        <v>175</v>
      </c>
      <c r="H84" s="202" t="s">
        <v>176</v>
      </c>
    </row>
    <row r="85" spans="1:8" ht="15.5" x14ac:dyDescent="0.35">
      <c r="A85" s="203"/>
      <c r="B85" s="199"/>
      <c r="C85" s="200" t="s">
        <v>177</v>
      </c>
      <c r="D85" s="200" t="s">
        <v>177</v>
      </c>
      <c r="E85" s="200" t="s">
        <v>177</v>
      </c>
      <c r="F85" s="200" t="s">
        <v>178</v>
      </c>
      <c r="G85" s="413" t="s">
        <v>178</v>
      </c>
      <c r="H85" s="201" t="s">
        <v>80</v>
      </c>
    </row>
    <row r="86" spans="1:8" ht="15.5" x14ac:dyDescent="0.35">
      <c r="A86" s="204" t="s">
        <v>153</v>
      </c>
      <c r="B86" s="205" t="s">
        <v>179</v>
      </c>
      <c r="C86" s="206" t="s">
        <v>180</v>
      </c>
      <c r="D86" s="206" t="s">
        <v>180</v>
      </c>
      <c r="E86" s="206" t="s">
        <v>180</v>
      </c>
      <c r="F86" s="206" t="s">
        <v>180</v>
      </c>
      <c r="G86" s="412" t="s">
        <v>180</v>
      </c>
      <c r="H86" s="207"/>
    </row>
    <row r="87" spans="1:8" ht="15.5" x14ac:dyDescent="0.35">
      <c r="A87" s="203" t="s">
        <v>15</v>
      </c>
      <c r="B87" s="173" t="s">
        <v>92</v>
      </c>
      <c r="C87" s="199">
        <v>294.14413683538004</v>
      </c>
      <c r="D87" s="199">
        <v>220.44689194332202</v>
      </c>
      <c r="E87" s="199">
        <f>'IndicatorLoads-Goals'!BG41/1000000</f>
        <v>254.04592129952692</v>
      </c>
      <c r="F87" s="199">
        <v>185.673548864286</v>
      </c>
      <c r="G87" s="418"/>
      <c r="H87" s="209">
        <f>(C87-E87)/(C87-F87)</f>
        <v>0.36966901614416209</v>
      </c>
    </row>
    <row r="88" spans="1:8" ht="15.5" x14ac:dyDescent="0.35">
      <c r="A88" s="203" t="s">
        <v>15</v>
      </c>
      <c r="B88" s="199" t="s">
        <v>93</v>
      </c>
      <c r="C88" s="199">
        <v>392.34441009967799</v>
      </c>
      <c r="D88" s="199">
        <v>351.81408658820703</v>
      </c>
      <c r="E88" s="199">
        <f>'IndicatorLoads-Goals'!BG42/1000000</f>
        <v>373.84133033205364</v>
      </c>
      <c r="F88" s="199">
        <v>393.793256059626</v>
      </c>
      <c r="G88" s="418"/>
      <c r="H88" s="209">
        <v>1</v>
      </c>
    </row>
    <row r="89" spans="1:8" ht="15.5" x14ac:dyDescent="0.35">
      <c r="A89" s="203" t="s">
        <v>15</v>
      </c>
      <c r="B89" s="199" t="s">
        <v>118</v>
      </c>
      <c r="C89" s="199">
        <v>6920.0973094415704</v>
      </c>
      <c r="D89" s="199">
        <v>6694.1238502980696</v>
      </c>
      <c r="E89" s="199">
        <f>'IndicatorLoads-Goals'!BG43/1000000</f>
        <v>6738.1265263143187</v>
      </c>
      <c r="F89" s="199">
        <v>6687.7316245164902</v>
      </c>
      <c r="G89" s="418"/>
      <c r="H89" s="209">
        <f>(C89-E89)/(C89-F89)</f>
        <v>0.78312244420221999</v>
      </c>
    </row>
    <row r="90" spans="1:8" s="57" customFormat="1" ht="16" thickBot="1" x14ac:dyDescent="0.4">
      <c r="A90" s="211" t="s">
        <v>15</v>
      </c>
      <c r="B90" s="212" t="s">
        <v>94</v>
      </c>
      <c r="C90" s="212">
        <v>5.73998393591138</v>
      </c>
      <c r="D90" s="212">
        <v>4.32651775183243</v>
      </c>
      <c r="E90" s="212">
        <f>'IndicatorLoads-Goals'!BG45/1000000</f>
        <v>4.0471982384552465</v>
      </c>
      <c r="F90" s="212">
        <v>9.4214545007693502</v>
      </c>
      <c r="G90" s="419"/>
      <c r="H90" s="214">
        <v>1</v>
      </c>
    </row>
    <row r="91" spans="1:8" ht="16" thickTop="1" x14ac:dyDescent="0.35">
      <c r="A91" s="203" t="s">
        <v>15</v>
      </c>
      <c r="B91" s="199" t="s">
        <v>181</v>
      </c>
      <c r="C91" s="199">
        <f>SUM(C87:C90)</f>
        <v>7612.3258403125401</v>
      </c>
      <c r="D91" s="199">
        <f t="shared" ref="D91" si="13">SUM(D87:D90)</f>
        <v>7270.7113465814309</v>
      </c>
      <c r="E91" s="199">
        <f t="shared" ref="E91" si="14">SUM(E87:E90)</f>
        <v>7370.0609761843543</v>
      </c>
      <c r="F91" s="199">
        <v>7276.619883725315</v>
      </c>
      <c r="G91" s="418">
        <f>Sediment!G10</f>
        <v>8342.8632734714993</v>
      </c>
      <c r="H91" s="226">
        <v>1</v>
      </c>
    </row>
    <row r="92" spans="1:8" s="59" customFormat="1" ht="15.5" x14ac:dyDescent="0.35">
      <c r="A92" s="232"/>
      <c r="B92" s="233"/>
      <c r="C92" s="233"/>
      <c r="D92" s="235"/>
      <c r="E92" s="235"/>
      <c r="F92" s="219"/>
      <c r="G92" s="420"/>
      <c r="H92" s="209"/>
    </row>
    <row r="93" spans="1:8" ht="15.5" x14ac:dyDescent="0.35">
      <c r="A93" s="200"/>
      <c r="B93" s="217"/>
      <c r="C93" s="217"/>
      <c r="D93" s="217"/>
      <c r="E93" s="217"/>
      <c r="F93" s="221"/>
      <c r="G93" s="199"/>
      <c r="H93" s="209"/>
    </row>
    <row r="94" spans="1:8" s="54" customFormat="1" ht="17.5" x14ac:dyDescent="0.35">
      <c r="A94" s="448" t="s">
        <v>11</v>
      </c>
      <c r="B94" s="449"/>
      <c r="C94" s="449"/>
      <c r="D94" s="449"/>
      <c r="E94" s="449"/>
      <c r="F94" s="449"/>
      <c r="G94" s="449"/>
      <c r="H94" s="449"/>
    </row>
    <row r="95" spans="1:8" ht="15.5" x14ac:dyDescent="0.35">
      <c r="A95" s="199"/>
      <c r="B95" s="217"/>
      <c r="C95" s="200">
        <v>2009</v>
      </c>
      <c r="D95" s="200">
        <v>2024</v>
      </c>
      <c r="E95" s="200">
        <v>2025</v>
      </c>
      <c r="F95" s="200" t="s">
        <v>174</v>
      </c>
      <c r="G95" s="413" t="s">
        <v>175</v>
      </c>
      <c r="H95" s="202" t="s">
        <v>176</v>
      </c>
    </row>
    <row r="96" spans="1:8" ht="15.5" x14ac:dyDescent="0.35">
      <c r="A96" s="203"/>
      <c r="B96" s="199"/>
      <c r="C96" s="200" t="s">
        <v>177</v>
      </c>
      <c r="D96" s="200" t="s">
        <v>177</v>
      </c>
      <c r="E96" s="200" t="s">
        <v>177</v>
      </c>
      <c r="F96" s="200" t="s">
        <v>178</v>
      </c>
      <c r="G96" s="413" t="s">
        <v>178</v>
      </c>
      <c r="H96" s="201" t="s">
        <v>80</v>
      </c>
    </row>
    <row r="97" spans="1:8" ht="15.5" x14ac:dyDescent="0.35">
      <c r="A97" s="204" t="s">
        <v>153</v>
      </c>
      <c r="B97" s="205" t="s">
        <v>179</v>
      </c>
      <c r="C97" s="206" t="s">
        <v>180</v>
      </c>
      <c r="D97" s="206" t="s">
        <v>180</v>
      </c>
      <c r="E97" s="206" t="s">
        <v>180</v>
      </c>
      <c r="F97" s="206" t="s">
        <v>180</v>
      </c>
      <c r="G97" s="412" t="s">
        <v>180</v>
      </c>
      <c r="H97" s="207"/>
    </row>
    <row r="98" spans="1:8" ht="15.5" x14ac:dyDescent="0.35">
      <c r="A98" s="203" t="s">
        <v>16</v>
      </c>
      <c r="B98" s="173" t="s">
        <v>92</v>
      </c>
      <c r="C98" s="208">
        <v>7.17201725875187</v>
      </c>
      <c r="D98" s="208">
        <v>6.7496316301992501</v>
      </c>
      <c r="E98" s="208">
        <f>'IndicatorLoads-Goals'!S47/1000000</f>
        <v>6.6038611292519063</v>
      </c>
      <c r="F98" s="208">
        <v>5.1045540997983405</v>
      </c>
      <c r="G98" s="414"/>
      <c r="H98" s="209">
        <f>(C98-E98)/(C98-F98)</f>
        <v>0.27480834521256597</v>
      </c>
    </row>
    <row r="99" spans="1:8" ht="15.5" x14ac:dyDescent="0.35">
      <c r="A99" s="203" t="s">
        <v>16</v>
      </c>
      <c r="B99" s="199" t="s">
        <v>93</v>
      </c>
      <c r="C99" s="208">
        <v>1.9419623820437901</v>
      </c>
      <c r="D99" s="208">
        <v>1.9863100157681099</v>
      </c>
      <c r="E99" s="208">
        <f>'IndicatorLoads-Goals'!S48/1000000</f>
        <v>1.9889013265029236</v>
      </c>
      <c r="F99" s="208">
        <v>1.52185054280386</v>
      </c>
      <c r="G99" s="414"/>
      <c r="H99" s="209">
        <v>0</v>
      </c>
    </row>
    <row r="100" spans="1:8" ht="15.5" x14ac:dyDescent="0.35">
      <c r="A100" s="203" t="s">
        <v>16</v>
      </c>
      <c r="B100" s="199" t="s">
        <v>118</v>
      </c>
      <c r="C100" s="208">
        <v>3.09130302156635</v>
      </c>
      <c r="D100" s="208">
        <v>3.0368199664288498</v>
      </c>
      <c r="E100" s="208">
        <f>'IndicatorLoads-Goals'!S49/1000000</f>
        <v>3.026842163082446</v>
      </c>
      <c r="F100" s="208">
        <v>2.89143289293188</v>
      </c>
      <c r="G100" s="414"/>
      <c r="H100" s="209">
        <f>(C100-E100)/(C100-F100)</f>
        <v>0.32251371890490138</v>
      </c>
    </row>
    <row r="101" spans="1:8" ht="15.5" x14ac:dyDescent="0.35">
      <c r="A101" s="203" t="s">
        <v>16</v>
      </c>
      <c r="B101" s="199" t="s">
        <v>95</v>
      </c>
      <c r="C101" s="208">
        <v>0.17720654634475699</v>
      </c>
      <c r="D101" s="210">
        <v>0.17165882101392699</v>
      </c>
      <c r="E101" s="208">
        <f>'IndicatorLoads-Goals'!S50/1000000</f>
        <v>0.17163019881451069</v>
      </c>
      <c r="F101" s="210">
        <v>0.18865446339285399</v>
      </c>
      <c r="G101" s="414"/>
      <c r="H101" s="209">
        <v>1</v>
      </c>
    </row>
    <row r="102" spans="1:8" s="57" customFormat="1" ht="16" thickBot="1" x14ac:dyDescent="0.4">
      <c r="A102" s="211" t="s">
        <v>16</v>
      </c>
      <c r="B102" s="212" t="s">
        <v>94</v>
      </c>
      <c r="C102" s="213">
        <v>2.0414460997444199</v>
      </c>
      <c r="D102" s="213">
        <v>1.3488952960348599</v>
      </c>
      <c r="E102" s="213">
        <f>'IndicatorLoads-Goals'!S51/1000000</f>
        <v>1.2314946983262571</v>
      </c>
      <c r="F102" s="213">
        <v>1.4077851021874199</v>
      </c>
      <c r="G102" s="415"/>
      <c r="H102" s="214">
        <v>1</v>
      </c>
    </row>
    <row r="103" spans="1:8" ht="16" thickTop="1" x14ac:dyDescent="0.35">
      <c r="A103" s="203" t="s">
        <v>16</v>
      </c>
      <c r="B103" s="199" t="s">
        <v>181</v>
      </c>
      <c r="C103" s="208">
        <f>SUM(C98:C102)</f>
        <v>14.423935308451188</v>
      </c>
      <c r="D103" s="208">
        <f t="shared" ref="D103" si="15">SUM(D98:D102)</f>
        <v>13.293315729444997</v>
      </c>
      <c r="E103" s="208">
        <f t="shared" ref="E103" si="16">SUM(E98:E102)</f>
        <v>13.022729515978043</v>
      </c>
      <c r="F103" s="208">
        <v>11.114277163471762</v>
      </c>
      <c r="G103" s="414">
        <f>Nitrogen!G9</f>
        <v>12.169495948601799</v>
      </c>
      <c r="H103" s="226">
        <f>(C103-E103)/(C103-G103)</f>
        <v>0.621531817368002</v>
      </c>
    </row>
    <row r="104" spans="1:8" s="59" customFormat="1" ht="15.5" x14ac:dyDescent="0.35">
      <c r="A104" s="225"/>
      <c r="B104" s="225"/>
      <c r="C104" s="218"/>
      <c r="D104" s="218"/>
      <c r="E104" s="218"/>
      <c r="F104" s="219"/>
      <c r="G104" s="416"/>
      <c r="H104" s="209"/>
    </row>
    <row r="105" spans="1:8" s="54" customFormat="1" ht="17.5" x14ac:dyDescent="0.35">
      <c r="A105" s="448" t="s">
        <v>12</v>
      </c>
      <c r="B105" s="449"/>
      <c r="C105" s="449"/>
      <c r="D105" s="449"/>
      <c r="E105" s="449"/>
      <c r="F105" s="449"/>
      <c r="G105" s="449"/>
      <c r="H105" s="449"/>
    </row>
    <row r="106" spans="1:8" s="59" customFormat="1" ht="15.5" x14ac:dyDescent="0.35">
      <c r="A106" s="203"/>
      <c r="B106" s="199"/>
      <c r="C106" s="200">
        <v>2009</v>
      </c>
      <c r="D106" s="200">
        <v>2024</v>
      </c>
      <c r="E106" s="200">
        <v>2025</v>
      </c>
      <c r="F106" s="200" t="s">
        <v>174</v>
      </c>
      <c r="G106" s="413" t="s">
        <v>175</v>
      </c>
      <c r="H106" s="202" t="s">
        <v>176</v>
      </c>
    </row>
    <row r="107" spans="1:8" s="59" customFormat="1" ht="15.5" x14ac:dyDescent="0.35">
      <c r="A107" s="203"/>
      <c r="B107" s="199"/>
      <c r="C107" s="200" t="s">
        <v>177</v>
      </c>
      <c r="D107" s="200" t="s">
        <v>177</v>
      </c>
      <c r="E107" s="200" t="s">
        <v>177</v>
      </c>
      <c r="F107" s="200" t="s">
        <v>178</v>
      </c>
      <c r="G107" s="413" t="s">
        <v>178</v>
      </c>
      <c r="H107" s="201" t="s">
        <v>80</v>
      </c>
    </row>
    <row r="108" spans="1:8" ht="15.5" x14ac:dyDescent="0.35">
      <c r="A108" s="204" t="s">
        <v>153</v>
      </c>
      <c r="B108" s="205" t="s">
        <v>179</v>
      </c>
      <c r="C108" s="206" t="s">
        <v>180</v>
      </c>
      <c r="D108" s="206" t="s">
        <v>180</v>
      </c>
      <c r="E108" s="206" t="s">
        <v>180</v>
      </c>
      <c r="F108" s="206" t="s">
        <v>180</v>
      </c>
      <c r="G108" s="412" t="s">
        <v>180</v>
      </c>
      <c r="H108" s="207"/>
    </row>
    <row r="109" spans="1:8" s="59" customFormat="1" ht="15.5" x14ac:dyDescent="0.35">
      <c r="A109" s="203" t="s">
        <v>16</v>
      </c>
      <c r="B109" s="173" t="s">
        <v>92</v>
      </c>
      <c r="C109" s="208">
        <v>0.19026019651447998</v>
      </c>
      <c r="D109" s="208">
        <v>0.18619409912135901</v>
      </c>
      <c r="E109" s="208">
        <f>'IndicatorLoads-Goals'!AM47/1000000</f>
        <v>0.1824053501404278</v>
      </c>
      <c r="F109" s="208">
        <v>0.14087709505625401</v>
      </c>
      <c r="G109" s="414"/>
      <c r="H109" s="209">
        <f>(C109-E109)/(C109-F109)</f>
        <v>0.1590593976908625</v>
      </c>
    </row>
    <row r="110" spans="1:8" s="59" customFormat="1" ht="15.5" x14ac:dyDescent="0.35">
      <c r="A110" s="203" t="s">
        <v>16</v>
      </c>
      <c r="B110" s="199" t="s">
        <v>93</v>
      </c>
      <c r="C110" s="208">
        <v>7.4082702885167398E-2</v>
      </c>
      <c r="D110" s="208">
        <v>6.8940514068522307E-2</v>
      </c>
      <c r="E110" s="208">
        <f>'IndicatorLoads-Goals'!AM48/1000000</f>
        <v>6.9703574367698112E-2</v>
      </c>
      <c r="F110" s="208">
        <v>5.1764161608822704E-2</v>
      </c>
      <c r="G110" s="414"/>
      <c r="H110" s="209">
        <f>(C110-E110)/(C110-F110)</f>
        <v>0.19621033755063111</v>
      </c>
    </row>
    <row r="111" spans="1:8" ht="15.5" x14ac:dyDescent="0.35">
      <c r="A111" s="203" t="s">
        <v>16</v>
      </c>
      <c r="B111" s="199" t="s">
        <v>118</v>
      </c>
      <c r="C111" s="208">
        <v>0.26393559459254301</v>
      </c>
      <c r="D111" s="208">
        <v>0.23634101877699901</v>
      </c>
      <c r="E111" s="208">
        <f>'IndicatorLoads-Goals'!AM49/1000000</f>
        <v>0.23298277167565024</v>
      </c>
      <c r="F111" s="208">
        <v>0.21563649721686198</v>
      </c>
      <c r="G111" s="414"/>
      <c r="H111" s="209">
        <f>(C111-E111)/(C111-F111)</f>
        <v>0.6408571712248553</v>
      </c>
    </row>
    <row r="112" spans="1:8" s="57" customFormat="1" ht="16" thickBot="1" x14ac:dyDescent="0.4">
      <c r="A112" s="211" t="s">
        <v>16</v>
      </c>
      <c r="B112" s="212" t="s">
        <v>94</v>
      </c>
      <c r="C112" s="213">
        <v>0.22131884176514999</v>
      </c>
      <c r="D112" s="213">
        <v>6.5585442649674711E-2</v>
      </c>
      <c r="E112" s="213">
        <f>'IndicatorLoads-Goals'!AM51/1000000</f>
        <v>4.835041950434809E-2</v>
      </c>
      <c r="F112" s="213">
        <v>7.0288009440439503E-2</v>
      </c>
      <c r="G112" s="415"/>
      <c r="H112" s="214">
        <v>1</v>
      </c>
    </row>
    <row r="113" spans="1:8" ht="16" thickTop="1" x14ac:dyDescent="0.35">
      <c r="A113" s="203" t="s">
        <v>16</v>
      </c>
      <c r="B113" s="199" t="s">
        <v>181</v>
      </c>
      <c r="C113" s="208">
        <f>SUM(C109:C112)</f>
        <v>0.74959733575734044</v>
      </c>
      <c r="D113" s="208">
        <f t="shared" ref="D113" si="17">SUM(D109:D112)</f>
        <v>0.55706107461655496</v>
      </c>
      <c r="E113" s="208">
        <f>SUM(E109:E112)</f>
        <v>0.53344211568812427</v>
      </c>
      <c r="F113" s="208">
        <v>0.47856576275013141</v>
      </c>
      <c r="G113" s="414">
        <f>Phosphorus!G7</f>
        <v>0.458272211868335</v>
      </c>
      <c r="H113" s="226">
        <f>(C113-E113)/(C113-G113)</f>
        <v>0.7419724642477834</v>
      </c>
    </row>
    <row r="114" spans="1:8" ht="15.5" x14ac:dyDescent="0.35">
      <c r="A114" s="203"/>
      <c r="B114" s="225"/>
      <c r="C114" s="199"/>
      <c r="D114" s="218"/>
      <c r="E114" s="218"/>
      <c r="F114" s="219"/>
      <c r="G114" s="417"/>
      <c r="H114" s="209"/>
    </row>
    <row r="115" spans="1:8" s="54" customFormat="1" ht="17.5" x14ac:dyDescent="0.35">
      <c r="A115" s="448" t="s">
        <v>13</v>
      </c>
      <c r="B115" s="449"/>
      <c r="C115" s="449"/>
      <c r="D115" s="449"/>
      <c r="E115" s="449"/>
      <c r="F115" s="449"/>
      <c r="G115" s="449"/>
      <c r="H115" s="449"/>
    </row>
    <row r="116" spans="1:8" ht="15.5" x14ac:dyDescent="0.35">
      <c r="A116" s="203"/>
      <c r="B116" s="199"/>
      <c r="C116" s="200">
        <v>2009</v>
      </c>
      <c r="D116" s="200">
        <v>2024</v>
      </c>
      <c r="E116" s="200">
        <v>2025</v>
      </c>
      <c r="F116" s="200" t="s">
        <v>174</v>
      </c>
      <c r="G116" s="413" t="s">
        <v>175</v>
      </c>
      <c r="H116" s="202" t="s">
        <v>176</v>
      </c>
    </row>
    <row r="117" spans="1:8" ht="15.5" x14ac:dyDescent="0.35">
      <c r="A117" s="203"/>
      <c r="B117" s="199"/>
      <c r="C117" s="200" t="s">
        <v>177</v>
      </c>
      <c r="D117" s="200" t="s">
        <v>177</v>
      </c>
      <c r="E117" s="200" t="s">
        <v>177</v>
      </c>
      <c r="F117" s="200" t="s">
        <v>178</v>
      </c>
      <c r="G117" s="413" t="s">
        <v>178</v>
      </c>
      <c r="H117" s="201" t="s">
        <v>80</v>
      </c>
    </row>
    <row r="118" spans="1:8" ht="15.5" x14ac:dyDescent="0.35">
      <c r="A118" s="204" t="s">
        <v>153</v>
      </c>
      <c r="B118" s="205" t="s">
        <v>179</v>
      </c>
      <c r="C118" s="206" t="s">
        <v>180</v>
      </c>
      <c r="D118" s="206" t="s">
        <v>180</v>
      </c>
      <c r="E118" s="206" t="s">
        <v>180</v>
      </c>
      <c r="F118" s="206" t="s">
        <v>180</v>
      </c>
      <c r="G118" s="412" t="s">
        <v>180</v>
      </c>
      <c r="H118" s="207"/>
    </row>
    <row r="119" spans="1:8" ht="15.5" x14ac:dyDescent="0.35">
      <c r="A119" s="203" t="s">
        <v>16</v>
      </c>
      <c r="B119" s="173" t="s">
        <v>92</v>
      </c>
      <c r="C119" s="199">
        <v>160.42043105708302</v>
      </c>
      <c r="D119" s="199">
        <v>134.85356710189399</v>
      </c>
      <c r="E119" s="199">
        <f>'IndicatorLoads-Goals'!BG47/1000000</f>
        <v>125.26232927113317</v>
      </c>
      <c r="F119" s="199">
        <v>127.806140037764</v>
      </c>
      <c r="G119" s="418"/>
      <c r="H119" s="209">
        <v>1</v>
      </c>
    </row>
    <row r="120" spans="1:8" ht="15.5" x14ac:dyDescent="0.35">
      <c r="A120" s="203" t="s">
        <v>16</v>
      </c>
      <c r="B120" s="199" t="s">
        <v>93</v>
      </c>
      <c r="C120" s="199">
        <v>113.793110203154</v>
      </c>
      <c r="D120" s="199">
        <v>110.707503197691</v>
      </c>
      <c r="E120" s="199">
        <f>'IndicatorLoads-Goals'!BG48/1000000</f>
        <v>112.93248076194283</v>
      </c>
      <c r="F120" s="199">
        <v>74.479078507727905</v>
      </c>
      <c r="G120" s="418"/>
      <c r="H120" s="209">
        <f>(C120-E120)/(C120-F120)</f>
        <v>2.1891151939812413E-2</v>
      </c>
    </row>
    <row r="121" spans="1:8" ht="15.5" x14ac:dyDescent="0.35">
      <c r="A121" s="203" t="s">
        <v>16</v>
      </c>
      <c r="B121" s="199" t="s">
        <v>118</v>
      </c>
      <c r="C121" s="199">
        <v>420.71970087276299</v>
      </c>
      <c r="D121" s="199">
        <v>381.65709693581601</v>
      </c>
      <c r="E121" s="199">
        <f>'IndicatorLoads-Goals'!BG49/1000000</f>
        <v>373.67819586134709</v>
      </c>
      <c r="F121" s="199">
        <v>315.51501220908898</v>
      </c>
      <c r="G121" s="418"/>
      <c r="H121" s="209">
        <f>(C121-E121)/(C121-F121)</f>
        <v>0.44714266644333311</v>
      </c>
    </row>
    <row r="122" spans="1:8" s="57" customFormat="1" ht="16" thickBot="1" x14ac:dyDescent="0.4">
      <c r="A122" s="211" t="s">
        <v>16</v>
      </c>
      <c r="B122" s="212" t="s">
        <v>94</v>
      </c>
      <c r="C122" s="212">
        <v>2.30483884287271</v>
      </c>
      <c r="D122" s="212">
        <v>0.57315086881664601</v>
      </c>
      <c r="E122" s="212">
        <f>'IndicatorLoads-Goals'!BG51/1000000</f>
        <v>0.44275787132497468</v>
      </c>
      <c r="F122" s="212">
        <v>1.6466110226564301</v>
      </c>
      <c r="G122" s="419"/>
      <c r="H122" s="214">
        <v>1</v>
      </c>
    </row>
    <row r="123" spans="1:8" ht="16" thickTop="1" x14ac:dyDescent="0.35">
      <c r="A123" s="203" t="s">
        <v>16</v>
      </c>
      <c r="B123" s="199" t="s">
        <v>181</v>
      </c>
      <c r="C123" s="199">
        <f>SUM(C119:C122)</f>
        <v>697.23808097587278</v>
      </c>
      <c r="D123" s="199">
        <f t="shared" ref="D123" si="18">SUM(D119:D122)</f>
        <v>627.79131810421768</v>
      </c>
      <c r="E123" s="199">
        <f>SUM(E119:E122)</f>
        <v>612.3157637657481</v>
      </c>
      <c r="F123" s="199">
        <v>519.44684181198488</v>
      </c>
      <c r="G123" s="418">
        <f>Sediment!G8</f>
        <v>532.74476662922302</v>
      </c>
      <c r="H123" s="226">
        <f>(C123-E123)/(C123-G123)</f>
        <v>0.51626607164812288</v>
      </c>
    </row>
    <row r="124" spans="1:8" ht="15.5" x14ac:dyDescent="0.35">
      <c r="A124" s="200"/>
      <c r="B124" s="217"/>
      <c r="C124" s="217"/>
      <c r="D124" s="217"/>
      <c r="E124" s="217"/>
      <c r="F124" s="219"/>
      <c r="G124" s="420"/>
      <c r="H124" s="209"/>
    </row>
    <row r="125" spans="1:8" s="54" customFormat="1" ht="17.5" x14ac:dyDescent="0.35">
      <c r="A125" s="448" t="s">
        <v>11</v>
      </c>
      <c r="B125" s="449"/>
      <c r="C125" s="449"/>
      <c r="D125" s="449"/>
      <c r="E125" s="449"/>
      <c r="F125" s="449"/>
      <c r="G125" s="449"/>
      <c r="H125" s="449"/>
    </row>
    <row r="126" spans="1:8" ht="15.5" x14ac:dyDescent="0.35">
      <c r="A126" s="216"/>
      <c r="B126" s="216"/>
      <c r="C126" s="200">
        <v>2009</v>
      </c>
      <c r="D126" s="200">
        <v>2024</v>
      </c>
      <c r="E126" s="200">
        <v>2025</v>
      </c>
      <c r="F126" s="200" t="s">
        <v>174</v>
      </c>
      <c r="G126" s="413" t="s">
        <v>175</v>
      </c>
      <c r="H126" s="202" t="s">
        <v>176</v>
      </c>
    </row>
    <row r="127" spans="1:8" ht="15.5" x14ac:dyDescent="0.35">
      <c r="A127" s="216"/>
      <c r="B127" s="216"/>
      <c r="C127" s="200" t="s">
        <v>177</v>
      </c>
      <c r="D127" s="200" t="s">
        <v>177</v>
      </c>
      <c r="E127" s="200" t="s">
        <v>177</v>
      </c>
      <c r="F127" s="200" t="s">
        <v>178</v>
      </c>
      <c r="G127" s="413" t="s">
        <v>178</v>
      </c>
      <c r="H127" s="201" t="s">
        <v>80</v>
      </c>
    </row>
    <row r="128" spans="1:8" ht="15.5" x14ac:dyDescent="0.35">
      <c r="A128" s="204" t="s">
        <v>153</v>
      </c>
      <c r="B128" s="205" t="s">
        <v>179</v>
      </c>
      <c r="C128" s="206" t="s">
        <v>180</v>
      </c>
      <c r="D128" s="206" t="s">
        <v>180</v>
      </c>
      <c r="E128" s="206" t="s">
        <v>180</v>
      </c>
      <c r="F128" s="206" t="s">
        <v>180</v>
      </c>
      <c r="G128" s="412" t="s">
        <v>180</v>
      </c>
      <c r="H128" s="207"/>
    </row>
    <row r="129" spans="1:8" ht="15.5" x14ac:dyDescent="0.35">
      <c r="A129" s="203" t="s">
        <v>14</v>
      </c>
      <c r="B129" s="173" t="s">
        <v>92</v>
      </c>
      <c r="C129" s="208">
        <v>62.428346750341696</v>
      </c>
      <c r="D129" s="208">
        <v>60.812057934830797</v>
      </c>
      <c r="E129" s="208">
        <f>'IndicatorLoads-Goals'!S53/1000000</f>
        <v>63.716057238248752</v>
      </c>
      <c r="F129" s="208">
        <v>39.843287517607301</v>
      </c>
      <c r="G129" s="414"/>
      <c r="H129" s="209">
        <v>0</v>
      </c>
    </row>
    <row r="130" spans="1:8" ht="15.5" x14ac:dyDescent="0.35">
      <c r="A130" s="203" t="s">
        <v>14</v>
      </c>
      <c r="B130" s="199" t="s">
        <v>93</v>
      </c>
      <c r="C130" s="208">
        <v>14.927055650829701</v>
      </c>
      <c r="D130" s="208">
        <v>15.6957869452994</v>
      </c>
      <c r="E130" s="208">
        <f>'IndicatorLoads-Goals'!S54/1000000</f>
        <v>16.071951808042993</v>
      </c>
      <c r="F130" s="208">
        <v>14.685951543086501</v>
      </c>
      <c r="G130" s="414"/>
      <c r="H130" s="209">
        <v>0</v>
      </c>
    </row>
    <row r="131" spans="1:8" ht="15.5" x14ac:dyDescent="0.35">
      <c r="A131" s="203" t="s">
        <v>14</v>
      </c>
      <c r="B131" s="199" t="s">
        <v>118</v>
      </c>
      <c r="C131" s="208">
        <v>18.821505906994599</v>
      </c>
      <c r="D131" s="208">
        <v>18.576548439003201</v>
      </c>
      <c r="E131" s="208">
        <f>'IndicatorLoads-Goals'!S55/1000000</f>
        <v>18.582686237911933</v>
      </c>
      <c r="F131" s="208">
        <v>17.416343396162201</v>
      </c>
      <c r="G131" s="414"/>
      <c r="H131" s="209">
        <f>(C131-E131)/(C131-F131)</f>
        <v>0.16995875369688934</v>
      </c>
    </row>
    <row r="132" spans="1:8" ht="15.5" x14ac:dyDescent="0.35">
      <c r="A132" s="203" t="s">
        <v>14</v>
      </c>
      <c r="B132" s="199" t="s">
        <v>95</v>
      </c>
      <c r="C132" s="208">
        <v>1.87076275470322</v>
      </c>
      <c r="D132" s="208">
        <v>1.8961221560335999</v>
      </c>
      <c r="E132" s="208">
        <f>'IndicatorLoads-Goals'!S56/1000000</f>
        <v>1.9049491093414703</v>
      </c>
      <c r="F132" s="208">
        <v>1.9616134701985499</v>
      </c>
      <c r="G132" s="414"/>
      <c r="H132" s="209">
        <v>1</v>
      </c>
    </row>
    <row r="133" spans="1:8" s="57" customFormat="1" ht="16" thickBot="1" x14ac:dyDescent="0.4">
      <c r="A133" s="211" t="s">
        <v>14</v>
      </c>
      <c r="B133" s="212" t="s">
        <v>94</v>
      </c>
      <c r="C133" s="213">
        <v>14.392332709828899</v>
      </c>
      <c r="D133" s="213">
        <v>7.5485671726461394</v>
      </c>
      <c r="E133" s="213">
        <f>'IndicatorLoads-Goals'!S57/1000000</f>
        <v>7.0075179334643014</v>
      </c>
      <c r="F133" s="213">
        <v>8.5775335660835683</v>
      </c>
      <c r="G133" s="415"/>
      <c r="H133" s="214">
        <v>1</v>
      </c>
    </row>
    <row r="134" spans="1:8" ht="16" thickTop="1" x14ac:dyDescent="0.35">
      <c r="A134" s="203" t="s">
        <v>14</v>
      </c>
      <c r="B134" s="199" t="s">
        <v>181</v>
      </c>
      <c r="C134" s="208">
        <f>SUM(C129:C133)</f>
        <v>112.44000377269813</v>
      </c>
      <c r="D134" s="208">
        <f t="shared" ref="D134" si="19">SUM(D129:D133)</f>
        <v>104.52908264781314</v>
      </c>
      <c r="E134" s="208">
        <f t="shared" ref="E134" si="20">SUM(E129:E133)</f>
        <v>107.28316232700945</v>
      </c>
      <c r="F134" s="208">
        <v>82.484729508477358</v>
      </c>
      <c r="G134" s="414">
        <f>Nitrogen!G10</f>
        <v>77.077716383125505</v>
      </c>
      <c r="H134" s="226">
        <f>(C134-E134)/(C134-G134)</f>
        <v>0.14582884271251342</v>
      </c>
    </row>
    <row r="135" spans="1:8" s="58" customFormat="1" ht="15.5" x14ac:dyDescent="0.35">
      <c r="A135" s="236"/>
      <c r="B135" s="219"/>
      <c r="C135" s="237"/>
      <c r="D135" s="237"/>
      <c r="E135" s="237"/>
      <c r="F135" s="219"/>
      <c r="G135" s="417"/>
      <c r="H135" s="238"/>
    </row>
    <row r="136" spans="1:8" s="54" customFormat="1" ht="17.5" x14ac:dyDescent="0.35">
      <c r="A136" s="450" t="s">
        <v>12</v>
      </c>
      <c r="B136" s="451"/>
      <c r="C136" s="451"/>
      <c r="D136" s="451"/>
      <c r="E136" s="451"/>
      <c r="F136" s="451"/>
      <c r="G136" s="451"/>
      <c r="H136" s="451"/>
    </row>
    <row r="137" spans="1:8" ht="15.5" x14ac:dyDescent="0.35">
      <c r="A137" s="203"/>
      <c r="B137" s="199"/>
      <c r="C137" s="200">
        <v>2009</v>
      </c>
      <c r="D137" s="200">
        <v>2024</v>
      </c>
      <c r="E137" s="200">
        <v>2025</v>
      </c>
      <c r="F137" s="200" t="s">
        <v>174</v>
      </c>
      <c r="G137" s="413" t="s">
        <v>175</v>
      </c>
      <c r="H137" s="202" t="s">
        <v>176</v>
      </c>
    </row>
    <row r="138" spans="1:8" ht="15.5" x14ac:dyDescent="0.35">
      <c r="A138" s="203"/>
      <c r="B138" s="199"/>
      <c r="C138" s="200" t="s">
        <v>177</v>
      </c>
      <c r="D138" s="200" t="s">
        <v>177</v>
      </c>
      <c r="E138" s="200" t="s">
        <v>177</v>
      </c>
      <c r="F138" s="200" t="s">
        <v>178</v>
      </c>
      <c r="G138" s="413" t="s">
        <v>178</v>
      </c>
      <c r="H138" s="201" t="s">
        <v>80</v>
      </c>
    </row>
    <row r="139" spans="1:8" ht="15.5" x14ac:dyDescent="0.35">
      <c r="A139" s="204" t="s">
        <v>153</v>
      </c>
      <c r="B139" s="205" t="s">
        <v>179</v>
      </c>
      <c r="C139" s="206" t="s">
        <v>180</v>
      </c>
      <c r="D139" s="206" t="s">
        <v>180</v>
      </c>
      <c r="E139" s="206" t="s">
        <v>180</v>
      </c>
      <c r="F139" s="206" t="s">
        <v>180</v>
      </c>
      <c r="G139" s="412" t="s">
        <v>180</v>
      </c>
      <c r="H139" s="207"/>
    </row>
    <row r="140" spans="1:8" ht="15.5" x14ac:dyDescent="0.35">
      <c r="A140" s="203" t="s">
        <v>14</v>
      </c>
      <c r="B140" s="173" t="s">
        <v>92</v>
      </c>
      <c r="C140" s="208">
        <v>1.7003641045539701</v>
      </c>
      <c r="D140" s="208">
        <v>1.5166483787821401</v>
      </c>
      <c r="E140" s="208">
        <f>'IndicatorLoads-Goals'!AM53/1000000</f>
        <v>1.5842146203453011</v>
      </c>
      <c r="F140" s="208">
        <v>0.91932947625459305</v>
      </c>
      <c r="G140" s="414"/>
      <c r="H140" s="209">
        <f>(C140-E140)/(C140-F140)</f>
        <v>0.14871233617589094</v>
      </c>
    </row>
    <row r="141" spans="1:8" ht="15.5" x14ac:dyDescent="0.35">
      <c r="A141" s="203" t="s">
        <v>14</v>
      </c>
      <c r="B141" s="199" t="s">
        <v>93</v>
      </c>
      <c r="C141" s="208">
        <v>0.45209939642188002</v>
      </c>
      <c r="D141" s="208">
        <v>0.40195999609892002</v>
      </c>
      <c r="E141" s="208">
        <f>'IndicatorLoads-Goals'!AM54/1000000</f>
        <v>0.43444623078474714</v>
      </c>
      <c r="F141" s="208">
        <v>0.41088167035411</v>
      </c>
      <c r="G141" s="414"/>
      <c r="H141" s="209">
        <f t="shared" ref="H141:H142" si="21">(C141-E141)/(C141-F141)</f>
        <v>0.42829062447810945</v>
      </c>
    </row>
    <row r="142" spans="1:8" ht="15.5" x14ac:dyDescent="0.35">
      <c r="A142" s="203" t="s">
        <v>14</v>
      </c>
      <c r="B142" s="199" t="s">
        <v>118</v>
      </c>
      <c r="C142" s="208">
        <v>1.1873023197504702</v>
      </c>
      <c r="D142" s="208">
        <v>1.06171817364818</v>
      </c>
      <c r="E142" s="208">
        <f>'IndicatorLoads-Goals'!AM55/1000000</f>
        <v>1.0730692506810198</v>
      </c>
      <c r="F142" s="208">
        <v>0.92641126553306907</v>
      </c>
      <c r="G142" s="414"/>
      <c r="H142" s="209">
        <f t="shared" si="21"/>
        <v>0.43785736315151585</v>
      </c>
    </row>
    <row r="143" spans="1:8" s="57" customFormat="1" ht="16" thickBot="1" x14ac:dyDescent="0.4">
      <c r="A143" s="211" t="s">
        <v>14</v>
      </c>
      <c r="B143" s="212" t="s">
        <v>94</v>
      </c>
      <c r="C143" s="213">
        <v>1.1291525927408701</v>
      </c>
      <c r="D143" s="213">
        <v>0.68176955761105607</v>
      </c>
      <c r="E143" s="213">
        <f>'IndicatorLoads-Goals'!AM57/1000000</f>
        <v>0.60502822283124669</v>
      </c>
      <c r="F143" s="213">
        <v>0.67424789307696609</v>
      </c>
      <c r="G143" s="415"/>
      <c r="H143" s="209">
        <v>1</v>
      </c>
    </row>
    <row r="144" spans="1:8" ht="16" thickTop="1" x14ac:dyDescent="0.35">
      <c r="A144" s="203" t="s">
        <v>14</v>
      </c>
      <c r="B144" s="199" t="s">
        <v>181</v>
      </c>
      <c r="C144" s="208">
        <f>SUM(C140:C143)</f>
        <v>4.4689184134671907</v>
      </c>
      <c r="D144" s="208">
        <f t="shared" ref="D144:E144" si="22">SUM(D140:D143)</f>
        <v>3.6620961061402961</v>
      </c>
      <c r="E144" s="208">
        <f t="shared" si="22"/>
        <v>3.6967583246423148</v>
      </c>
      <c r="F144" s="208">
        <v>2.9308703148039301</v>
      </c>
      <c r="G144" s="414">
        <f>Phosphorus!G8</f>
        <v>2.8427595450899501</v>
      </c>
      <c r="H144" s="226">
        <f>(C144-E144)/(C144-G144)</f>
        <v>0.47483680951506402</v>
      </c>
    </row>
    <row r="145" spans="1:8" s="59" customFormat="1" ht="15.5" x14ac:dyDescent="0.35">
      <c r="A145" s="232"/>
      <c r="B145" s="233"/>
      <c r="C145" s="233"/>
      <c r="D145" s="233"/>
      <c r="E145" s="233"/>
      <c r="F145" s="219"/>
      <c r="G145" s="417"/>
      <c r="H145" s="209"/>
    </row>
    <row r="146" spans="1:8" s="54" customFormat="1" ht="17.5" x14ac:dyDescent="0.35">
      <c r="A146" s="448" t="s">
        <v>13</v>
      </c>
      <c r="B146" s="449"/>
      <c r="C146" s="449"/>
      <c r="D146" s="449"/>
      <c r="E146" s="449"/>
      <c r="F146" s="449"/>
      <c r="G146" s="449"/>
      <c r="H146" s="449"/>
    </row>
    <row r="147" spans="1:8" ht="15.5" x14ac:dyDescent="0.35">
      <c r="A147" s="203"/>
      <c r="B147" s="199"/>
      <c r="C147" s="200">
        <v>2009</v>
      </c>
      <c r="D147" s="200">
        <v>2024</v>
      </c>
      <c r="E147" s="200">
        <v>2025</v>
      </c>
      <c r="F147" s="200" t="s">
        <v>174</v>
      </c>
      <c r="G147" s="413" t="s">
        <v>175</v>
      </c>
      <c r="H147" s="202" t="s">
        <v>176</v>
      </c>
    </row>
    <row r="148" spans="1:8" ht="15.5" x14ac:dyDescent="0.35">
      <c r="A148" s="203"/>
      <c r="B148" s="199"/>
      <c r="C148" s="200" t="s">
        <v>177</v>
      </c>
      <c r="D148" s="200" t="s">
        <v>177</v>
      </c>
      <c r="E148" s="200" t="s">
        <v>177</v>
      </c>
      <c r="F148" s="200" t="s">
        <v>178</v>
      </c>
      <c r="G148" s="413" t="s">
        <v>178</v>
      </c>
      <c r="H148" s="201" t="s">
        <v>80</v>
      </c>
    </row>
    <row r="149" spans="1:8" ht="15.5" x14ac:dyDescent="0.35">
      <c r="A149" s="204" t="s">
        <v>153</v>
      </c>
      <c r="B149" s="205" t="s">
        <v>179</v>
      </c>
      <c r="C149" s="206" t="s">
        <v>180</v>
      </c>
      <c r="D149" s="206" t="s">
        <v>180</v>
      </c>
      <c r="E149" s="206" t="s">
        <v>180</v>
      </c>
      <c r="F149" s="206" t="s">
        <v>180</v>
      </c>
      <c r="G149" s="412" t="s">
        <v>180</v>
      </c>
      <c r="H149" s="207"/>
    </row>
    <row r="150" spans="1:8" ht="15.5" x14ac:dyDescent="0.35">
      <c r="A150" s="203" t="s">
        <v>14</v>
      </c>
      <c r="B150" s="173" t="s">
        <v>92</v>
      </c>
      <c r="C150" s="199">
        <v>951.58656820788804</v>
      </c>
      <c r="D150" s="199">
        <v>617.65861892291798</v>
      </c>
      <c r="E150" s="199">
        <f>'IndicatorLoads-Goals'!BG53/1000000</f>
        <v>678.56012534574245</v>
      </c>
      <c r="F150" s="199">
        <v>386.89688487891499</v>
      </c>
      <c r="G150" s="418"/>
      <c r="H150" s="209">
        <f>(C150-E150)/(C150-F150)</f>
        <v>0.48349819542052391</v>
      </c>
    </row>
    <row r="151" spans="1:8" ht="15.5" x14ac:dyDescent="0.35">
      <c r="A151" s="203" t="s">
        <v>14</v>
      </c>
      <c r="B151" s="199" t="s">
        <v>93</v>
      </c>
      <c r="C151" s="199">
        <v>526.489761890708</v>
      </c>
      <c r="D151" s="199">
        <v>497.76174700549103</v>
      </c>
      <c r="E151" s="199">
        <f>'IndicatorLoads-Goals'!BG54/1000000</f>
        <v>506.73822203902535</v>
      </c>
      <c r="F151" s="199">
        <v>471.41964270595298</v>
      </c>
      <c r="G151" s="418"/>
      <c r="H151" s="209">
        <f>(C151-E151)/(C151-F151)</f>
        <v>0.35866165071148859</v>
      </c>
    </row>
    <row r="152" spans="1:8" ht="15.5" x14ac:dyDescent="0.35">
      <c r="A152" s="203" t="s">
        <v>14</v>
      </c>
      <c r="B152" s="199" t="s">
        <v>118</v>
      </c>
      <c r="C152" s="199">
        <v>1774.38378755435</v>
      </c>
      <c r="D152" s="199">
        <v>1509.1352418828399</v>
      </c>
      <c r="E152" s="199">
        <f>'IndicatorLoads-Goals'!BG55/1000000</f>
        <v>1536.0209067606463</v>
      </c>
      <c r="F152" s="199">
        <v>1277.54456396358</v>
      </c>
      <c r="G152" s="418"/>
      <c r="H152" s="209">
        <f>(C152-E152)/(C152-F152)</f>
        <v>0.4797585807960188</v>
      </c>
    </row>
    <row r="153" spans="1:8" s="57" customFormat="1" ht="16" thickBot="1" x14ac:dyDescent="0.4">
      <c r="A153" s="211" t="s">
        <v>14</v>
      </c>
      <c r="B153" s="212" t="s">
        <v>94</v>
      </c>
      <c r="C153" s="212">
        <v>17.370395228479502</v>
      </c>
      <c r="D153" s="212">
        <v>11.9244576469578</v>
      </c>
      <c r="E153" s="212">
        <f>'IndicatorLoads-Goals'!BG57/1000000</f>
        <v>11.36227479829286</v>
      </c>
      <c r="F153" s="212">
        <v>8.1423396071769094</v>
      </c>
      <c r="G153" s="419"/>
      <c r="H153" s="214">
        <f>(C153-E153)/(C153-F153)</f>
        <v>0.65107111148280672</v>
      </c>
    </row>
    <row r="154" spans="1:8" ht="16" thickTop="1" x14ac:dyDescent="0.35">
      <c r="A154" s="203" t="s">
        <v>14</v>
      </c>
      <c r="B154" s="199" t="s">
        <v>181</v>
      </c>
      <c r="C154" s="199">
        <f>SUM(C150:C153)</f>
        <v>3269.8305128814254</v>
      </c>
      <c r="D154" s="199">
        <f t="shared" ref="D154" si="23">SUM(D150:D153)</f>
        <v>2636.4800654582064</v>
      </c>
      <c r="E154" s="199">
        <f>SUM(E150:E153)</f>
        <v>2732.6815289437068</v>
      </c>
      <c r="F154" s="199">
        <v>2144.0034310220494</v>
      </c>
      <c r="G154" s="418">
        <f>Sediment!G9</f>
        <v>2161.4804081781899</v>
      </c>
      <c r="H154" s="226">
        <f>(C154-E154)/(C154-G154)</f>
        <v>0.48463836621510681</v>
      </c>
    </row>
    <row r="155" spans="1:8" ht="15.5" x14ac:dyDescent="0.35">
      <c r="A155" s="200"/>
      <c r="B155" s="217"/>
      <c r="C155" s="217"/>
      <c r="D155" s="217"/>
      <c r="E155" s="217"/>
      <c r="F155" s="221"/>
      <c r="G155" s="199"/>
      <c r="H155" s="209"/>
    </row>
    <row r="156" spans="1:8" s="59" customFormat="1" ht="15.5" x14ac:dyDescent="0.35">
      <c r="A156" s="232"/>
      <c r="B156" s="233"/>
      <c r="C156" s="233"/>
      <c r="D156" s="235"/>
      <c r="E156" s="235"/>
      <c r="F156" s="218"/>
      <c r="G156" s="423"/>
      <c r="H156" s="209"/>
    </row>
    <row r="157" spans="1:8" s="54" customFormat="1" ht="17.5" x14ac:dyDescent="0.35">
      <c r="A157" s="448" t="s">
        <v>11</v>
      </c>
      <c r="B157" s="449"/>
      <c r="C157" s="449"/>
      <c r="D157" s="449"/>
      <c r="E157" s="449"/>
      <c r="F157" s="449"/>
      <c r="G157" s="449"/>
      <c r="H157" s="449"/>
    </row>
    <row r="158" spans="1:8" ht="15.5" x14ac:dyDescent="0.35">
      <c r="A158" s="199"/>
      <c r="B158" s="199"/>
      <c r="C158" s="200">
        <v>2009</v>
      </c>
      <c r="D158" s="200">
        <v>2024</v>
      </c>
      <c r="E158" s="200">
        <v>2024</v>
      </c>
      <c r="F158" s="200" t="s">
        <v>174</v>
      </c>
      <c r="G158" s="413" t="s">
        <v>175</v>
      </c>
      <c r="H158" s="202" t="s">
        <v>176</v>
      </c>
    </row>
    <row r="159" spans="1:8" ht="15.5" x14ac:dyDescent="0.35">
      <c r="A159" s="203"/>
      <c r="B159" s="199"/>
      <c r="C159" s="200" t="s">
        <v>177</v>
      </c>
      <c r="D159" s="200" t="s">
        <v>177</v>
      </c>
      <c r="E159" s="200" t="s">
        <v>177</v>
      </c>
      <c r="F159" s="200" t="s">
        <v>178</v>
      </c>
      <c r="G159" s="413" t="s">
        <v>178</v>
      </c>
      <c r="H159" s="201" t="s">
        <v>80</v>
      </c>
    </row>
    <row r="160" spans="1:8" ht="15.5" x14ac:dyDescent="0.35">
      <c r="A160" s="204" t="s">
        <v>153</v>
      </c>
      <c r="B160" s="205" t="s">
        <v>179</v>
      </c>
      <c r="C160" s="206" t="s">
        <v>180</v>
      </c>
      <c r="D160" s="206" t="s">
        <v>180</v>
      </c>
      <c r="E160" s="206" t="s">
        <v>180</v>
      </c>
      <c r="F160" s="206" t="s">
        <v>180</v>
      </c>
      <c r="G160" s="412" t="s">
        <v>180</v>
      </c>
      <c r="H160" s="207"/>
    </row>
    <row r="161" spans="1:8" ht="15.5" x14ac:dyDescent="0.35">
      <c r="A161" s="203" t="s">
        <v>19</v>
      </c>
      <c r="B161" s="173" t="s">
        <v>92</v>
      </c>
      <c r="C161" s="208">
        <v>20.363509145599501</v>
      </c>
      <c r="D161" s="208">
        <v>17.9543773324094</v>
      </c>
      <c r="E161" s="208">
        <f>'IndicatorLoads-Goals'!S59/1000000</f>
        <v>17.352015538536524</v>
      </c>
      <c r="F161" s="208">
        <v>13.144607372301399</v>
      </c>
      <c r="G161" s="414"/>
      <c r="H161" s="209">
        <f>(C161-E161)/(C161-F161)</f>
        <v>0.41716783267534552</v>
      </c>
    </row>
    <row r="162" spans="1:8" ht="15.5" x14ac:dyDescent="0.35">
      <c r="A162" s="203" t="s">
        <v>19</v>
      </c>
      <c r="B162" s="199" t="s">
        <v>93</v>
      </c>
      <c r="C162" s="208">
        <v>10.0517534078088</v>
      </c>
      <c r="D162" s="208">
        <v>10.831755959200899</v>
      </c>
      <c r="E162" s="208">
        <f>'IndicatorLoads-Goals'!S60/1000000</f>
        <v>10.900283561553195</v>
      </c>
      <c r="F162" s="208">
        <v>9.7238034950504506</v>
      </c>
      <c r="G162" s="414"/>
      <c r="H162" s="209">
        <v>0</v>
      </c>
    </row>
    <row r="163" spans="1:8" ht="15.5" x14ac:dyDescent="0.35">
      <c r="A163" s="203" t="s">
        <v>19</v>
      </c>
      <c r="B163" s="199" t="s">
        <v>118</v>
      </c>
      <c r="C163" s="208">
        <v>13.0446167808221</v>
      </c>
      <c r="D163" s="208">
        <v>12.4583920650247</v>
      </c>
      <c r="E163" s="208">
        <f>'IndicatorLoads-Goals'!S61/1000000</f>
        <v>12.41182902789285</v>
      </c>
      <c r="F163" s="208">
        <v>11.9725581205361</v>
      </c>
      <c r="G163" s="414"/>
      <c r="H163" s="209">
        <f>(C163-E163)/(C163-F163)</f>
        <v>0.59025478396903863</v>
      </c>
    </row>
    <row r="164" spans="1:8" ht="15.5" x14ac:dyDescent="0.35">
      <c r="A164" s="203" t="s">
        <v>19</v>
      </c>
      <c r="B164" s="199" t="s">
        <v>95</v>
      </c>
      <c r="C164" s="208">
        <v>1.9706261531749001</v>
      </c>
      <c r="D164" s="208">
        <v>2.1528536539916097</v>
      </c>
      <c r="E164" s="208">
        <f>'IndicatorLoads-Goals'!S62/1000000</f>
        <v>2.1841073031924805</v>
      </c>
      <c r="F164" s="208">
        <v>1.9785773632463199</v>
      </c>
      <c r="G164" s="414"/>
      <c r="H164" s="209">
        <v>0</v>
      </c>
    </row>
    <row r="165" spans="1:8" s="57" customFormat="1" ht="16" thickBot="1" x14ac:dyDescent="0.4">
      <c r="A165" s="211" t="s">
        <v>19</v>
      </c>
      <c r="B165" s="212" t="s">
        <v>94</v>
      </c>
      <c r="C165" s="213">
        <v>22.529973929664401</v>
      </c>
      <c r="D165" s="213">
        <v>11.143156153524901</v>
      </c>
      <c r="E165" s="213">
        <f>'IndicatorLoads-Goals'!S63/1000000</f>
        <v>11.738181119773531</v>
      </c>
      <c r="F165" s="213">
        <v>12.753717673666001</v>
      </c>
      <c r="G165" s="415"/>
      <c r="H165" s="214">
        <v>1</v>
      </c>
    </row>
    <row r="166" spans="1:8" ht="16" thickTop="1" x14ac:dyDescent="0.35">
      <c r="A166" s="203" t="s">
        <v>19</v>
      </c>
      <c r="B166" s="199" t="s">
        <v>181</v>
      </c>
      <c r="C166" s="208">
        <f>SUM(C161:C165)</f>
        <v>67.960479417069706</v>
      </c>
      <c r="D166" s="208">
        <f t="shared" ref="D166:E166" si="24">SUM(D161:D165)</f>
        <v>54.540535164151507</v>
      </c>
      <c r="E166" s="208">
        <f t="shared" si="24"/>
        <v>54.586416550948577</v>
      </c>
      <c r="F166" s="208">
        <v>49.573263663049644</v>
      </c>
      <c r="G166" s="414">
        <f>Nitrogen!G12</f>
        <v>52.030494547687098</v>
      </c>
      <c r="H166" s="226">
        <f>(C166-E166)/(C166-G166)</f>
        <v>0.83955276642013921</v>
      </c>
    </row>
    <row r="167" spans="1:8" s="59" customFormat="1" ht="15.5" x14ac:dyDescent="0.35">
      <c r="A167" s="239"/>
      <c r="B167" s="240"/>
      <c r="C167" s="219"/>
      <c r="D167" s="240"/>
      <c r="E167" s="219"/>
      <c r="F167" s="219"/>
      <c r="G167" s="416"/>
      <c r="H167" s="238"/>
    </row>
    <row r="168" spans="1:8" s="54" customFormat="1" ht="17.5" x14ac:dyDescent="0.35">
      <c r="A168" s="448" t="s">
        <v>12</v>
      </c>
      <c r="B168" s="449"/>
      <c r="C168" s="449"/>
      <c r="D168" s="449"/>
      <c r="E168" s="449"/>
      <c r="F168" s="449"/>
      <c r="G168" s="449"/>
      <c r="H168" s="449"/>
    </row>
    <row r="169" spans="1:8" ht="15.5" x14ac:dyDescent="0.35">
      <c r="A169" s="203"/>
      <c r="B169" s="199"/>
      <c r="C169" s="200">
        <v>2009</v>
      </c>
      <c r="D169" s="200">
        <v>2024</v>
      </c>
      <c r="E169" s="200">
        <v>2025</v>
      </c>
      <c r="F169" s="200" t="s">
        <v>174</v>
      </c>
      <c r="G169" s="413" t="s">
        <v>175</v>
      </c>
      <c r="H169" s="202" t="s">
        <v>176</v>
      </c>
    </row>
    <row r="170" spans="1:8" ht="15.5" x14ac:dyDescent="0.35">
      <c r="A170" s="203"/>
      <c r="B170" s="199"/>
      <c r="C170" s="200" t="s">
        <v>177</v>
      </c>
      <c r="D170" s="200" t="s">
        <v>177</v>
      </c>
      <c r="E170" s="200" t="s">
        <v>177</v>
      </c>
      <c r="F170" s="200" t="s">
        <v>178</v>
      </c>
      <c r="G170" s="413" t="s">
        <v>178</v>
      </c>
      <c r="H170" s="201" t="s">
        <v>80</v>
      </c>
    </row>
    <row r="171" spans="1:8" ht="15.5" x14ac:dyDescent="0.35">
      <c r="A171" s="204" t="s">
        <v>153</v>
      </c>
      <c r="B171" s="205" t="s">
        <v>179</v>
      </c>
      <c r="C171" s="206" t="s">
        <v>180</v>
      </c>
      <c r="D171" s="206" t="s">
        <v>180</v>
      </c>
      <c r="E171" s="206" t="s">
        <v>180</v>
      </c>
      <c r="F171" s="206" t="s">
        <v>180</v>
      </c>
      <c r="G171" s="412" t="s">
        <v>180</v>
      </c>
      <c r="H171" s="207"/>
    </row>
    <row r="172" spans="1:8" ht="15.5" x14ac:dyDescent="0.35">
      <c r="A172" s="203" t="s">
        <v>19</v>
      </c>
      <c r="B172" s="173" t="s">
        <v>92</v>
      </c>
      <c r="C172" s="208">
        <v>1.60041613709649</v>
      </c>
      <c r="D172" s="208">
        <v>1.31167359776312</v>
      </c>
      <c r="E172" s="208">
        <f>'IndicatorLoads-Goals'!AM59/1000000</f>
        <v>1.3082539963938153</v>
      </c>
      <c r="F172" s="208">
        <v>1.0275028097932999</v>
      </c>
      <c r="G172" s="414"/>
      <c r="H172" s="209">
        <f>(C172-E172)/(C172-F172)</f>
        <v>0.50995870889919137</v>
      </c>
    </row>
    <row r="173" spans="1:8" ht="15.5" x14ac:dyDescent="0.35">
      <c r="A173" s="203" t="s">
        <v>19</v>
      </c>
      <c r="B173" s="199" t="s">
        <v>93</v>
      </c>
      <c r="C173" s="208">
        <v>1.0721744017965902</v>
      </c>
      <c r="D173" s="208">
        <v>1.0228909530714401</v>
      </c>
      <c r="E173" s="208">
        <f>'IndicatorLoads-Goals'!AM60/1000000</f>
        <v>1.0331936562993542</v>
      </c>
      <c r="F173" s="208">
        <v>1.1898833570968199</v>
      </c>
      <c r="G173" s="414"/>
      <c r="H173" s="209">
        <v>1</v>
      </c>
    </row>
    <row r="174" spans="1:8" ht="15.5" x14ac:dyDescent="0.35">
      <c r="A174" s="203" t="s">
        <v>19</v>
      </c>
      <c r="B174" s="199" t="s">
        <v>118</v>
      </c>
      <c r="C174" s="208">
        <v>2.30770048844425</v>
      </c>
      <c r="D174" s="208">
        <v>2.0942031724853898</v>
      </c>
      <c r="E174" s="208">
        <f>'IndicatorLoads-Goals'!AM61/1000000</f>
        <v>2.0947397222007225</v>
      </c>
      <c r="F174" s="208">
        <v>2.0653667791090502</v>
      </c>
      <c r="G174" s="414"/>
      <c r="H174" s="209">
        <f>(C174-E174)/(C174-F174)</f>
        <v>0.87879134449659602</v>
      </c>
    </row>
    <row r="175" spans="1:8" ht="15.5" x14ac:dyDescent="0.35">
      <c r="A175" s="203" t="s">
        <v>19</v>
      </c>
      <c r="B175" s="199" t="s">
        <v>95</v>
      </c>
      <c r="C175" s="208">
        <v>1.2432338881660301E-3</v>
      </c>
      <c r="D175" s="208">
        <v>1.2432339406181099E-3</v>
      </c>
      <c r="E175" s="208">
        <f>'IndicatorLoads-Goals'!AM62/1000000</f>
        <v>1.2432339305375221E-3</v>
      </c>
      <c r="F175" s="208">
        <v>1.2432339229751402E-3</v>
      </c>
      <c r="G175" s="414"/>
      <c r="H175" s="209">
        <v>1</v>
      </c>
    </row>
    <row r="176" spans="1:8" s="57" customFormat="1" ht="16" thickBot="1" x14ac:dyDescent="0.4">
      <c r="A176" s="211" t="s">
        <v>19</v>
      </c>
      <c r="B176" s="212" t="s">
        <v>94</v>
      </c>
      <c r="C176" s="213">
        <v>1.7801912516302498</v>
      </c>
      <c r="D176" s="213">
        <v>0.94825026029644099</v>
      </c>
      <c r="E176" s="213">
        <f>'IndicatorLoads-Goals'!AM63/1000000</f>
        <v>0.96837443944274193</v>
      </c>
      <c r="F176" s="213">
        <v>0.94598506837107099</v>
      </c>
      <c r="G176" s="415"/>
      <c r="H176" s="214">
        <f>(C176-E176)/(C176-F176)</f>
        <v>0.97316086655675771</v>
      </c>
    </row>
    <row r="177" spans="1:8" ht="16" thickTop="1" x14ac:dyDescent="0.35">
      <c r="A177" s="203" t="s">
        <v>19</v>
      </c>
      <c r="B177" s="199" t="s">
        <v>181</v>
      </c>
      <c r="C177" s="208">
        <f>SUM(C172:C176)</f>
        <v>6.7617255128557456</v>
      </c>
      <c r="D177" s="208">
        <f t="shared" ref="D177" si="25">SUM(D172:D176)</f>
        <v>5.3782612175570099</v>
      </c>
      <c r="E177" s="208">
        <f t="shared" ref="E177" si="26">SUM(E172:E176)</f>
        <v>5.4058050482671716</v>
      </c>
      <c r="F177" s="208">
        <v>5.2299812636259873</v>
      </c>
      <c r="G177" s="414">
        <f>Phosphorus!G10</f>
        <v>5.24608751895033</v>
      </c>
      <c r="H177" s="226">
        <f>(C177-E177)/(C177-G177)</f>
        <v>0.89462026555213892</v>
      </c>
    </row>
    <row r="178" spans="1:8" s="59" customFormat="1" ht="15.5" x14ac:dyDescent="0.35">
      <c r="A178" s="232"/>
      <c r="B178" s="233"/>
      <c r="C178" s="233"/>
      <c r="D178" s="235"/>
      <c r="E178" s="241"/>
      <c r="F178" s="219"/>
      <c r="G178" s="417"/>
      <c r="H178" s="209"/>
    </row>
    <row r="179" spans="1:8" s="54" customFormat="1" ht="17.5" x14ac:dyDescent="0.35">
      <c r="A179" s="448" t="s">
        <v>13</v>
      </c>
      <c r="B179" s="449"/>
      <c r="C179" s="449"/>
      <c r="D179" s="449"/>
      <c r="E179" s="449"/>
      <c r="F179" s="449"/>
      <c r="G179" s="449"/>
      <c r="H179" s="449"/>
    </row>
    <row r="180" spans="1:8" ht="15.5" x14ac:dyDescent="0.35">
      <c r="A180" s="203"/>
      <c r="B180" s="199"/>
      <c r="C180" s="200">
        <v>2009</v>
      </c>
      <c r="D180" s="200">
        <v>2024</v>
      </c>
      <c r="E180" s="200">
        <v>2025</v>
      </c>
      <c r="F180" s="200" t="s">
        <v>174</v>
      </c>
      <c r="G180" s="413" t="s">
        <v>175</v>
      </c>
      <c r="H180" s="202" t="s">
        <v>176</v>
      </c>
    </row>
    <row r="181" spans="1:8" ht="15.5" x14ac:dyDescent="0.35">
      <c r="A181" s="203"/>
      <c r="B181" s="199"/>
      <c r="C181" s="200" t="s">
        <v>177</v>
      </c>
      <c r="D181" s="200" t="s">
        <v>177</v>
      </c>
      <c r="E181" s="200" t="s">
        <v>177</v>
      </c>
      <c r="F181" s="200" t="s">
        <v>178</v>
      </c>
      <c r="G181" s="413" t="s">
        <v>178</v>
      </c>
      <c r="H181" s="201" t="s">
        <v>80</v>
      </c>
    </row>
    <row r="182" spans="1:8" ht="15.5" x14ac:dyDescent="0.35">
      <c r="A182" s="204" t="s">
        <v>153</v>
      </c>
      <c r="B182" s="205" t="s">
        <v>179</v>
      </c>
      <c r="C182" s="206" t="s">
        <v>180</v>
      </c>
      <c r="D182" s="206" t="s">
        <v>180</v>
      </c>
      <c r="E182" s="206" t="s">
        <v>180</v>
      </c>
      <c r="F182" s="206" t="s">
        <v>180</v>
      </c>
      <c r="G182" s="412" t="s">
        <v>180</v>
      </c>
      <c r="H182" s="207"/>
    </row>
    <row r="183" spans="1:8" ht="15.5" x14ac:dyDescent="0.35">
      <c r="A183" s="203" t="s">
        <v>19</v>
      </c>
      <c r="B183" s="173" t="s">
        <v>92</v>
      </c>
      <c r="C183" s="199">
        <v>467.98864077283196</v>
      </c>
      <c r="D183" s="199">
        <v>298.47618611641201</v>
      </c>
      <c r="E183" s="199">
        <f>'IndicatorLoads-Goals'!BG59/1000000</f>
        <v>288.26232424650527</v>
      </c>
      <c r="F183" s="199">
        <v>238.40455022121998</v>
      </c>
      <c r="G183" s="418"/>
      <c r="H183" s="209">
        <f>(C183-E183)/(C183-F183)</f>
        <v>0.78283436842032861</v>
      </c>
    </row>
    <row r="184" spans="1:8" ht="15.5" x14ac:dyDescent="0.35">
      <c r="A184" s="203" t="s">
        <v>19</v>
      </c>
      <c r="B184" s="199" t="s">
        <v>93</v>
      </c>
      <c r="C184" s="199">
        <v>540.94611861619103</v>
      </c>
      <c r="D184" s="199">
        <v>592.32661485231301</v>
      </c>
      <c r="E184" s="199">
        <f>'IndicatorLoads-Goals'!BG60/1000000</f>
        <v>604.2993052639016</v>
      </c>
      <c r="F184" s="199">
        <v>475.68402351956701</v>
      </c>
      <c r="G184" s="418"/>
      <c r="H184" s="209">
        <v>0</v>
      </c>
    </row>
    <row r="185" spans="1:8" ht="15.5" x14ac:dyDescent="0.35">
      <c r="A185" s="203" t="s">
        <v>19</v>
      </c>
      <c r="B185" s="199" t="s">
        <v>118</v>
      </c>
      <c r="C185" s="199">
        <v>5521.8796168362196</v>
      </c>
      <c r="D185" s="199">
        <v>5340.9997879262692</v>
      </c>
      <c r="E185" s="199">
        <f>'IndicatorLoads-Goals'!BG61/1000000</f>
        <v>5342.4216627497144</v>
      </c>
      <c r="F185" s="199">
        <v>4997.7947409406297</v>
      </c>
      <c r="G185" s="418"/>
      <c r="H185" s="209">
        <f>(C185-E185)/(C185-F185)</f>
        <v>0.34242154723476026</v>
      </c>
    </row>
    <row r="186" spans="1:8" s="57" customFormat="1" ht="16" thickBot="1" x14ac:dyDescent="0.4">
      <c r="A186" s="211" t="s">
        <v>19</v>
      </c>
      <c r="B186" s="212" t="s">
        <v>94</v>
      </c>
      <c r="C186" s="212">
        <v>30.454679235967099</v>
      </c>
      <c r="D186" s="212">
        <v>20.241958731369902</v>
      </c>
      <c r="E186" s="212">
        <f>'IndicatorLoads-Goals'!BG63/1000000</f>
        <v>21.748721635006873</v>
      </c>
      <c r="F186" s="212">
        <v>89.616945103180399</v>
      </c>
      <c r="G186" s="419"/>
      <c r="H186" s="214">
        <v>1</v>
      </c>
    </row>
    <row r="187" spans="1:8" ht="16" thickTop="1" x14ac:dyDescent="0.35">
      <c r="A187" s="203" t="s">
        <v>19</v>
      </c>
      <c r="B187" s="199" t="s">
        <v>181</v>
      </c>
      <c r="C187" s="199">
        <f>SUM(C183:C186)</f>
        <v>6561.2690554612091</v>
      </c>
      <c r="D187" s="199">
        <f t="shared" ref="D187" si="27">SUM(D183:D186)</f>
        <v>6252.044547626364</v>
      </c>
      <c r="E187" s="199">
        <f t="shared" ref="E187" si="28">SUM(E183:E186)</f>
        <v>6256.7320138951291</v>
      </c>
      <c r="F187" s="199">
        <v>5801.5002598176025</v>
      </c>
      <c r="G187" s="418">
        <f>Sediment!G11</f>
        <v>6872.39487677327</v>
      </c>
      <c r="H187" s="226">
        <v>1</v>
      </c>
    </row>
    <row r="188" spans="1:8" s="59" customFormat="1" ht="15.5" x14ac:dyDescent="0.35">
      <c r="A188" s="232"/>
      <c r="B188" s="233"/>
      <c r="C188" s="233"/>
      <c r="D188" s="235"/>
      <c r="E188" s="235"/>
      <c r="F188" s="219"/>
      <c r="G188" s="420"/>
      <c r="H188" s="209"/>
    </row>
    <row r="189" spans="1:8" s="59" customFormat="1" ht="15.5" x14ac:dyDescent="0.35">
      <c r="A189" s="232"/>
      <c r="B189" s="233"/>
      <c r="C189" s="233"/>
      <c r="D189" s="235"/>
      <c r="E189" s="235"/>
      <c r="F189" s="218"/>
      <c r="G189" s="423"/>
      <c r="H189" s="209"/>
    </row>
    <row r="190" spans="1:8" s="54" customFormat="1" ht="17.5" x14ac:dyDescent="0.35">
      <c r="A190" s="448" t="s">
        <v>11</v>
      </c>
      <c r="B190" s="449"/>
      <c r="C190" s="449"/>
      <c r="D190" s="449"/>
      <c r="E190" s="449"/>
      <c r="F190" s="449"/>
      <c r="G190" s="449"/>
      <c r="H190" s="449"/>
    </row>
    <row r="191" spans="1:8" ht="15.5" x14ac:dyDescent="0.35">
      <c r="A191" s="199"/>
      <c r="B191" s="199"/>
      <c r="C191" s="200">
        <v>2009</v>
      </c>
      <c r="D191" s="200">
        <v>2024</v>
      </c>
      <c r="E191" s="200">
        <v>2025</v>
      </c>
      <c r="F191" s="200" t="s">
        <v>174</v>
      </c>
      <c r="G191" s="413" t="s">
        <v>175</v>
      </c>
      <c r="H191" s="202" t="s">
        <v>176</v>
      </c>
    </row>
    <row r="192" spans="1:8" ht="15.5" x14ac:dyDescent="0.35">
      <c r="A192" s="203"/>
      <c r="B192" s="199"/>
      <c r="C192" s="200" t="s">
        <v>177</v>
      </c>
      <c r="D192" s="200" t="s">
        <v>177</v>
      </c>
      <c r="E192" s="200" t="s">
        <v>177</v>
      </c>
      <c r="F192" s="200" t="s">
        <v>178</v>
      </c>
      <c r="G192" s="413" t="s">
        <v>178</v>
      </c>
      <c r="H192" s="201" t="s">
        <v>80</v>
      </c>
    </row>
    <row r="193" spans="1:8" ht="15.5" x14ac:dyDescent="0.35">
      <c r="A193" s="204" t="s">
        <v>153</v>
      </c>
      <c r="B193" s="205" t="s">
        <v>179</v>
      </c>
      <c r="C193" s="206" t="s">
        <v>180</v>
      </c>
      <c r="D193" s="206" t="s">
        <v>180</v>
      </c>
      <c r="E193" s="206" t="s">
        <v>180</v>
      </c>
      <c r="F193" s="206" t="s">
        <v>180</v>
      </c>
      <c r="G193" s="412" t="s">
        <v>180</v>
      </c>
      <c r="H193" s="207"/>
    </row>
    <row r="194" spans="1:8" ht="15.5" x14ac:dyDescent="0.35">
      <c r="A194" s="203" t="s">
        <v>18</v>
      </c>
      <c r="B194" s="173" t="s">
        <v>92</v>
      </c>
      <c r="C194" s="208">
        <v>3.2493342954352697</v>
      </c>
      <c r="D194" s="208">
        <v>3.18187617461771</v>
      </c>
      <c r="E194" s="208">
        <f>'IndicatorLoads-Goals'!S65/1000000</f>
        <v>3.0518344732874061</v>
      </c>
      <c r="F194" s="208">
        <v>2.7915107484248498</v>
      </c>
      <c r="G194" s="414"/>
      <c r="H194" s="209">
        <f>(C194-E194)/(C194-F194)</f>
        <v>0.43138851952358975</v>
      </c>
    </row>
    <row r="195" spans="1:8" ht="15.5" x14ac:dyDescent="0.35">
      <c r="A195" s="203" t="s">
        <v>18</v>
      </c>
      <c r="B195" s="199" t="s">
        <v>93</v>
      </c>
      <c r="C195" s="208">
        <v>1.2235423967236398</v>
      </c>
      <c r="D195" s="208">
        <v>1.2397220987891402</v>
      </c>
      <c r="E195" s="208">
        <f>'IndicatorLoads-Goals'!S66/1000000</f>
        <v>1.2502382092083251</v>
      </c>
      <c r="F195" s="208">
        <v>1.1742215193830701</v>
      </c>
      <c r="G195" s="414"/>
      <c r="H195" s="209">
        <v>0</v>
      </c>
    </row>
    <row r="196" spans="1:8" ht="15.5" x14ac:dyDescent="0.35">
      <c r="A196" s="203" t="s">
        <v>18</v>
      </c>
      <c r="B196" s="199" t="s">
        <v>118</v>
      </c>
      <c r="C196" s="208">
        <v>2.56794094360008</v>
      </c>
      <c r="D196" s="208">
        <v>2.5716129835137598</v>
      </c>
      <c r="E196" s="208">
        <f>'IndicatorLoads-Goals'!S67/1000000</f>
        <v>2.5584965891016918</v>
      </c>
      <c r="F196" s="208">
        <v>2.55424604132397</v>
      </c>
      <c r="G196" s="414"/>
      <c r="H196" s="209">
        <v>0</v>
      </c>
    </row>
    <row r="197" spans="1:8" ht="15.5" x14ac:dyDescent="0.35">
      <c r="A197" s="203" t="s">
        <v>18</v>
      </c>
      <c r="B197" s="199" t="s">
        <v>95</v>
      </c>
      <c r="C197" s="208">
        <v>0.32358332424772202</v>
      </c>
      <c r="D197" s="208">
        <v>0.34939662658572201</v>
      </c>
      <c r="E197" s="208">
        <f>'IndicatorLoads-Goals'!S68/1000000</f>
        <v>0.34954557387364338</v>
      </c>
      <c r="F197" s="208">
        <v>0.33112096186828599</v>
      </c>
      <c r="G197" s="414"/>
      <c r="H197" s="209">
        <v>0</v>
      </c>
    </row>
    <row r="198" spans="1:8" s="57" customFormat="1" ht="16" thickBot="1" x14ac:dyDescent="0.4">
      <c r="A198" s="211" t="s">
        <v>18</v>
      </c>
      <c r="B198" s="212" t="s">
        <v>94</v>
      </c>
      <c r="C198" s="213">
        <v>0.66376038827949801</v>
      </c>
      <c r="D198" s="213">
        <v>0.45086208279240103</v>
      </c>
      <c r="E198" s="213">
        <f>'IndicatorLoads-Goals'!S69/1000000</f>
        <v>0.42187009223468602</v>
      </c>
      <c r="F198" s="213">
        <v>0.64496756464147598</v>
      </c>
      <c r="G198" s="415"/>
      <c r="H198" s="214">
        <v>1</v>
      </c>
    </row>
    <row r="199" spans="1:8" ht="16" thickTop="1" x14ac:dyDescent="0.35">
      <c r="A199" s="203" t="s">
        <v>18</v>
      </c>
      <c r="B199" s="199" t="s">
        <v>181</v>
      </c>
      <c r="C199" s="208">
        <f>SUM(C194:C198)</f>
        <v>8.0281613482862095</v>
      </c>
      <c r="D199" s="208">
        <f t="shared" ref="D199:E199" si="29">SUM(D194:D198)</f>
        <v>7.7934699662987335</v>
      </c>
      <c r="E199" s="208">
        <f t="shared" si="29"/>
        <v>7.6319849377057523</v>
      </c>
      <c r="F199" s="208">
        <v>7.4960668386080567</v>
      </c>
      <c r="G199" s="414">
        <f>Nitrogen!G13</f>
        <v>8.4451450593024795</v>
      </c>
      <c r="H199" s="226">
        <v>1</v>
      </c>
    </row>
    <row r="200" spans="1:8" s="59" customFormat="1" ht="15.5" x14ac:dyDescent="0.35">
      <c r="A200" s="225"/>
      <c r="B200" s="218"/>
      <c r="C200" s="218"/>
      <c r="D200" s="218"/>
      <c r="E200" s="218"/>
      <c r="F200" s="219"/>
      <c r="G200" s="416"/>
      <c r="H200" s="209"/>
    </row>
    <row r="201" spans="1:8" s="54" customFormat="1" ht="17.5" x14ac:dyDescent="0.35">
      <c r="A201" s="448" t="s">
        <v>12</v>
      </c>
      <c r="B201" s="449"/>
      <c r="C201" s="449"/>
      <c r="D201" s="449"/>
      <c r="E201" s="449"/>
      <c r="F201" s="449"/>
      <c r="G201" s="449"/>
      <c r="H201" s="449"/>
    </row>
    <row r="202" spans="1:8" ht="15.5" x14ac:dyDescent="0.35">
      <c r="A202" s="203"/>
      <c r="B202" s="199"/>
      <c r="C202" s="200">
        <v>2009</v>
      </c>
      <c r="D202" s="200">
        <v>2024</v>
      </c>
      <c r="E202" s="200">
        <v>2025</v>
      </c>
      <c r="F202" s="200" t="s">
        <v>174</v>
      </c>
      <c r="G202" s="413" t="s">
        <v>175</v>
      </c>
      <c r="H202" s="202" t="s">
        <v>176</v>
      </c>
    </row>
    <row r="203" spans="1:8" ht="15.5" x14ac:dyDescent="0.35">
      <c r="A203" s="203"/>
      <c r="B203" s="199"/>
      <c r="C203" s="200" t="s">
        <v>177</v>
      </c>
      <c r="D203" s="200" t="s">
        <v>177</v>
      </c>
      <c r="E203" s="200" t="s">
        <v>177</v>
      </c>
      <c r="F203" s="200" t="s">
        <v>178</v>
      </c>
      <c r="G203" s="413" t="s">
        <v>178</v>
      </c>
      <c r="H203" s="201" t="s">
        <v>80</v>
      </c>
    </row>
    <row r="204" spans="1:8" ht="15.5" x14ac:dyDescent="0.35">
      <c r="A204" s="204" t="s">
        <v>153</v>
      </c>
      <c r="B204" s="205" t="s">
        <v>179</v>
      </c>
      <c r="C204" s="206" t="s">
        <v>180</v>
      </c>
      <c r="D204" s="206" t="s">
        <v>180</v>
      </c>
      <c r="E204" s="206" t="s">
        <v>180</v>
      </c>
      <c r="F204" s="206" t="s">
        <v>180</v>
      </c>
      <c r="G204" s="412" t="s">
        <v>180</v>
      </c>
      <c r="H204" s="207"/>
    </row>
    <row r="205" spans="1:8" ht="15.5" x14ac:dyDescent="0.35">
      <c r="A205" s="203" t="s">
        <v>18</v>
      </c>
      <c r="B205" s="173" t="s">
        <v>92</v>
      </c>
      <c r="C205" s="208">
        <v>0.14556400159604502</v>
      </c>
      <c r="D205" s="208">
        <v>0.117268738795114</v>
      </c>
      <c r="E205" s="208">
        <f>'IndicatorLoads-Goals'!AM65/1000000</f>
        <v>0.10540490537006471</v>
      </c>
      <c r="F205" s="208">
        <v>8.8909735392635497E-2</v>
      </c>
      <c r="G205" s="414"/>
      <c r="H205" s="209">
        <f>(C205-E205)/(C205-F205)</f>
        <v>0.70884505117045338</v>
      </c>
    </row>
    <row r="206" spans="1:8" ht="15.5" x14ac:dyDescent="0.35">
      <c r="A206" s="203" t="s">
        <v>18</v>
      </c>
      <c r="B206" s="199" t="s">
        <v>93</v>
      </c>
      <c r="C206" s="208">
        <v>6.8444392627500406E-2</v>
      </c>
      <c r="D206" s="208">
        <v>6.2716239847397409E-2</v>
      </c>
      <c r="E206" s="208">
        <f>'IndicatorLoads-Goals'!AM66/1000000</f>
        <v>6.4190097168530399E-2</v>
      </c>
      <c r="F206" s="208">
        <v>5.0755574297795904E-2</v>
      </c>
      <c r="G206" s="414"/>
      <c r="H206" s="209">
        <f>(C206-E206)/(C206-F206)</f>
        <v>0.24050761219170005</v>
      </c>
    </row>
    <row r="207" spans="1:8" ht="15.5" x14ac:dyDescent="0.35">
      <c r="A207" s="203" t="s">
        <v>18</v>
      </c>
      <c r="B207" s="199" t="s">
        <v>118</v>
      </c>
      <c r="C207" s="208">
        <v>0.22782009128540201</v>
      </c>
      <c r="D207" s="208">
        <v>0.200950146270584</v>
      </c>
      <c r="E207" s="208">
        <f>'IndicatorLoads-Goals'!AM67/1000000</f>
        <v>0.19593193767169564</v>
      </c>
      <c r="F207" s="208">
        <v>0.18413302162335099</v>
      </c>
      <c r="G207" s="414"/>
      <c r="H207" s="209">
        <f>(C207-E207)/(C207-F207)</f>
        <v>0.72992200805370477</v>
      </c>
    </row>
    <row r="208" spans="1:8" s="62" customFormat="1" ht="15.5" x14ac:dyDescent="0.35">
      <c r="A208" s="242" t="s">
        <v>18</v>
      </c>
      <c r="B208" s="199" t="s">
        <v>95</v>
      </c>
      <c r="C208" s="208">
        <v>7.1243252754211397E-6</v>
      </c>
      <c r="D208" s="208">
        <v>9.0940010070800795E-5</v>
      </c>
      <c r="E208" s="208">
        <f>'IndicatorLoads-Goals'!AM68/1000000</f>
        <v>1.378157806001634E-4</v>
      </c>
      <c r="F208" s="208">
        <v>3.7377105712890595E-5</v>
      </c>
      <c r="G208" s="414"/>
      <c r="H208" s="209">
        <v>0</v>
      </c>
    </row>
    <row r="209" spans="1:8" s="57" customFormat="1" ht="16" thickBot="1" x14ac:dyDescent="0.4">
      <c r="A209" s="211" t="s">
        <v>18</v>
      </c>
      <c r="B209" s="212" t="s">
        <v>94</v>
      </c>
      <c r="C209" s="213">
        <v>0.18426665965754599</v>
      </c>
      <c r="D209" s="213">
        <v>3.7723191239260101E-2</v>
      </c>
      <c r="E209" s="213">
        <f>'IndicatorLoads-Goals'!AM69/1000000</f>
        <v>3.5841439488161451E-2</v>
      </c>
      <c r="F209" s="213">
        <v>5.6497671317785998E-2</v>
      </c>
      <c r="G209" s="415"/>
      <c r="H209" s="214">
        <v>1</v>
      </c>
    </row>
    <row r="210" spans="1:8" ht="16" thickTop="1" x14ac:dyDescent="0.35">
      <c r="A210" s="203" t="s">
        <v>18</v>
      </c>
      <c r="B210" s="199" t="s">
        <v>181</v>
      </c>
      <c r="C210" s="208">
        <f>SUM(C205:C209)</f>
        <v>0.62610226949176884</v>
      </c>
      <c r="D210" s="208">
        <f t="shared" ref="D210" si="30">SUM(D205:D209)</f>
        <v>0.41874925616242631</v>
      </c>
      <c r="E210" s="208">
        <f t="shared" ref="E210" si="31">SUM(E205:E209)</f>
        <v>0.40150619547905236</v>
      </c>
      <c r="F210" s="208">
        <v>0.38033338153427237</v>
      </c>
      <c r="G210" s="414">
        <f>Phosphorus!G11</f>
        <v>0.42919315545835601</v>
      </c>
      <c r="H210" s="226">
        <v>1</v>
      </c>
    </row>
    <row r="211" spans="1:8" s="59" customFormat="1" ht="15.5" x14ac:dyDescent="0.35">
      <c r="A211" s="225"/>
      <c r="B211" s="218"/>
      <c r="C211" s="218"/>
      <c r="D211" s="218"/>
      <c r="E211" s="218"/>
      <c r="F211" s="219"/>
      <c r="G211" s="417"/>
      <c r="H211" s="209"/>
    </row>
    <row r="212" spans="1:8" s="54" customFormat="1" ht="17.5" x14ac:dyDescent="0.35">
      <c r="A212" s="448" t="s">
        <v>13</v>
      </c>
      <c r="B212" s="449"/>
      <c r="C212" s="449"/>
      <c r="D212" s="449"/>
      <c r="E212" s="449"/>
      <c r="F212" s="449"/>
      <c r="G212" s="449"/>
      <c r="H212" s="449"/>
    </row>
    <row r="213" spans="1:8" ht="15.5" x14ac:dyDescent="0.35">
      <c r="A213" s="203"/>
      <c r="B213" s="199"/>
      <c r="C213" s="200">
        <v>2009</v>
      </c>
      <c r="D213" s="200">
        <v>2024</v>
      </c>
      <c r="E213" s="200">
        <v>2025</v>
      </c>
      <c r="F213" s="200" t="s">
        <v>174</v>
      </c>
      <c r="G213" s="413" t="s">
        <v>175</v>
      </c>
      <c r="H213" s="202" t="s">
        <v>176</v>
      </c>
    </row>
    <row r="214" spans="1:8" ht="15.5" x14ac:dyDescent="0.35">
      <c r="A214" s="203"/>
      <c r="B214" s="199"/>
      <c r="C214" s="200" t="s">
        <v>177</v>
      </c>
      <c r="D214" s="200" t="s">
        <v>177</v>
      </c>
      <c r="E214" s="200" t="s">
        <v>177</v>
      </c>
      <c r="F214" s="200" t="s">
        <v>178</v>
      </c>
      <c r="G214" s="413" t="s">
        <v>178</v>
      </c>
      <c r="H214" s="201" t="s">
        <v>80</v>
      </c>
    </row>
    <row r="215" spans="1:8" ht="15.5" x14ac:dyDescent="0.35">
      <c r="A215" s="204" t="s">
        <v>153</v>
      </c>
      <c r="B215" s="205" t="s">
        <v>179</v>
      </c>
      <c r="C215" s="206" t="s">
        <v>180</v>
      </c>
      <c r="D215" s="206" t="s">
        <v>180</v>
      </c>
      <c r="E215" s="206" t="s">
        <v>180</v>
      </c>
      <c r="F215" s="206" t="s">
        <v>180</v>
      </c>
      <c r="G215" s="412" t="s">
        <v>180</v>
      </c>
      <c r="H215" s="207"/>
    </row>
    <row r="216" spans="1:8" ht="15.5" x14ac:dyDescent="0.35">
      <c r="A216" s="203" t="s">
        <v>18</v>
      </c>
      <c r="B216" s="173" t="s">
        <v>92</v>
      </c>
      <c r="C216" s="199">
        <v>67.736195339755099</v>
      </c>
      <c r="D216" s="199">
        <v>42.018375431627696</v>
      </c>
      <c r="E216" s="199">
        <f>'IndicatorLoads-Goals'!BG65/1000000</f>
        <v>36.659278080924878</v>
      </c>
      <c r="F216" s="199">
        <v>31.110844517001301</v>
      </c>
      <c r="G216" s="418"/>
      <c r="H216" s="209">
        <f>(C216-E216)/(C216-F216)</f>
        <v>0.84850838451282296</v>
      </c>
    </row>
    <row r="217" spans="1:8" ht="15.5" x14ac:dyDescent="0.35">
      <c r="A217" s="203" t="s">
        <v>18</v>
      </c>
      <c r="B217" s="199" t="s">
        <v>93</v>
      </c>
      <c r="C217" s="199">
        <v>88.291709492697109</v>
      </c>
      <c r="D217" s="199">
        <v>90.415064008145706</v>
      </c>
      <c r="E217" s="199">
        <f>'IndicatorLoads-Goals'!BG66/1000000</f>
        <v>90.899193918505887</v>
      </c>
      <c r="F217" s="199">
        <v>88.468988415604898</v>
      </c>
      <c r="G217" s="418"/>
      <c r="H217" s="209">
        <v>0</v>
      </c>
    </row>
    <row r="218" spans="1:8" ht="15.5" x14ac:dyDescent="0.35">
      <c r="A218" s="203" t="s">
        <v>18</v>
      </c>
      <c r="B218" s="199" t="s">
        <v>118</v>
      </c>
      <c r="C218" s="199">
        <v>440.27676191820598</v>
      </c>
      <c r="D218" s="199">
        <v>400.929331741802</v>
      </c>
      <c r="E218" s="199">
        <f>'IndicatorLoads-Goals'!BG67/1000000</f>
        <v>394.37694125255427</v>
      </c>
      <c r="F218" s="199">
        <v>381.53345019013796</v>
      </c>
      <c r="G218" s="418"/>
      <c r="H218" s="209">
        <f>(C218-E218)/(C218-F218)</f>
        <v>0.78136249583832029</v>
      </c>
    </row>
    <row r="219" spans="1:8" s="57" customFormat="1" ht="16" thickBot="1" x14ac:dyDescent="0.4">
      <c r="A219" s="211" t="s">
        <v>18</v>
      </c>
      <c r="B219" s="212" t="s">
        <v>94</v>
      </c>
      <c r="C219" s="212">
        <v>1.4213458966777102</v>
      </c>
      <c r="D219" s="212">
        <v>0.70426049194554208</v>
      </c>
      <c r="E219" s="212">
        <f>'IndicatorLoads-Goals'!BG69/1000000</f>
        <v>0.67417599868025235</v>
      </c>
      <c r="F219" s="212">
        <v>1.91950418140007</v>
      </c>
      <c r="G219" s="419"/>
      <c r="H219" s="214">
        <v>1</v>
      </c>
    </row>
    <row r="220" spans="1:8" ht="16" thickTop="1" x14ac:dyDescent="0.35">
      <c r="A220" s="203" t="s">
        <v>18</v>
      </c>
      <c r="B220" s="199" t="s">
        <v>181</v>
      </c>
      <c r="C220" s="199">
        <f>SUM(C216:C219)</f>
        <v>597.72601264733589</v>
      </c>
      <c r="D220" s="199">
        <f t="shared" ref="D220" si="32">SUM(D216:D219)</f>
        <v>534.067031673521</v>
      </c>
      <c r="E220" s="199">
        <f t="shared" ref="E220" si="33">SUM(E216:E219)</f>
        <v>522.60958925066518</v>
      </c>
      <c r="F220" s="199">
        <v>503.03278725653314</v>
      </c>
      <c r="G220" s="418">
        <f>Sediment!G12</f>
        <v>608.89126513071801</v>
      </c>
      <c r="H220" s="226">
        <v>1</v>
      </c>
    </row>
    <row r="221" spans="1:8" ht="15.5" x14ac:dyDescent="0.35">
      <c r="A221" s="203"/>
      <c r="B221" s="199"/>
      <c r="C221" s="199"/>
      <c r="D221" s="199"/>
      <c r="E221" s="199"/>
      <c r="F221" s="199"/>
      <c r="G221" s="199"/>
      <c r="H221" s="209"/>
    </row>
    <row r="222" spans="1:8" s="59" customFormat="1" ht="15.5" x14ac:dyDescent="0.35">
      <c r="A222" s="225"/>
      <c r="B222" s="218"/>
      <c r="C222" s="218"/>
      <c r="D222" s="218"/>
      <c r="E222" s="218"/>
      <c r="F222" s="219"/>
      <c r="G222" s="420"/>
      <c r="H222" s="209"/>
    </row>
    <row r="223" spans="1:8" s="54" customFormat="1" ht="17.5" x14ac:dyDescent="0.35">
      <c r="A223" s="448" t="s">
        <v>11</v>
      </c>
      <c r="B223" s="449"/>
      <c r="C223" s="449"/>
      <c r="D223" s="449"/>
      <c r="E223" s="449"/>
      <c r="F223" s="449"/>
      <c r="G223" s="449"/>
      <c r="H223" s="449"/>
    </row>
    <row r="224" spans="1:8" ht="15.5" x14ac:dyDescent="0.35">
      <c r="A224" s="199"/>
      <c r="B224" s="217"/>
      <c r="C224" s="200">
        <v>2009</v>
      </c>
      <c r="D224" s="200">
        <v>2024</v>
      </c>
      <c r="E224" s="200">
        <v>2025</v>
      </c>
      <c r="F224" s="200" t="s">
        <v>174</v>
      </c>
      <c r="G224" s="413" t="s">
        <v>175</v>
      </c>
      <c r="H224" s="202" t="s">
        <v>176</v>
      </c>
    </row>
    <row r="225" spans="1:8" ht="15.5" x14ac:dyDescent="0.35">
      <c r="A225" s="200"/>
      <c r="B225" s="217"/>
      <c r="C225" s="200" t="s">
        <v>177</v>
      </c>
      <c r="D225" s="200" t="s">
        <v>177</v>
      </c>
      <c r="E225" s="200" t="s">
        <v>177</v>
      </c>
      <c r="F225" s="200" t="s">
        <v>178</v>
      </c>
      <c r="G225" s="413" t="s">
        <v>178</v>
      </c>
      <c r="H225" s="201" t="s">
        <v>80</v>
      </c>
    </row>
    <row r="226" spans="1:8" ht="15.5" x14ac:dyDescent="0.35">
      <c r="A226" s="204" t="s">
        <v>153</v>
      </c>
      <c r="B226" s="205" t="s">
        <v>179</v>
      </c>
      <c r="C226" s="206" t="s">
        <v>180</v>
      </c>
      <c r="D226" s="206" t="s">
        <v>180</v>
      </c>
      <c r="E226" s="206" t="s">
        <v>180</v>
      </c>
      <c r="F226" s="206" t="s">
        <v>180</v>
      </c>
      <c r="G226" s="412" t="s">
        <v>180</v>
      </c>
      <c r="H226" s="207"/>
    </row>
    <row r="227" spans="1:8" ht="15.5" x14ac:dyDescent="0.35">
      <c r="A227" s="203" t="s">
        <v>182</v>
      </c>
      <c r="B227" s="173" t="s">
        <v>92</v>
      </c>
      <c r="C227" s="208">
        <v>122.03291544599314</v>
      </c>
      <c r="D227" s="208">
        <v>116.37290749927597</v>
      </c>
      <c r="E227" s="208">
        <f>'IndicatorLoads-Goals'!S18/1000000</f>
        <v>117.69311049180098</v>
      </c>
      <c r="F227" s="208">
        <v>81.852688360037391</v>
      </c>
      <c r="G227" s="414"/>
      <c r="H227" s="243">
        <f>(C227-E227)/(C227-F227)</f>
        <v>0.10800847254815688</v>
      </c>
    </row>
    <row r="228" spans="1:8" ht="15.5" x14ac:dyDescent="0.35">
      <c r="A228" s="203" t="s">
        <v>182</v>
      </c>
      <c r="B228" s="199" t="s">
        <v>93</v>
      </c>
      <c r="C228" s="208">
        <v>38.26118936799525</v>
      </c>
      <c r="D228" s="208">
        <v>39.266407468605372</v>
      </c>
      <c r="E228" s="208">
        <f>'IndicatorLoads-Goals'!S19/1000000</f>
        <v>40.06252265316855</v>
      </c>
      <c r="F228" s="208">
        <v>37.175549775154238</v>
      </c>
      <c r="G228" s="414"/>
      <c r="H228" s="209">
        <v>0</v>
      </c>
    </row>
    <row r="229" spans="1:8" ht="15.5" x14ac:dyDescent="0.35">
      <c r="A229" s="203" t="s">
        <v>182</v>
      </c>
      <c r="B229" s="199" t="s">
        <v>118</v>
      </c>
      <c r="C229" s="208">
        <v>46.198059311854244</v>
      </c>
      <c r="D229" s="208">
        <v>45.114149768916576</v>
      </c>
      <c r="E229" s="208">
        <f>'IndicatorLoads-Goals'!S20/1000000</f>
        <v>45.003181752542851</v>
      </c>
      <c r="F229" s="208">
        <v>43.114381194405844</v>
      </c>
      <c r="G229" s="414"/>
      <c r="H229" s="209">
        <f>(C229-E229)/(C229-F229)</f>
        <v>0.38748452782746956</v>
      </c>
    </row>
    <row r="230" spans="1:8" ht="15.5" x14ac:dyDescent="0.35">
      <c r="A230" s="203" t="s">
        <v>182</v>
      </c>
      <c r="B230" s="199" t="s">
        <v>95</v>
      </c>
      <c r="C230" s="208">
        <v>7.5612611746295117</v>
      </c>
      <c r="D230" s="208">
        <v>7.8207769685668458</v>
      </c>
      <c r="E230" s="208">
        <f>'IndicatorLoads-Goals'!S21/1000000</f>
        <v>7.8082086999107396</v>
      </c>
      <c r="F230" s="208">
        <v>7.6889071320955571</v>
      </c>
      <c r="G230" s="414"/>
      <c r="H230" s="209">
        <v>0</v>
      </c>
    </row>
    <row r="231" spans="1:8" s="57" customFormat="1" ht="16" thickBot="1" x14ac:dyDescent="0.4">
      <c r="A231" s="211" t="s">
        <v>182</v>
      </c>
      <c r="B231" s="212" t="s">
        <v>94</v>
      </c>
      <c r="C231" s="213">
        <v>56.086524027024538</v>
      </c>
      <c r="D231" s="213">
        <v>27.095965212273285</v>
      </c>
      <c r="E231" s="213">
        <f>'IndicatorLoads-Goals'!S22/1000000</f>
        <v>26.520126113302553</v>
      </c>
      <c r="F231" s="213">
        <v>31.627835876541003</v>
      </c>
      <c r="G231" s="415"/>
      <c r="H231" s="214">
        <v>1</v>
      </c>
    </row>
    <row r="232" spans="1:8" ht="16" thickTop="1" x14ac:dyDescent="0.35">
      <c r="A232" s="203" t="s">
        <v>182</v>
      </c>
      <c r="B232" s="199" t="s">
        <v>181</v>
      </c>
      <c r="C232" s="208">
        <f>SUM(C227:C231)</f>
        <v>270.13994932749671</v>
      </c>
      <c r="D232" s="208">
        <f t="shared" ref="D232" si="34">SUM(D227:D231)</f>
        <v>235.67020691763804</v>
      </c>
      <c r="E232" s="208">
        <f t="shared" ref="E232:F232" si="35">SUM(E227:E231)</f>
        <v>237.08714971072567</v>
      </c>
      <c r="F232" s="208">
        <f t="shared" si="35"/>
        <v>201.45936233823403</v>
      </c>
      <c r="G232" s="414">
        <f>Nitrogen!G19</f>
        <v>203.94552767075365</v>
      </c>
      <c r="H232" s="226">
        <f>(C232-E232)/(C232-G232)</f>
        <v>0.49932907924128728</v>
      </c>
    </row>
    <row r="233" spans="1:8" s="58" customFormat="1" ht="15.5" x14ac:dyDescent="0.35">
      <c r="A233" s="236"/>
      <c r="B233" s="219"/>
      <c r="C233" s="237"/>
      <c r="D233" s="237"/>
      <c r="E233" s="237"/>
      <c r="F233" s="219"/>
      <c r="G233" s="416"/>
      <c r="H233" s="244"/>
    </row>
    <row r="234" spans="1:8" s="54" customFormat="1" ht="17.5" x14ac:dyDescent="0.35">
      <c r="A234" s="448" t="s">
        <v>12</v>
      </c>
      <c r="B234" s="449"/>
      <c r="C234" s="449"/>
      <c r="D234" s="449"/>
      <c r="E234" s="449"/>
      <c r="F234" s="449"/>
      <c r="G234" s="449"/>
      <c r="H234" s="449"/>
    </row>
    <row r="235" spans="1:8" ht="15.5" x14ac:dyDescent="0.35">
      <c r="A235" s="203"/>
      <c r="B235" s="199"/>
      <c r="C235" s="200">
        <v>2009</v>
      </c>
      <c r="D235" s="200">
        <v>2024</v>
      </c>
      <c r="E235" s="200">
        <v>2025</v>
      </c>
      <c r="F235" s="200" t="s">
        <v>174</v>
      </c>
      <c r="G235" s="413" t="s">
        <v>175</v>
      </c>
      <c r="H235" s="202" t="s">
        <v>176</v>
      </c>
    </row>
    <row r="236" spans="1:8" ht="15.5" x14ac:dyDescent="0.35">
      <c r="A236" s="203"/>
      <c r="B236" s="199"/>
      <c r="C236" s="200" t="s">
        <v>177</v>
      </c>
      <c r="D236" s="200" t="s">
        <v>177</v>
      </c>
      <c r="E236" s="200" t="s">
        <v>177</v>
      </c>
      <c r="F236" s="200" t="s">
        <v>178</v>
      </c>
      <c r="G236" s="413" t="s">
        <v>178</v>
      </c>
      <c r="H236" s="201" t="s">
        <v>80</v>
      </c>
    </row>
    <row r="237" spans="1:8" ht="15.5" x14ac:dyDescent="0.35">
      <c r="A237" s="204" t="s">
        <v>153</v>
      </c>
      <c r="B237" s="205" t="s">
        <v>179</v>
      </c>
      <c r="C237" s="206" t="s">
        <v>180</v>
      </c>
      <c r="D237" s="206" t="s">
        <v>180</v>
      </c>
      <c r="E237" s="206" t="s">
        <v>180</v>
      </c>
      <c r="F237" s="206" t="s">
        <v>180</v>
      </c>
      <c r="G237" s="412" t="s">
        <v>180</v>
      </c>
      <c r="H237" s="207"/>
    </row>
    <row r="238" spans="1:8" ht="15.5" x14ac:dyDescent="0.35">
      <c r="A238" s="203" t="s">
        <v>182</v>
      </c>
      <c r="B238" s="173" t="s">
        <v>92</v>
      </c>
      <c r="C238" s="208">
        <v>4.4188862318707383</v>
      </c>
      <c r="D238" s="208">
        <v>3.762282787462409</v>
      </c>
      <c r="E238" s="208">
        <f>'IndicatorLoads-Goals'!AM18/1000000</f>
        <v>3.8392577347621755</v>
      </c>
      <c r="F238" s="208">
        <v>2.6693459996431104</v>
      </c>
      <c r="G238" s="414"/>
      <c r="H238" s="243">
        <f>(C238-E238)/(C238-F238)</f>
        <v>0.33130332554315844</v>
      </c>
    </row>
    <row r="239" spans="1:8" ht="15.5" x14ac:dyDescent="0.35">
      <c r="A239" s="203" t="s">
        <v>182</v>
      </c>
      <c r="B239" s="199" t="s">
        <v>93</v>
      </c>
      <c r="C239" s="208">
        <v>2.2593243749706917</v>
      </c>
      <c r="D239" s="208">
        <v>1.931336401096196</v>
      </c>
      <c r="E239" s="208">
        <f>'IndicatorLoads-Goals'!AM19/1000000</f>
        <v>1.9916288157058231</v>
      </c>
      <c r="F239" s="208">
        <v>2.4007213107438825</v>
      </c>
      <c r="G239" s="414"/>
      <c r="H239" s="209">
        <v>1</v>
      </c>
    </row>
    <row r="240" spans="1:8" ht="15.5" x14ac:dyDescent="0.35">
      <c r="A240" s="203" t="s">
        <v>182</v>
      </c>
      <c r="B240" s="199" t="s">
        <v>118</v>
      </c>
      <c r="C240" s="208">
        <v>5.8780583868452645</v>
      </c>
      <c r="D240" s="208">
        <v>5.309243390117242</v>
      </c>
      <c r="E240" s="208">
        <f>'IndicatorLoads-Goals'!AM20/1000000</f>
        <v>5.3153612204964826</v>
      </c>
      <c r="F240" s="208">
        <v>5.1315029188400976</v>
      </c>
      <c r="G240" s="414"/>
      <c r="H240" s="209">
        <f>(C240-E240)/(C240-F240)</f>
        <v>0.75372452612574992</v>
      </c>
    </row>
    <row r="241" spans="1:8" ht="15.5" x14ac:dyDescent="0.35">
      <c r="A241" s="203" t="s">
        <v>182</v>
      </c>
      <c r="B241" s="199" t="s">
        <v>95</v>
      </c>
      <c r="C241" s="208">
        <v>2.102048905821522E-3</v>
      </c>
      <c r="D241" s="208">
        <v>2.8262031638454583E-3</v>
      </c>
      <c r="E241" s="208">
        <f>'IndicatorLoads-Goals'!AM21/1000000</f>
        <v>2.9733798135819353E-3</v>
      </c>
      <c r="F241" s="208">
        <v>2.1456174947191058E-3</v>
      </c>
      <c r="G241" s="414"/>
      <c r="H241" s="209">
        <v>0</v>
      </c>
    </row>
    <row r="242" spans="1:8" s="57" customFormat="1" ht="16" thickBot="1" x14ac:dyDescent="0.4">
      <c r="A242" s="211" t="s">
        <v>182</v>
      </c>
      <c r="B242" s="212" t="s">
        <v>94</v>
      </c>
      <c r="C242" s="213">
        <v>4.1885332046187544</v>
      </c>
      <c r="D242" s="213">
        <v>2.0864560938636929</v>
      </c>
      <c r="E242" s="213">
        <f>'IndicatorLoads-Goals'!AM22/1000000</f>
        <v>2.0109521686277341</v>
      </c>
      <c r="F242" s="213">
        <v>2.2143207034151491</v>
      </c>
      <c r="G242" s="415"/>
      <c r="H242" s="214">
        <v>1</v>
      </c>
    </row>
    <row r="243" spans="1:8" ht="16" thickTop="1" x14ac:dyDescent="0.35">
      <c r="A243" s="203" t="s">
        <v>182</v>
      </c>
      <c r="B243" s="199" t="s">
        <v>181</v>
      </c>
      <c r="C243" s="208">
        <f>SUM(C238:C242)</f>
        <v>16.746904247211273</v>
      </c>
      <c r="D243" s="208">
        <f t="shared" ref="D243" si="36">SUM(D238:D242)</f>
        <v>13.092144875703386</v>
      </c>
      <c r="E243" s="208">
        <f t="shared" ref="E243:F243" si="37">SUM(E238:E242)</f>
        <v>13.160173319405798</v>
      </c>
      <c r="F243" s="208">
        <f t="shared" si="37"/>
        <v>12.418036550136959</v>
      </c>
      <c r="G243" s="414">
        <f>Phosphorus!G14</f>
        <v>12.780623034181565</v>
      </c>
      <c r="H243" s="226">
        <f>(C243-E243)/(C243-G243)</f>
        <v>0.90430575523052537</v>
      </c>
    </row>
    <row r="244" spans="1:8" ht="15.5" x14ac:dyDescent="0.35">
      <c r="A244" s="203"/>
      <c r="B244" s="199"/>
      <c r="C244" s="199"/>
      <c r="D244" s="245"/>
      <c r="E244" s="245"/>
      <c r="F244" s="219"/>
      <c r="G244" s="417"/>
      <c r="H244" s="209"/>
    </row>
    <row r="245" spans="1:8" s="54" customFormat="1" ht="17.5" x14ac:dyDescent="0.35">
      <c r="A245" s="448" t="s">
        <v>13</v>
      </c>
      <c r="B245" s="449"/>
      <c r="C245" s="449"/>
      <c r="D245" s="449"/>
      <c r="E245" s="449"/>
      <c r="F245" s="449"/>
      <c r="G245" s="449"/>
      <c r="H245" s="449"/>
    </row>
    <row r="246" spans="1:8" ht="15.5" x14ac:dyDescent="0.35">
      <c r="A246" s="203"/>
      <c r="B246" s="199"/>
      <c r="C246" s="200">
        <v>2009</v>
      </c>
      <c r="D246" s="200">
        <v>2024</v>
      </c>
      <c r="E246" s="200">
        <v>2025</v>
      </c>
      <c r="F246" s="200" t="s">
        <v>174</v>
      </c>
      <c r="G246" s="413" t="s">
        <v>175</v>
      </c>
      <c r="H246" s="202" t="s">
        <v>176</v>
      </c>
    </row>
    <row r="247" spans="1:8" ht="15.5" x14ac:dyDescent="0.35">
      <c r="A247" s="203"/>
      <c r="B247" s="199"/>
      <c r="C247" s="200" t="s">
        <v>177</v>
      </c>
      <c r="D247" s="200" t="s">
        <v>177</v>
      </c>
      <c r="E247" s="200" t="s">
        <v>177</v>
      </c>
      <c r="F247" s="200" t="s">
        <v>178</v>
      </c>
      <c r="G247" s="413" t="s">
        <v>178</v>
      </c>
      <c r="H247" s="201" t="s">
        <v>80</v>
      </c>
    </row>
    <row r="248" spans="1:8" ht="15.5" x14ac:dyDescent="0.35">
      <c r="A248" s="204" t="s">
        <v>153</v>
      </c>
      <c r="B248" s="205" t="s">
        <v>179</v>
      </c>
      <c r="C248" s="206" t="s">
        <v>180</v>
      </c>
      <c r="D248" s="206" t="s">
        <v>180</v>
      </c>
      <c r="E248" s="206" t="s">
        <v>180</v>
      </c>
      <c r="F248" s="206" t="s">
        <v>180</v>
      </c>
      <c r="G248" s="412" t="s">
        <v>180</v>
      </c>
      <c r="H248" s="207"/>
    </row>
    <row r="249" spans="1:8" ht="15.5" x14ac:dyDescent="0.35">
      <c r="A249" s="203" t="s">
        <v>182</v>
      </c>
      <c r="B249" s="173" t="s">
        <v>92</v>
      </c>
      <c r="C249" s="199">
        <v>1951.0625907641738</v>
      </c>
      <c r="D249" s="199">
        <v>1319.2906111420086</v>
      </c>
      <c r="E249" s="199">
        <f>'IndicatorLoads-Goals'!BG18/1000000</f>
        <v>1386.676639700551</v>
      </c>
      <c r="F249" s="199">
        <v>973.64289588993108</v>
      </c>
      <c r="G249" s="418"/>
      <c r="H249" s="243">
        <f>(C249-E249)/(C249-F249)</f>
        <v>0.57742436951430376</v>
      </c>
    </row>
    <row r="250" spans="1:8" ht="15.5" x14ac:dyDescent="0.35">
      <c r="A250" s="203" t="s">
        <v>182</v>
      </c>
      <c r="B250" s="199" t="s">
        <v>93</v>
      </c>
      <c r="C250" s="199">
        <v>1684.7553837217711</v>
      </c>
      <c r="D250" s="199">
        <v>1664.9634363179437</v>
      </c>
      <c r="E250" s="199">
        <f>'IndicatorLoads-Goals'!BG19/1000000</f>
        <v>1708.8619473192714</v>
      </c>
      <c r="F250" s="199">
        <v>1525.2889018711655</v>
      </c>
      <c r="G250" s="418"/>
      <c r="H250" s="209">
        <f>(C250-E250)/(C250-F250)</f>
        <v>-0.1511700974257669</v>
      </c>
    </row>
    <row r="251" spans="1:8" ht="15.5" x14ac:dyDescent="0.35">
      <c r="A251" s="203" t="s">
        <v>182</v>
      </c>
      <c r="B251" s="199" t="s">
        <v>118</v>
      </c>
      <c r="C251" s="199">
        <v>15133.866826015328</v>
      </c>
      <c r="D251" s="199">
        <v>14367.024345305799</v>
      </c>
      <c r="E251" s="199">
        <f>'IndicatorLoads-Goals'!BG20/1000000</f>
        <v>14420.249994893213</v>
      </c>
      <c r="F251" s="199">
        <v>13689.866882289698</v>
      </c>
      <c r="G251" s="418"/>
      <c r="H251" s="209">
        <f>(C251-E251)/(C251-F251)</f>
        <v>0.49419450064584453</v>
      </c>
    </row>
    <row r="252" spans="1:8" s="57" customFormat="1" ht="16" thickBot="1" x14ac:dyDescent="0.4">
      <c r="A252" s="211" t="s">
        <v>182</v>
      </c>
      <c r="B252" s="212" t="s">
        <v>94</v>
      </c>
      <c r="C252" s="212">
        <v>60.48670804899951</v>
      </c>
      <c r="D252" s="212">
        <v>39.044436900233819</v>
      </c>
      <c r="E252" s="212">
        <f>'IndicatorLoads-Goals'!BG22/1000000</f>
        <v>39.543232170369436</v>
      </c>
      <c r="F252" s="212">
        <v>115.08745993467505</v>
      </c>
      <c r="G252" s="419"/>
      <c r="H252" s="214">
        <v>1</v>
      </c>
    </row>
    <row r="253" spans="1:8" ht="16" thickTop="1" x14ac:dyDescent="0.35">
      <c r="A253" s="203" t="s">
        <v>182</v>
      </c>
      <c r="B253" s="199" t="s">
        <v>181</v>
      </c>
      <c r="C253" s="199">
        <f>SUM(C249:C252)</f>
        <v>18830.171508550273</v>
      </c>
      <c r="D253" s="199">
        <f t="shared" ref="D253" si="38">SUM(D249:D252)</f>
        <v>17390.322829665984</v>
      </c>
      <c r="E253" s="199">
        <f t="shared" ref="E253" si="39">SUM(E249:E252)</f>
        <v>17555.331814083405</v>
      </c>
      <c r="F253" s="199">
        <f t="shared" ref="F253" si="40">SUM(F249:F252)</f>
        <v>16303.88613998547</v>
      </c>
      <c r="G253" s="418">
        <f>Sediment!G15</f>
        <v>18587.025580970429</v>
      </c>
      <c r="H253" s="226">
        <v>1</v>
      </c>
    </row>
    <row r="254" spans="1:8" ht="15.5" x14ac:dyDescent="0.35">
      <c r="A254" s="216"/>
      <c r="B254" s="216"/>
      <c r="C254" s="216"/>
      <c r="D254" s="216"/>
      <c r="E254" s="216"/>
      <c r="F254" s="246"/>
      <c r="G254" s="216"/>
      <c r="H254" s="247"/>
    </row>
    <row r="255" spans="1:8" ht="15.5" x14ac:dyDescent="0.35">
      <c r="A255" s="216"/>
      <c r="B255" s="216"/>
      <c r="C255" s="216"/>
      <c r="D255" s="216"/>
      <c r="E255" s="216"/>
      <c r="F255" s="246"/>
      <c r="G255" s="216"/>
      <c r="H255" s="247"/>
    </row>
    <row r="256" spans="1:8" ht="15.5" x14ac:dyDescent="0.35">
      <c r="A256" s="216"/>
      <c r="B256" s="216"/>
      <c r="C256" s="216"/>
      <c r="D256" s="216"/>
      <c r="E256" s="216"/>
      <c r="F256" s="246"/>
      <c r="G256" s="216"/>
      <c r="H256" s="247"/>
    </row>
    <row r="257" spans="1:8" ht="15.5" x14ac:dyDescent="0.35">
      <c r="A257" s="216"/>
      <c r="B257" s="216"/>
      <c r="C257" s="216"/>
      <c r="D257" s="216"/>
      <c r="E257" s="216"/>
      <c r="F257" s="246"/>
      <c r="G257" s="216"/>
      <c r="H257" s="247"/>
    </row>
    <row r="258" spans="1:8" ht="15.5" x14ac:dyDescent="0.35">
      <c r="A258" s="216"/>
      <c r="B258" s="216"/>
      <c r="C258" s="216"/>
      <c r="D258" s="216"/>
      <c r="E258" s="216"/>
      <c r="F258" s="246"/>
      <c r="G258" s="216"/>
      <c r="H258" s="247"/>
    </row>
  </sheetData>
  <mergeCells count="24">
    <mergeCell ref="A61:H61"/>
    <mergeCell ref="A72:H72"/>
    <mergeCell ref="A83:H83"/>
    <mergeCell ref="A223:H223"/>
    <mergeCell ref="A234:H234"/>
    <mergeCell ref="A125:H125"/>
    <mergeCell ref="A136:H136"/>
    <mergeCell ref="A146:H146"/>
    <mergeCell ref="A245:H245"/>
    <mergeCell ref="A1:H1"/>
    <mergeCell ref="A12:H12"/>
    <mergeCell ref="A23:H23"/>
    <mergeCell ref="A33:H33"/>
    <mergeCell ref="A43:H43"/>
    <mergeCell ref="A52:H52"/>
    <mergeCell ref="A157:H157"/>
    <mergeCell ref="A168:H168"/>
    <mergeCell ref="A179:H179"/>
    <mergeCell ref="A190:H190"/>
    <mergeCell ref="A201:H201"/>
    <mergeCell ref="A212:H212"/>
    <mergeCell ref="A94:H94"/>
    <mergeCell ref="A105:H105"/>
    <mergeCell ref="A115:H11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229F1E9FFEE354EAE6283D896656F21" ma:contentTypeVersion="19" ma:contentTypeDescription="Create a new document." ma:contentTypeScope="" ma:versionID="29c214bf28512a465689d6002f791277">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92b7e6fc-842e-45ea-8967-46b7e7972aa4" xmlns:ns6="0085b17f-ec7f-4467-953e-fc4d869ccdd2" targetNamespace="http://schemas.microsoft.com/office/2006/metadata/properties" ma:root="true" ma:fieldsID="c620220ff4c5a9aa842bd59f7e640c15" ns1:_="" ns2:_="" ns3:_="" ns4:_="" ns5:_="" ns6:_="">
    <xsd:import namespace="http://schemas.microsoft.com/sharepoint/v3"/>
    <xsd:import namespace="4ffa91fb-a0ff-4ac5-b2db-65c790d184a4"/>
    <xsd:import namespace="http://schemas.microsoft.com/sharepoint.v3"/>
    <xsd:import namespace="http://schemas.microsoft.com/sharepoint/v3/fields"/>
    <xsd:import namespace="92b7e6fc-842e-45ea-8967-46b7e7972aa4"/>
    <xsd:import namespace="0085b17f-ec7f-4467-953e-fc4d869ccdd2"/>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5:MediaServiceDateTaken" minOccurs="0"/>
                <xsd:element ref="ns5:MediaServiceAutoTags" minOccurs="0"/>
                <xsd:element ref="ns5:MediaServiceGenerationTime" minOccurs="0"/>
                <xsd:element ref="ns5:MediaServiceEventHashCode" minOccurs="0"/>
                <xsd:element ref="ns5:MediaServiceLocation" minOccurs="0"/>
                <xsd:element ref="ns6:SharedWithUsers" minOccurs="0"/>
                <xsd:element ref="ns6:SharedWithDetails" minOccurs="0"/>
                <xsd:element ref="ns5:lcf76f155ced4ddcb4097134ff3c332f" minOccurs="0"/>
                <xsd:element ref="ns5:MediaLengthInSeconds" minOccurs="0"/>
                <xsd:element ref="ns5:MediaServiceOCR" minOccurs="0"/>
                <xsd:element ref="ns5:MediaServiceObjectDetectorVersions" minOccurs="0"/>
                <xsd:element ref="ns5: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43" nillable="true" ma:displayName="Unified Compliance Policy Properties" ma:hidden="true" ma:internalName="_ip_UnifiedCompliancePolicyProperties">
      <xsd:simpleType>
        <xsd:restriction base="dms:Note"/>
      </xsd:simpleType>
    </xsd:element>
    <xsd:element name="_ip_UnifiedCompliancePolicyUIAction" ma:index="4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fb1368de-358a-4ac7-86b0-f19a73e29e78}" ma:internalName="TaxCatchAllLabel" ma:readOnly="true" ma:showField="CatchAllDataLabel" ma:web="0085b17f-ec7f-4467-953e-fc4d869ccdd2">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fb1368de-358a-4ac7-86b0-f19a73e29e78}" ma:internalName="TaxCatchAll" ma:showField="CatchAllData" ma:web="0085b17f-ec7f-4467-953e-fc4d869ccdd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2b7e6fc-842e-45ea-8967-46b7e7972aa4"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AutoTags" ma:index="31" nillable="true" ma:displayName="Tags" ma:internalName="MediaServiceAutoTags" ma:readOnly="true">
      <xsd:simpleType>
        <xsd:restriction base="dms:Text"/>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Location" ma:index="34" nillable="true" ma:displayName="Location" ma:internalName="MediaServiceLocation" ma:readOnly="true">
      <xsd:simpleType>
        <xsd:restriction base="dms:Text"/>
      </xsd:simpleType>
    </xsd:element>
    <xsd:element name="lcf76f155ced4ddcb4097134ff3c332f" ma:index="38"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LengthInSeconds" ma:index="39" nillable="true" ma:displayName="MediaLengthInSeconds" ma:hidden="true" ma:internalName="MediaLengthInSeconds" ma:readOnly="true">
      <xsd:simpleType>
        <xsd:restriction base="dms:Unknown"/>
      </xsd:simpleType>
    </xsd:element>
    <xsd:element name="MediaServiceOCR" ma:index="40" nillable="true" ma:displayName="Extracted Text" ma:internalName="MediaServiceOCR" ma:readOnly="true">
      <xsd:simpleType>
        <xsd:restriction base="dms:Note">
          <xsd:maxLength value="255"/>
        </xsd:restriction>
      </xsd:simpleType>
    </xsd:element>
    <xsd:element name="MediaServiceObjectDetectorVersions" ma:index="41" nillable="true" ma:displayName="MediaServiceObjectDetectorVersions" ma:hidden="true" ma:indexed="true" ma:internalName="MediaServiceObjectDetectorVersions" ma:readOnly="true">
      <xsd:simpleType>
        <xsd:restriction base="dms:Text"/>
      </xsd:simpleType>
    </xsd:element>
    <xsd:element name="MediaServiceSearchProperties" ma:index="4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085b17f-ec7f-4467-953e-fc4d869ccdd2" elementFormDefault="qualified">
    <xsd:import namespace="http://schemas.microsoft.com/office/2006/documentManagement/types"/>
    <xsd:import namespace="http://schemas.microsoft.com/office/infopath/2007/PartnerControls"/>
    <xsd:element name="SharedWithUsers" ma:index="3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2024-03-13T15:41:31+00:00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_ip_UnifiedCompliancePolicyUIAction xmlns="http://schemas.microsoft.com/sharepoint/v3" xsi:nil="true"/>
    <lcf76f155ced4ddcb4097134ff3c332f xmlns="92b7e6fc-842e-45ea-8967-46b7e7972aa4">
      <Terms xmlns="http://schemas.microsoft.com/office/infopath/2007/PartnerControls"/>
    </lcf76f155ced4ddcb4097134ff3c332f>
    <_ip_UnifiedCompliancePolicyProperties xmlns="http://schemas.microsoft.com/sharepoint/v3" xsi:nil="true"/>
  </documentManagement>
</p:properties>
</file>

<file path=customXml/item4.xml><?xml version="1.0" encoding="utf-8"?>
<?mso-contentType ?>
<SharedContentType xmlns="Microsoft.SharePoint.Taxonomy.ContentTypeSync" SourceId="29f62856-1543-49d4-a736-4569d363f533" ContentTypeId="0x0101" PreviousValue="false"/>
</file>

<file path=customXml/itemProps1.xml><?xml version="1.0" encoding="utf-8"?>
<ds:datastoreItem xmlns:ds="http://schemas.openxmlformats.org/officeDocument/2006/customXml" ds:itemID="{25712892-4813-440A-9C2F-98FDEEB3C3EC}">
  <ds:schemaRefs>
    <ds:schemaRef ds:uri="http://schemas.microsoft.com/sharepoint/v3/contenttype/forms"/>
  </ds:schemaRefs>
</ds:datastoreItem>
</file>

<file path=customXml/itemProps2.xml><?xml version="1.0" encoding="utf-8"?>
<ds:datastoreItem xmlns:ds="http://schemas.openxmlformats.org/officeDocument/2006/customXml" ds:itemID="{8E3FF39D-D175-47E3-ABA1-EAD925BA7E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92b7e6fc-842e-45ea-8967-46b7e7972aa4"/>
    <ds:schemaRef ds:uri="0085b17f-ec7f-4467-953e-fc4d869cc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64DC49-A07F-493F-A4FB-9079676F6774}">
  <ds:schemaRefs>
    <ds:schemaRef ds:uri="http://schemas.microsoft.com/office/2006/metadata/properties"/>
    <ds:schemaRef ds:uri="http://schemas.microsoft.com/office/infopath/2007/PartnerControls"/>
    <ds:schemaRef ds:uri="http://schemas.microsoft.com/sharepoint/v3/fields"/>
    <ds:schemaRef ds:uri="http://schemas.microsoft.com/sharepoint/v3"/>
    <ds:schemaRef ds:uri="4ffa91fb-a0ff-4ac5-b2db-65c790d184a4"/>
    <ds:schemaRef ds:uri="http://schemas.microsoft.com/sharepoint.v3"/>
    <ds:schemaRef ds:uri="92b7e6fc-842e-45ea-8967-46b7e7972aa4"/>
  </ds:schemaRefs>
</ds:datastoreItem>
</file>

<file path=customXml/itemProps4.xml><?xml version="1.0" encoding="utf-8"?>
<ds:datastoreItem xmlns:ds="http://schemas.openxmlformats.org/officeDocument/2006/customXml" ds:itemID="{3EEC1836-7D09-44B0-AF29-84DDE5436E6D}">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Annual Change</vt:lpstr>
      <vt:lpstr>Indicator Metadata</vt:lpstr>
      <vt:lpstr>ChesapeakeProgress Summary</vt:lpstr>
      <vt:lpstr>Nitrogen</vt:lpstr>
      <vt:lpstr>Phosphorus</vt:lpstr>
      <vt:lpstr>Sediment</vt:lpstr>
      <vt:lpstr>Percent Change</vt:lpstr>
      <vt:lpstr>Overview of States</vt:lpstr>
      <vt:lpstr>State Sector Chart</vt:lpstr>
      <vt:lpstr>Sector Rollup Chart </vt:lpstr>
      <vt:lpstr>IndicatorLoads-Goals</vt:lpstr>
      <vt:lpstr>'State Sector Chart'!Print_Area</vt:lpstr>
    </vt:vector>
  </TitlesOfParts>
  <Manager/>
  <Company>U.S. EPA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Nsylvest</dc:creator>
  <cp:keywords/>
  <dc:description/>
  <cp:lastModifiedBy>Smith, Auston</cp:lastModifiedBy>
  <cp:revision/>
  <dcterms:created xsi:type="dcterms:W3CDTF">2011-03-18T13:56:45Z</dcterms:created>
  <dcterms:modified xsi:type="dcterms:W3CDTF">2026-06-29T15:47:11Z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0x010100F229F1E9FFEE354EAE6283D896656F21</vt:lpwstr>
  </property>
  <property fmtid="{D5CDD505-2E9C-101B-9397-08002B2CF9AE}" pid="3" name="TaxKeyword">
    <vt:lpwstr/>
  </property>
  <property fmtid="{D5CDD505-2E9C-101B-9397-08002B2CF9AE}" pid="4" name="MediaServiceImageTags">
    <vt:lpwstr/>
  </property>
  <property fmtid="{D5CDD505-2E9C-101B-9397-08002B2CF9AE}" pid="5" name="e3f09c3df709400db2417a7161762d62">
    <vt:lpwstr/>
  </property>
  <property fmtid="{D5CDD505-2E9C-101B-9397-08002B2CF9AE}" pid="6" name="EPA_x0020_Subject">
    <vt:lpwstr/>
  </property>
  <property fmtid="{D5CDD505-2E9C-101B-9397-08002B2CF9AE}" pid="7" name="Document Type">
    <vt:lpwstr/>
  </property>
  <property fmtid="{D5CDD505-2E9C-101B-9397-08002B2CF9AE}" pid="8" name="EPA Subject">
    <vt:lpwstr/>
  </property>
  <property fmtid="{D5CDD505-2E9C-101B-9397-08002B2CF9AE}" pid="9" name="Document_x0020_Type">
    <vt:lpwstr/>
  </property>
</Properties>
</file>