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Indicators\RPI\"/>
    </mc:Choice>
  </mc:AlternateContent>
  <xr:revisionPtr revIDLastSave="0" documentId="13_ncr:1_{945782A5-6B6F-4CE5-A252-C84F0902C0C4}" xr6:coauthVersionLast="47" xr6:coauthVersionMax="47" xr10:uidLastSave="{00000000-0000-0000-0000-000000000000}"/>
  <bookViews>
    <workbookView xWindow="28890" yWindow="-9450" windowWidth="28620" windowHeight="15525" tabRatio="715" activeTab="6" xr2:uid="{00000000-000D-0000-FFFF-FFFF00000000}"/>
  </bookViews>
  <sheets>
    <sheet name="Nitrogen" sheetId="30" r:id="rId1"/>
    <sheet name="Annual Change" sheetId="38" state="hidden" r:id="rId2"/>
    <sheet name="Phosphorus" sheetId="8" r:id="rId3"/>
    <sheet name="Sediment" sheetId="35" r:id="rId4"/>
    <sheet name="Charts for Executive Summary" sheetId="11" r:id="rId5"/>
    <sheet name="IndicatorLoads-Goals_05022022" sheetId="25" r:id="rId6"/>
    <sheet name="Percent Change Q16" sheetId="36" r:id="rId7"/>
    <sheet name="Overview of States" sheetId="37" r:id="rId8"/>
  </sheets>
  <externalReferences>
    <externalReference r:id="rId9"/>
    <externalReference r:id="rId10"/>
    <externalReference r:id="rId11"/>
    <externalReference r:id="rId12"/>
  </externalReferences>
  <definedNames>
    <definedName name="__________2000_swm_coseg" localSheetId="4">#REF!</definedName>
    <definedName name="__________2000_swm_coseg" localSheetId="5">#REF!</definedName>
    <definedName name="__________2000_swm_coseg" localSheetId="0">#REF!</definedName>
    <definedName name="__________2000_swm_coseg" localSheetId="2">#REF!</definedName>
    <definedName name="__________2000_swm_coseg" localSheetId="3">#REF!</definedName>
    <definedName name="__________2000_swm_coseg">#REF!</definedName>
    <definedName name="__________2000cum_Plus_2001" localSheetId="4">#REF!</definedName>
    <definedName name="__________2000cum_Plus_2001" localSheetId="5">#REF!</definedName>
    <definedName name="__________2000cum_Plus_2001" localSheetId="0">#REF!</definedName>
    <definedName name="__________2000cum_Plus_2001" localSheetId="2">#REF!</definedName>
    <definedName name="__________2000cum_Plus_2001" localSheetId="3">#REF!</definedName>
    <definedName name="__________2000cum_Plus_2001">#REF!</definedName>
    <definedName name="__________2001ProgCum" localSheetId="4">#REF!</definedName>
    <definedName name="__________2001ProgCum" localSheetId="5">#REF!</definedName>
    <definedName name="__________2001ProgCum" localSheetId="0">#REF!</definedName>
    <definedName name="__________2001ProgCum" localSheetId="2">#REF!</definedName>
    <definedName name="__________2001ProgCum" localSheetId="3">#REF!</definedName>
    <definedName name="__________2001ProgCum">#REF!</definedName>
    <definedName name="_________2000_swm_coseg" localSheetId="4">#REF!</definedName>
    <definedName name="_________2000_swm_coseg" localSheetId="5">#REF!</definedName>
    <definedName name="_________2000_swm_coseg" localSheetId="0">#REF!</definedName>
    <definedName name="_________2000_swm_coseg" localSheetId="2">#REF!</definedName>
    <definedName name="_________2000_swm_coseg" localSheetId="3">#REF!</definedName>
    <definedName name="_________2000_swm_coseg">#REF!</definedName>
    <definedName name="_________2000cum_Plus_2001" localSheetId="4">#REF!</definedName>
    <definedName name="_________2000cum_Plus_2001" localSheetId="5">#REF!</definedName>
    <definedName name="_________2000cum_Plus_2001" localSheetId="0">#REF!</definedName>
    <definedName name="_________2000cum_Plus_2001" localSheetId="2">#REF!</definedName>
    <definedName name="_________2000cum_Plus_2001" localSheetId="3">#REF!</definedName>
    <definedName name="_________2000cum_Plus_2001">#REF!</definedName>
    <definedName name="_________2001ProgCum" localSheetId="4">#REF!</definedName>
    <definedName name="_________2001ProgCum" localSheetId="5">#REF!</definedName>
    <definedName name="_________2001ProgCum" localSheetId="0">#REF!</definedName>
    <definedName name="_________2001ProgCum" localSheetId="2">#REF!</definedName>
    <definedName name="_________2001ProgCum" localSheetId="3">#REF!</definedName>
    <definedName name="_________2001ProgCum">#REF!</definedName>
    <definedName name="________2000_swm_coseg" localSheetId="4">#REF!</definedName>
    <definedName name="________2000_swm_coseg" localSheetId="5">#REF!</definedName>
    <definedName name="________2000_swm_coseg" localSheetId="0">#REF!</definedName>
    <definedName name="________2000_swm_coseg" localSheetId="2">#REF!</definedName>
    <definedName name="________2000_swm_coseg" localSheetId="3">#REF!</definedName>
    <definedName name="________2000_swm_coseg">#REF!</definedName>
    <definedName name="________2000cum_Plus_2001" localSheetId="4">#REF!</definedName>
    <definedName name="________2000cum_Plus_2001" localSheetId="5">#REF!</definedName>
    <definedName name="________2000cum_Plus_2001" localSheetId="0">#REF!</definedName>
    <definedName name="________2000cum_Plus_2001" localSheetId="2">#REF!</definedName>
    <definedName name="________2000cum_Plus_2001" localSheetId="3">#REF!</definedName>
    <definedName name="________2000cum_Plus_2001">#REF!</definedName>
    <definedName name="________2001ProgCum" localSheetId="4">#REF!</definedName>
    <definedName name="________2001ProgCum" localSheetId="5">#REF!</definedName>
    <definedName name="________2001ProgCum" localSheetId="0">#REF!</definedName>
    <definedName name="________2001ProgCum" localSheetId="2">#REF!</definedName>
    <definedName name="________2001ProgCum" localSheetId="3">#REF!</definedName>
    <definedName name="________2001ProgCum">#REF!</definedName>
    <definedName name="_______2000_swm_coseg" localSheetId="4">#REF!</definedName>
    <definedName name="_______2000_swm_coseg" localSheetId="5">#REF!</definedName>
    <definedName name="_______2000_swm_coseg" localSheetId="0">#REF!</definedName>
    <definedName name="_______2000_swm_coseg" localSheetId="2">#REF!</definedName>
    <definedName name="_______2000_swm_coseg" localSheetId="3">#REF!</definedName>
    <definedName name="_______2000_swm_coseg">#REF!</definedName>
    <definedName name="_______2000cum_Plus_2001" localSheetId="4">#REF!</definedName>
    <definedName name="_______2000cum_Plus_2001" localSheetId="5">#REF!</definedName>
    <definedName name="_______2000cum_Plus_2001" localSheetId="0">#REF!</definedName>
    <definedName name="_______2000cum_Plus_2001" localSheetId="2">#REF!</definedName>
    <definedName name="_______2000cum_Plus_2001" localSheetId="3">#REF!</definedName>
    <definedName name="_______2000cum_Plus_2001">#REF!</definedName>
    <definedName name="_______2001ProgCum" localSheetId="4">#REF!</definedName>
    <definedName name="_______2001ProgCum" localSheetId="5">#REF!</definedName>
    <definedName name="_______2001ProgCum" localSheetId="0">#REF!</definedName>
    <definedName name="_______2001ProgCum" localSheetId="2">#REF!</definedName>
    <definedName name="_______2001ProgCum" localSheetId="3">#REF!</definedName>
    <definedName name="_______2001ProgCum">#REF!</definedName>
    <definedName name="______2000_swm_coseg" localSheetId="4">#REF!</definedName>
    <definedName name="______2000_swm_coseg" localSheetId="5">#REF!</definedName>
    <definedName name="______2000_swm_coseg" localSheetId="0">#REF!</definedName>
    <definedName name="______2000_swm_coseg" localSheetId="2">#REF!</definedName>
    <definedName name="______2000_swm_coseg" localSheetId="3">#REF!</definedName>
    <definedName name="______2000_swm_coseg">#REF!</definedName>
    <definedName name="______2000cum_Plus_2001" localSheetId="4">#REF!</definedName>
    <definedName name="______2000cum_Plus_2001" localSheetId="5">#REF!</definedName>
    <definedName name="______2000cum_Plus_2001" localSheetId="0">#REF!</definedName>
    <definedName name="______2000cum_Plus_2001" localSheetId="2">#REF!</definedName>
    <definedName name="______2000cum_Plus_2001" localSheetId="3">#REF!</definedName>
    <definedName name="______2000cum_Plus_2001">#REF!</definedName>
    <definedName name="______2001ProgCum" localSheetId="4">#REF!</definedName>
    <definedName name="______2001ProgCum" localSheetId="5">#REF!</definedName>
    <definedName name="______2001ProgCum" localSheetId="0">#REF!</definedName>
    <definedName name="______2001ProgCum" localSheetId="2">#REF!</definedName>
    <definedName name="______2001ProgCum" localSheetId="3">#REF!</definedName>
    <definedName name="______2001ProgCum">#REF!</definedName>
    <definedName name="_____2000_swm_coseg" localSheetId="4">#REF!</definedName>
    <definedName name="_____2000_swm_coseg" localSheetId="5">#REF!</definedName>
    <definedName name="_____2000_swm_coseg" localSheetId="0">#REF!</definedName>
    <definedName name="_____2000_swm_coseg" localSheetId="2">#REF!</definedName>
    <definedName name="_____2000_swm_coseg" localSheetId="3">#REF!</definedName>
    <definedName name="_____2000_swm_coseg">#REF!</definedName>
    <definedName name="_____2000cum_Plus_2001" localSheetId="4">#REF!</definedName>
    <definedName name="_____2000cum_Plus_2001" localSheetId="5">#REF!</definedName>
    <definedName name="_____2000cum_Plus_2001" localSheetId="0">#REF!</definedName>
    <definedName name="_____2000cum_Plus_2001" localSheetId="2">#REF!</definedName>
    <definedName name="_____2000cum_Plus_2001" localSheetId="3">#REF!</definedName>
    <definedName name="_____2000cum_Plus_2001">#REF!</definedName>
    <definedName name="_____2001ProgCum" localSheetId="4">#REF!</definedName>
    <definedName name="_____2001ProgCum" localSheetId="5">#REF!</definedName>
    <definedName name="_____2001ProgCum" localSheetId="0">#REF!</definedName>
    <definedName name="_____2001ProgCum" localSheetId="2">#REF!</definedName>
    <definedName name="_____2001ProgCum" localSheetId="3">#REF!</definedName>
    <definedName name="_____2001ProgCum">#REF!</definedName>
    <definedName name="____2000_swm_coseg" localSheetId="4">#REF!</definedName>
    <definedName name="____2000_swm_coseg" localSheetId="5">#REF!</definedName>
    <definedName name="____2000_swm_coseg" localSheetId="0">#REF!</definedName>
    <definedName name="____2000_swm_coseg" localSheetId="2">#REF!</definedName>
    <definedName name="____2000_swm_coseg" localSheetId="3">#REF!</definedName>
    <definedName name="____2000_swm_coseg">#REF!</definedName>
    <definedName name="____2000cum_Plus_2001" localSheetId="4">#REF!</definedName>
    <definedName name="____2000cum_Plus_2001" localSheetId="5">#REF!</definedName>
    <definedName name="____2000cum_Plus_2001" localSheetId="0">#REF!</definedName>
    <definedName name="____2000cum_Plus_2001" localSheetId="2">#REF!</definedName>
    <definedName name="____2000cum_Plus_2001" localSheetId="3">#REF!</definedName>
    <definedName name="____2000cum_Plus_2001">#REF!</definedName>
    <definedName name="____2001ProgCum" localSheetId="4">#REF!</definedName>
    <definedName name="____2001ProgCum" localSheetId="5">#REF!</definedName>
    <definedName name="____2001ProgCum" localSheetId="0">#REF!</definedName>
    <definedName name="____2001ProgCum" localSheetId="2">#REF!</definedName>
    <definedName name="____2001ProgCum" localSheetId="3">#REF!</definedName>
    <definedName name="____2001ProgCum">#REF!</definedName>
    <definedName name="___1_2000_swm_coseg" localSheetId="4">#REF!</definedName>
    <definedName name="___1_2000_swm_coseg" localSheetId="5">#REF!</definedName>
    <definedName name="___1_2000_swm_coseg" localSheetId="0">#REF!</definedName>
    <definedName name="___1_2000_swm_coseg" localSheetId="2">#REF!</definedName>
    <definedName name="___1_2000_swm_coseg" localSheetId="3">#REF!</definedName>
    <definedName name="___1_2000_swm_coseg">#REF!</definedName>
    <definedName name="___2_2000cum_Plus_2001" localSheetId="4">#REF!</definedName>
    <definedName name="___2_2000cum_Plus_2001" localSheetId="5">#REF!</definedName>
    <definedName name="___2_2000cum_Plus_2001" localSheetId="0">#REF!</definedName>
    <definedName name="___2_2000cum_Plus_2001" localSheetId="2">#REF!</definedName>
    <definedName name="___2_2000cum_Plus_2001" localSheetId="3">#REF!</definedName>
    <definedName name="___2_2000cum_Plus_2001">#REF!</definedName>
    <definedName name="___2000_swm_coseg" localSheetId="4">#REF!</definedName>
    <definedName name="___2000_swm_coseg" localSheetId="5">#REF!</definedName>
    <definedName name="___2000_swm_coseg" localSheetId="0">#REF!</definedName>
    <definedName name="___2000_swm_coseg" localSheetId="2">#REF!</definedName>
    <definedName name="___2000_swm_coseg" localSheetId="3">#REF!</definedName>
    <definedName name="___2000_swm_coseg">#REF!</definedName>
    <definedName name="___2000cum_Plus_2001" localSheetId="4">#REF!</definedName>
    <definedName name="___2000cum_Plus_2001" localSheetId="5">#REF!</definedName>
    <definedName name="___2000cum_Plus_2001" localSheetId="0">#REF!</definedName>
    <definedName name="___2000cum_Plus_2001" localSheetId="2">#REF!</definedName>
    <definedName name="___2000cum_Plus_2001" localSheetId="3">#REF!</definedName>
    <definedName name="___2000cum_Plus_2001">#REF!</definedName>
    <definedName name="___2001ProgCum" localSheetId="4">#REF!</definedName>
    <definedName name="___2001ProgCum" localSheetId="5">#REF!</definedName>
    <definedName name="___2001ProgCum" localSheetId="0">#REF!</definedName>
    <definedName name="___2001ProgCum" localSheetId="2">#REF!</definedName>
    <definedName name="___2001ProgCum" localSheetId="3">#REF!</definedName>
    <definedName name="___2001ProgCum">#REF!</definedName>
    <definedName name="___3_2001ProgCum" localSheetId="4">#REF!</definedName>
    <definedName name="___3_2001ProgCum" localSheetId="5">#REF!</definedName>
    <definedName name="___3_2001ProgCum" localSheetId="0">#REF!</definedName>
    <definedName name="___3_2001ProgCum" localSheetId="2">#REF!</definedName>
    <definedName name="___3_2001ProgCum" localSheetId="3">#REF!</definedName>
    <definedName name="___3_2001ProgCum">#REF!</definedName>
    <definedName name="__1_2000_swm_coseg" localSheetId="4">#REF!</definedName>
    <definedName name="__1_2000_swm_coseg" localSheetId="5">#REF!</definedName>
    <definedName name="__1_2000_swm_coseg" localSheetId="0">#REF!</definedName>
    <definedName name="__1_2000_swm_coseg" localSheetId="2">#REF!</definedName>
    <definedName name="__1_2000_swm_coseg" localSheetId="3">#REF!</definedName>
    <definedName name="__1_2000_swm_coseg">#REF!</definedName>
    <definedName name="__2_2000cum_Plus_2001" localSheetId="4">#REF!</definedName>
    <definedName name="__2_2000cum_Plus_2001" localSheetId="5">#REF!</definedName>
    <definedName name="__2_2000cum_Plus_2001" localSheetId="0">#REF!</definedName>
    <definedName name="__2_2000cum_Plus_2001" localSheetId="2">#REF!</definedName>
    <definedName name="__2_2000cum_Plus_2001" localSheetId="3">#REF!</definedName>
    <definedName name="__2_2000cum_Plus_2001">#REF!</definedName>
    <definedName name="__2000_swm_coseg" localSheetId="4">#REF!</definedName>
    <definedName name="__2000_swm_coseg" localSheetId="5">#REF!</definedName>
    <definedName name="__2000_swm_coseg" localSheetId="0">#REF!</definedName>
    <definedName name="__2000_swm_coseg" localSheetId="2">#REF!</definedName>
    <definedName name="__2000_swm_coseg" localSheetId="3">#REF!</definedName>
    <definedName name="__2000_swm_coseg">#REF!</definedName>
    <definedName name="__2000cum_Plus_2001" localSheetId="4">#REF!</definedName>
    <definedName name="__2000cum_Plus_2001" localSheetId="5">#REF!</definedName>
    <definedName name="__2000cum_Plus_2001" localSheetId="0">#REF!</definedName>
    <definedName name="__2000cum_Plus_2001" localSheetId="2">#REF!</definedName>
    <definedName name="__2000cum_Plus_2001" localSheetId="3">#REF!</definedName>
    <definedName name="__2000cum_Plus_2001">#REF!</definedName>
    <definedName name="__2001ProgCum" localSheetId="4">#REF!</definedName>
    <definedName name="__2001ProgCum" localSheetId="5">#REF!</definedName>
    <definedName name="__2001ProgCum" localSheetId="0">#REF!</definedName>
    <definedName name="__2001ProgCum" localSheetId="2">#REF!</definedName>
    <definedName name="__2001ProgCum" localSheetId="3">#REF!</definedName>
    <definedName name="__2001ProgCum">#REF!</definedName>
    <definedName name="__3_2001ProgCum" localSheetId="4">#REF!</definedName>
    <definedName name="__3_2001ProgCum" localSheetId="5">#REF!</definedName>
    <definedName name="__3_2001ProgCum" localSheetId="0">#REF!</definedName>
    <definedName name="__3_2001ProgCum" localSheetId="2">#REF!</definedName>
    <definedName name="__3_2001ProgCum" localSheetId="3">#REF!</definedName>
    <definedName name="__3_2001ProgCum">#REF!</definedName>
    <definedName name="_000_coseg_ag_no_CT_" localSheetId="4">#REF!</definedName>
    <definedName name="_000_coseg_ag_no_CT_" localSheetId="5">#REF!</definedName>
    <definedName name="_000_coseg_ag_no_CT_" localSheetId="0">#REF!</definedName>
    <definedName name="_000_coseg_ag_no_CT_" localSheetId="2">#REF!</definedName>
    <definedName name="_000_coseg_ag_no_CT_" localSheetId="3">#REF!</definedName>
    <definedName name="_000_coseg_ag_no_CT_">#REF!</definedName>
    <definedName name="_1_2000_swm_coseg" localSheetId="4">#REF!</definedName>
    <definedName name="_1_2000_swm_coseg" localSheetId="5">#REF!</definedName>
    <definedName name="_1_2000_swm_coseg" localSheetId="0">#REF!</definedName>
    <definedName name="_1_2000_swm_coseg" localSheetId="2">#REF!</definedName>
    <definedName name="_1_2000_swm_coseg" localSheetId="3">#REF!</definedName>
    <definedName name="_1_2000_swm_coseg">#REF!</definedName>
    <definedName name="_2_2000_swm_coseg" localSheetId="4">#REF!</definedName>
    <definedName name="_2_2000_swm_coseg" localSheetId="5">#REF!</definedName>
    <definedName name="_2_2000_swm_coseg" localSheetId="0">#REF!</definedName>
    <definedName name="_2_2000_swm_coseg" localSheetId="2">#REF!</definedName>
    <definedName name="_2_2000_swm_coseg" localSheetId="3">#REF!</definedName>
    <definedName name="_2_2000_swm_coseg">#REF!</definedName>
    <definedName name="_2_2000cum_Plus_2001" localSheetId="4">#REF!</definedName>
    <definedName name="_2_2000cum_Plus_2001" localSheetId="5">#REF!</definedName>
    <definedName name="_2_2000cum_Plus_2001" localSheetId="0">#REF!</definedName>
    <definedName name="_2_2000cum_Plus_2001" localSheetId="2">#REF!</definedName>
    <definedName name="_2_2000cum_Plus_2001" localSheetId="3">#REF!</definedName>
    <definedName name="_2_2000cum_Plus_2001">#REF!</definedName>
    <definedName name="_2000_swm_coseg" localSheetId="4">#REF!</definedName>
    <definedName name="_2000_swm_coseg" localSheetId="5">#REF!</definedName>
    <definedName name="_2000_swm_coseg" localSheetId="0">#REF!</definedName>
    <definedName name="_2000_swm_coseg" localSheetId="2">#REF!</definedName>
    <definedName name="_2000_swm_coseg" localSheetId="3">#REF!</definedName>
    <definedName name="_2000_swm_coseg">#REF!</definedName>
    <definedName name="_2000cum_Plus_2001" localSheetId="4">#REF!</definedName>
    <definedName name="_2000cum_Plus_2001" localSheetId="5">#REF!</definedName>
    <definedName name="_2000cum_Plus_2001" localSheetId="0">#REF!</definedName>
    <definedName name="_2000cum_Plus_2001" localSheetId="2">#REF!</definedName>
    <definedName name="_2000cum_Plus_2001" localSheetId="3">#REF!</definedName>
    <definedName name="_2000cum_Plus_2001">#REF!</definedName>
    <definedName name="_2001ProgCum" localSheetId="4">#REF!</definedName>
    <definedName name="_2001ProgCum" localSheetId="5">#REF!</definedName>
    <definedName name="_2001ProgCum" localSheetId="0">#REF!</definedName>
    <definedName name="_2001ProgCum" localSheetId="2">#REF!</definedName>
    <definedName name="_2001ProgCum" localSheetId="3">#REF!</definedName>
    <definedName name="_2001ProgCum">#REF!</definedName>
    <definedName name="_3_2001ProgCum" localSheetId="4">#REF!</definedName>
    <definedName name="_3_2001ProgCum" localSheetId="5">#REF!</definedName>
    <definedName name="_3_2001ProgCum" localSheetId="0">#REF!</definedName>
    <definedName name="_3_2001ProgCum" localSheetId="2">#REF!</definedName>
    <definedName name="_3_2001ProgCum" localSheetId="3">#REF!</definedName>
    <definedName name="_3_2001ProgCum">#REF!</definedName>
    <definedName name="_4_2000cum_Plus_2001" localSheetId="4">#REF!</definedName>
    <definedName name="_4_2000cum_Plus_2001" localSheetId="5">#REF!</definedName>
    <definedName name="_4_2000cum_Plus_2001" localSheetId="0">#REF!</definedName>
    <definedName name="_4_2000cum_Plus_2001" localSheetId="2">#REF!</definedName>
    <definedName name="_4_2000cum_Plus_2001" localSheetId="3">#REF!</definedName>
    <definedName name="_4_2000cum_Plus_2001">#REF!</definedName>
    <definedName name="_592_coseg" localSheetId="4">#REF!</definedName>
    <definedName name="_592_coseg" localSheetId="5">#REF!</definedName>
    <definedName name="_592_coseg" localSheetId="0">#REF!</definedName>
    <definedName name="_592_coseg" localSheetId="2">#REF!</definedName>
    <definedName name="_592_coseg" localSheetId="3">#REF!</definedName>
    <definedName name="_592_coseg">#REF!</definedName>
    <definedName name="_6_2001ProgCum" localSheetId="4">#REF!</definedName>
    <definedName name="_6_2001ProgCum" localSheetId="5">#REF!</definedName>
    <definedName name="_6_2001ProgCum" localSheetId="0">#REF!</definedName>
    <definedName name="_6_2001ProgCum" localSheetId="2">#REF!</definedName>
    <definedName name="_6_2001ProgCum" localSheetId="3">#REF!</definedName>
    <definedName name="_6_2001ProgCum">#REF!</definedName>
    <definedName name="_993_coseg" localSheetId="4">#REF!</definedName>
    <definedName name="_993_coseg" localSheetId="5">#REF!</definedName>
    <definedName name="_993_coseg" localSheetId="0">#REF!</definedName>
    <definedName name="_993_coseg" localSheetId="2">#REF!</definedName>
    <definedName name="_993_coseg" localSheetId="3">#REF!</definedName>
    <definedName name="_993_coseg">#REF!</definedName>
    <definedName name="_994_coseg" localSheetId="4">#REF!</definedName>
    <definedName name="_994_coseg" localSheetId="5">#REF!</definedName>
    <definedName name="_994_coseg" localSheetId="0">#REF!</definedName>
    <definedName name="_994_coseg" localSheetId="2">#REF!</definedName>
    <definedName name="_994_coseg" localSheetId="3">#REF!</definedName>
    <definedName name="_994_coseg">#REF!</definedName>
    <definedName name="_995_coseg" localSheetId="4">#REF!</definedName>
    <definedName name="_995_coseg" localSheetId="5">#REF!</definedName>
    <definedName name="_995_coseg" localSheetId="0">#REF!</definedName>
    <definedName name="_995_coseg" localSheetId="2">#REF!</definedName>
    <definedName name="_995_coseg" localSheetId="3">#REF!</definedName>
    <definedName name="_995_coseg">#REF!</definedName>
    <definedName name="_996_coseg" localSheetId="4">#REF!</definedName>
    <definedName name="_996_coseg" localSheetId="5">#REF!</definedName>
    <definedName name="_996_coseg" localSheetId="0">#REF!</definedName>
    <definedName name="_996_coseg" localSheetId="2">#REF!</definedName>
    <definedName name="_996_coseg" localSheetId="3">#REF!</definedName>
    <definedName name="_996_coseg">#REF!</definedName>
    <definedName name="_997_coseg" localSheetId="4">#REF!</definedName>
    <definedName name="_997_coseg" localSheetId="5">#REF!</definedName>
    <definedName name="_997_coseg" localSheetId="0">#REF!</definedName>
    <definedName name="_997_coseg" localSheetId="2">#REF!</definedName>
    <definedName name="_997_coseg" localSheetId="3">#REF!</definedName>
    <definedName name="_997_coseg">#REF!</definedName>
    <definedName name="_998_coseg" localSheetId="4">#REF!</definedName>
    <definedName name="_998_coseg" localSheetId="5">#REF!</definedName>
    <definedName name="_998_coseg" localSheetId="0">#REF!</definedName>
    <definedName name="_998_coseg" localSheetId="2">#REF!</definedName>
    <definedName name="_998_coseg" localSheetId="3">#REF!</definedName>
    <definedName name="_998_coseg">#REF!</definedName>
    <definedName name="_999_coseg_ag_1998_CT_" localSheetId="4">#REF!</definedName>
    <definedName name="_999_coseg_ag_1998_CT_" localSheetId="5">#REF!</definedName>
    <definedName name="_999_coseg_ag_1998_CT_" localSheetId="0">#REF!</definedName>
    <definedName name="_999_coseg_ag_1998_CT_" localSheetId="2">#REF!</definedName>
    <definedName name="_999_coseg_ag_1998_CT_" localSheetId="3">#REF!</definedName>
    <definedName name="_999_coseg_ag_1998_CT_">#REF!</definedName>
    <definedName name="a" localSheetId="5">IF('IndicatorLoads-Goals_05022022'!Loan_Amount*'IndicatorLoads-Goals_05022022'!Interest_Rate*'IndicatorLoads-Goals_05022022'!Loan_Years*'IndicatorLoads-Goals_05022022'!Loan_Start&gt;0,1,0)</definedName>
    <definedName name="a" localSheetId="3">IF(Loan_Amount*Interest_Rate*Loan_Years*Loan_Start&gt;0,1,0)</definedName>
    <definedName name="a">IF(Loan_Amount*Interest_Rate*Loan_Years*Loan_Start&gt;0,1,0)</definedName>
    <definedName name="acres_per_hectare">2.471</definedName>
    <definedName name="AREAofCOSEGTSB03" localSheetId="4">#REF!</definedName>
    <definedName name="AREAofCOSEGTSB03" localSheetId="5">#REF!</definedName>
    <definedName name="AREAofCOSEGTSB03" localSheetId="0">#REF!</definedName>
    <definedName name="AREAofCOSEGTSB03" localSheetId="2">#REF!</definedName>
    <definedName name="AREAofCOSEGTSB03" localSheetId="3">#REF!</definedName>
    <definedName name="AREAofCOSEGTSB03">#REF!</definedName>
    <definedName name="asdf" localSheetId="1">Scheduled_Payment+Extra_Payment</definedName>
    <definedName name="asdf" localSheetId="5">Scheduled_Payment+Extra_Payment</definedName>
    <definedName name="asdf" localSheetId="0">Scheduled_Payment+Extra_Payment</definedName>
    <definedName name="asdf" localSheetId="3">Scheduled_Payment+Extra_Payment</definedName>
    <definedName name="asdf">Scheduled_Payment+Extra_Payment</definedName>
    <definedName name="assembled_costs" localSheetId="5">'[1]Cost Assembly'!$A$11:$K$234</definedName>
    <definedName name="assembled_costs">'[2]Cost Assembly'!$A$11:$K$234</definedName>
    <definedName name="assembled_costs_w_hdr" localSheetId="5">OFFSET('IndicatorLoads-Goals_05022022'!assembled_costs,-1,0,ROWS('IndicatorLoads-Goals_05022022'!assembled_costs)+1)</definedName>
    <definedName name="assembled_costs_w_hdr" localSheetId="3">OFFSET(assembled_costs,-1,0,ROWS(assembled_costs)+1)</definedName>
    <definedName name="assembled_costs_w_hdr">OFFSET(assembled_costs,-1,0,ROWS(assembled_costs)+1)</definedName>
    <definedName name="assembled_practices" localSheetId="5">OFFSET('IndicatorLoads-Goals_05022022'!assembled_costs,0,2,ROWS('IndicatorLoads-Goals_05022022'!assembled_costs),1)</definedName>
    <definedName name="assembled_practices" localSheetId="3">OFFSET(assembled_costs,0,2,ROWS(assembled_costs),1)</definedName>
    <definedName name="assembled_practices">OFFSET(assembled_costs,0,2,ROWS(assembled_costs),1)</definedName>
    <definedName name="assembled_sectors" localSheetId="5">OFFSET('IndicatorLoads-Goals_05022022'!assembled_costs,0,1,ROWS('IndicatorLoads-Goals_05022022'!assembled_costs),1)</definedName>
    <definedName name="assembled_sectors" localSheetId="3">OFFSET(assembled_costs,0,1,ROWS(assembled_costs),1)</definedName>
    <definedName name="assembled_sectors">OFFSET(assembled_costs,0,1,ROWS(assembled_costs),1)</definedName>
    <definedName name="assembled_states" localSheetId="5">OFFSET('IndicatorLoads-Goals_05022022'!assembled_costs,0,0,ROWS('IndicatorLoads-Goals_05022022'!assembled_costs),1)</definedName>
    <definedName name="assembled_states" localSheetId="3">OFFSET(assembled_costs,0,0,ROWS(assembled_costs),1)</definedName>
    <definedName name="assembled_states">OFFSET(assembled_costs,0,0,ROWS(assembled_costs),1)</definedName>
    <definedName name="Beg_Bal" localSheetId="5">#REF!</definedName>
    <definedName name="Beg_Bal">#REF!</definedName>
    <definedName name="BMP_details" localSheetId="4">#REF!</definedName>
    <definedName name="BMP_details" localSheetId="5">#REF!</definedName>
    <definedName name="BMP_details" localSheetId="0">#REF!</definedName>
    <definedName name="BMP_details" localSheetId="2">#REF!</definedName>
    <definedName name="BMP_details" localSheetId="3">#REF!</definedName>
    <definedName name="BMP_details">#REF!</definedName>
    <definedName name="CBP" localSheetId="4">#REF!</definedName>
    <definedName name="CBP" localSheetId="5">#REF!</definedName>
    <definedName name="CBP" localSheetId="0">#REF!</definedName>
    <definedName name="CBP" localSheetId="2">#REF!</definedName>
    <definedName name="CBP" localSheetId="3">#REF!</definedName>
    <definedName name="CBP">#REF!</definedName>
    <definedName name="County_Sum" localSheetId="5">#REF!</definedName>
    <definedName name="County_Sum" localSheetId="0">#REF!</definedName>
    <definedName name="County_Sum">#REF!</definedName>
    <definedName name="Data" localSheetId="5">#REF!</definedName>
    <definedName name="Data">#REF!</definedName>
    <definedName name="_xlnm.Database" localSheetId="4">#REF!</definedName>
    <definedName name="_xlnm.Database" localSheetId="5">#REF!</definedName>
    <definedName name="_xlnm.Database" localSheetId="0">#REF!</definedName>
    <definedName name="_xlnm.Database" localSheetId="2">#REF!</definedName>
    <definedName name="_xlnm.Database" localSheetId="3">#REF!</definedName>
    <definedName name="_xlnm.Database">#REF!</definedName>
    <definedName name="Database_x" localSheetId="4">#REF!</definedName>
    <definedName name="Database_x" localSheetId="5">#REF!</definedName>
    <definedName name="Database_x" localSheetId="0">#REF!</definedName>
    <definedName name="Database_x" localSheetId="2">#REF!</definedName>
    <definedName name="Database_x" localSheetId="3">#REF!</definedName>
    <definedName name="Database_x">#REF!</definedName>
    <definedName name="End_Bal" localSheetId="5">#REF!</definedName>
    <definedName name="End_Bal">#REF!</definedName>
    <definedName name="Extra_Pay" localSheetId="5">#REF!</definedName>
    <definedName name="Extra_Pay">#REF!</definedName>
    <definedName name="_xlnm.Extract" localSheetId="4">#REF!</definedName>
    <definedName name="_xlnm.Extract" localSheetId="5">#REF!</definedName>
    <definedName name="_xlnm.Extract" localSheetId="0">#REF!</definedName>
    <definedName name="_xlnm.Extract" localSheetId="2">#REF!</definedName>
    <definedName name="_xlnm.Extract" localSheetId="3">#REF!</definedName>
    <definedName name="_xlnm.Extract">#REF!</definedName>
    <definedName name="Full_Print" localSheetId="5">#REF!</definedName>
    <definedName name="Full_Print">#REF!</definedName>
    <definedName name="Header_Row" localSheetId="5">ROW(#REF!)</definedName>
    <definedName name="Header_Row">ROW(#REF!)</definedName>
    <definedName name="Int" localSheetId="5">#REF!</definedName>
    <definedName name="Int">#REF!</definedName>
    <definedName name="Interest_Rate" localSheetId="5">#REF!</definedName>
    <definedName name="Interest_Rate">#REF!</definedName>
    <definedName name="Last_Row" localSheetId="5">IF('IndicatorLoads-Goals_05022022'!Values_Entered,'IndicatorLoads-Goals_05022022'!Header_Row+'IndicatorLoads-Goals_05022022'!Number_of_Payments,'IndicatorLoads-Goals_05022022'!Header_Row)</definedName>
    <definedName name="Last_Row" localSheetId="3">IF(Sediment!Values_Entered,Header_Row+Sediment!Number_of_Payments,Header_Row)</definedName>
    <definedName name="Last_Row">IF(Values_Entered,Header_Row+Number_of_Payments,Header_Row)</definedName>
    <definedName name="loadings" localSheetId="4">#REF!</definedName>
    <definedName name="loadings" localSheetId="5">#REF!</definedName>
    <definedName name="loadings" localSheetId="0">#REF!</definedName>
    <definedName name="loadings" localSheetId="2">#REF!</definedName>
    <definedName name="loadings" localSheetId="3">#REF!</definedName>
    <definedName name="loadings">#REF!</definedName>
    <definedName name="Loan_Amount" localSheetId="5">#REF!</definedName>
    <definedName name="Loan_Amount">#REF!</definedName>
    <definedName name="Loan_Start" localSheetId="5">#REF!</definedName>
    <definedName name="Loan_Start">#REF!</definedName>
    <definedName name="Loan_Years" localSheetId="5">#REF!</definedName>
    <definedName name="Loan_Years">#REF!</definedName>
    <definedName name="MDATA4_OUT" localSheetId="4">#REF!</definedName>
    <definedName name="MDATA4_OUT" localSheetId="5">#REF!</definedName>
    <definedName name="MDATA4_OUT" localSheetId="0">#REF!</definedName>
    <definedName name="MDATA4_OUT" localSheetId="2">#REF!</definedName>
    <definedName name="MDATA4_OUT" localSheetId="3">#REF!</definedName>
    <definedName name="MDATA4_OUT">#REF!</definedName>
    <definedName name="Num_Pmt_Per_Year" localSheetId="5">#REF!</definedName>
    <definedName name="Num_Pmt_Per_Year">#REF!</definedName>
    <definedName name="Number_of_Payments" localSheetId="5">MATCH(0.01,'IndicatorLoads-Goals_05022022'!End_Bal,-1)+1</definedName>
    <definedName name="Number_of_Payments" localSheetId="3">MATCH(0.01,End_Bal,-1)+1</definedName>
    <definedName name="Number_of_Payments">MATCH(0.01,End_Bal,-1)+1</definedName>
    <definedName name="Pay_Date" localSheetId="5">#REF!</definedName>
    <definedName name="Pay_Date">#REF!</definedName>
    <definedName name="Pay_Num" localSheetId="5">#REF!</definedName>
    <definedName name="Pay_Num">#REF!</definedName>
    <definedName name="Payment_Date" localSheetId="1">DATE(YEAR([0]!Loan_Start),MONTH([0]!Loan_Start)+Payment_Number,DAY([0]!Loan_Start))</definedName>
    <definedName name="Payment_Date" localSheetId="5">DATE(YEAR('IndicatorLoads-Goals_05022022'!Loan_Start),MONTH('IndicatorLoads-Goals_05022022'!Loan_Start)+Payment_Number,DAY('IndicatorLoads-Goals_05022022'!Loan_Start))</definedName>
    <definedName name="Payment_Date" localSheetId="0">DATE(YEAR([0]!Loan_Start),MONTH([0]!Loan_Start)+Payment_Number,DAY([0]!Loan_Start))</definedName>
    <definedName name="Payment_Date" localSheetId="3">DATE(YEAR(Loan_Start),MONTH(Loan_Start)+Payment_Number,DAY(Loan_Start))</definedName>
    <definedName name="Payment_Date">DATE(YEAR(Loan_Start),MONTH(Loan_Start)+Payment_Number,DAY(Loan_Start))</definedName>
    <definedName name="point_source" localSheetId="4">#REF!</definedName>
    <definedName name="point_source" localSheetId="5">#REF!</definedName>
    <definedName name="point_source" localSheetId="0">#REF!</definedName>
    <definedName name="point_source" localSheetId="2">#REF!</definedName>
    <definedName name="point_source" localSheetId="3">#REF!</definedName>
    <definedName name="point_source">#REF!</definedName>
    <definedName name="practices" localSheetId="5">#N/A</definedName>
    <definedName name="practices" localSheetId="3">OFFSET([0]!assembled_costs,0,2,ROWS([0]!assembled_costs),1)</definedName>
    <definedName name="practices">OFFSET([0]!assembled_costs,0,2,ROWS([0]!assembled_costs),1)</definedName>
    <definedName name="Princ" localSheetId="5">#REF!</definedName>
    <definedName name="Princ">#REF!</definedName>
    <definedName name="Print_Area_Reset" localSheetId="5">OFFSET('IndicatorLoads-Goals_05022022'!Full_Print,0,0,'IndicatorLoads-Goals_05022022'!Last_Row)</definedName>
    <definedName name="Print_Area_Reset" localSheetId="3">OFFSET(Full_Print,0,0,Sediment!Last_Row)</definedName>
    <definedName name="Print_Area_Reset">OFFSET(Full_Print,0,0,Last_Row)</definedName>
    <definedName name="qry_DEtsb" localSheetId="4">#REF!</definedName>
    <definedName name="qry_DEtsb" localSheetId="5">#REF!</definedName>
    <definedName name="qry_DEtsb" localSheetId="0">#REF!</definedName>
    <definedName name="qry_DEtsb" localSheetId="2">#REF!</definedName>
    <definedName name="qry_DEtsb" localSheetId="3">#REF!</definedName>
    <definedName name="qry_DEtsb">#REF!</definedName>
    <definedName name="Query2" localSheetId="4">#REF!</definedName>
    <definedName name="Query2" localSheetId="5">#REF!</definedName>
    <definedName name="Query2" localSheetId="0">#REF!</definedName>
    <definedName name="Query2" localSheetId="2">#REF!</definedName>
    <definedName name="Query2" localSheetId="3">#REF!</definedName>
    <definedName name="Query2">#REF!</definedName>
    <definedName name="rr" localSheetId="4">#REF!</definedName>
    <definedName name="rr" localSheetId="5">#REF!</definedName>
    <definedName name="rr" localSheetId="0">#REF!</definedName>
    <definedName name="rr" localSheetId="2">#REF!</definedName>
    <definedName name="rr" localSheetId="3">#REF!</definedName>
    <definedName name="rr">#REF!</definedName>
    <definedName name="Sched_Pay" localSheetId="5">#REF!</definedName>
    <definedName name="Sched_Pay">#REF!</definedName>
    <definedName name="Scheduled_Extra_Payments" localSheetId="5">#REF!</definedName>
    <definedName name="Scheduled_Extra_Payments">#REF!</definedName>
    <definedName name="Scheduled_Interest_Rate" localSheetId="5">#REF!</definedName>
    <definedName name="Scheduled_Interest_Rate">#REF!</definedName>
    <definedName name="Scheduled_Monthly_Payment" localSheetId="5">#REF!</definedName>
    <definedName name="Scheduled_Monthly_Payment">#REF!</definedName>
    <definedName name="sectors" localSheetId="5">#N/A</definedName>
    <definedName name="sectors" localSheetId="3">OFFSET([0]!assembled_costs,0,1,ROWS([0]!assembled_costs),1)</definedName>
    <definedName name="sectors">OFFSET([0]!assembled_costs,0,1,ROWS([0]!assembled_costs),1)</definedName>
    <definedName name="sqryCalc_CoSeg99_Population" localSheetId="4">#REF!</definedName>
    <definedName name="sqryCalc_CoSeg99_Population" localSheetId="5">#REF!</definedName>
    <definedName name="sqryCalc_CoSeg99_Population" localSheetId="0">#REF!</definedName>
    <definedName name="sqryCalc_CoSeg99_Population" localSheetId="2">#REF!</definedName>
    <definedName name="sqryCalc_CoSeg99_Population" localSheetId="3">#REF!</definedName>
    <definedName name="sqryCalc_CoSeg99_Population">#REF!</definedName>
    <definedName name="states" localSheetId="5">#N/A</definedName>
    <definedName name="states" localSheetId="3">OFFSET([0]!assembled_costs,0,0,ROWS([0]!assembled_costs),1)</definedName>
    <definedName name="states">OFFSET([0]!assembled_costs,0,0,ROWS([0]!assembled_costs),1)</definedName>
    <definedName name="TAB_P5LRSEG_ATTR" localSheetId="4">#REF!</definedName>
    <definedName name="TAB_P5LRSEG_ATTR" localSheetId="5">#REF!</definedName>
    <definedName name="TAB_P5LRSEG_ATTR" localSheetId="0">#REF!</definedName>
    <definedName name="TAB_P5LRSEG_ATTR" localSheetId="2">#REF!</definedName>
    <definedName name="TAB_P5LRSEG_ATTR" localSheetId="3">#REF!</definedName>
    <definedName name="TAB_P5LRSEG_ATTR">#REF!</definedName>
    <definedName name="Total_Interest" localSheetId="5">#REF!</definedName>
    <definedName name="Total_Interest">#REF!</definedName>
    <definedName name="Total_Pay" localSheetId="5">#REF!</definedName>
    <definedName name="Total_Pay">#REF!</definedName>
    <definedName name="Total_Payment" localSheetId="1">Scheduled_Payment+Extra_Payment</definedName>
    <definedName name="Total_Payment" localSheetId="5">Scheduled_Payment+Extra_Payment</definedName>
    <definedName name="Total_Payment" localSheetId="0">Scheduled_Payment+Extra_Payment</definedName>
    <definedName name="Total_Payment" localSheetId="3">Scheduled_Payment+Extra_Payment</definedName>
    <definedName name="Total_Payment">Scheduled_Payment+Extra_Payment</definedName>
    <definedName name="TSB03basins" localSheetId="4">#REF!</definedName>
    <definedName name="TSB03basins" localSheetId="5">#REF!</definedName>
    <definedName name="TSB03basins" localSheetId="0">#REF!</definedName>
    <definedName name="TSB03basins" localSheetId="2">#REF!</definedName>
    <definedName name="TSB03basins" localSheetId="3">#REF!</definedName>
    <definedName name="TSB03basins">#REF!</definedName>
    <definedName name="tt" localSheetId="4">#REF!</definedName>
    <definedName name="tt" localSheetId="5">#REF!</definedName>
    <definedName name="tt" localSheetId="0">#REF!</definedName>
    <definedName name="tt" localSheetId="2">#REF!</definedName>
    <definedName name="tt" localSheetId="3">#REF!</definedName>
    <definedName name="tt">#REF!</definedName>
    <definedName name="urban_inflation" localSheetId="5">'[3]CBP unit costs'!$A$88:$C$90</definedName>
    <definedName name="urban_inflation">'[4]CBP unit costs'!$A$88:$C$90</definedName>
    <definedName name="uuyyy" localSheetId="4">#REF!</definedName>
    <definedName name="uuyyy" localSheetId="5">#REF!</definedName>
    <definedName name="uuyyy" localSheetId="0">#REF!</definedName>
    <definedName name="uuyyy" localSheetId="2">#REF!</definedName>
    <definedName name="uuyyy" localSheetId="3">#REF!</definedName>
    <definedName name="uuyyy">#REF!</definedName>
    <definedName name="Values_Entered" localSheetId="5">IF('IndicatorLoads-Goals_05022022'!Loan_Amount*'IndicatorLoads-Goals_05022022'!Interest_Rate*'IndicatorLoads-Goals_05022022'!Loan_Years*'IndicatorLoads-Goals_05022022'!Loan_Start&gt;0,1,0)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1" i="11" l="1"/>
  <c r="J26" i="36"/>
  <c r="J27" i="36"/>
  <c r="J4" i="36"/>
  <c r="J5" i="36"/>
  <c r="J6" i="36"/>
  <c r="J7" i="36"/>
  <c r="J8" i="36"/>
  <c r="J9" i="36"/>
  <c r="J3" i="36"/>
  <c r="I10" i="36"/>
  <c r="P15" i="25"/>
  <c r="G41" i="37"/>
  <c r="G42" i="37"/>
  <c r="G34" i="37"/>
  <c r="G26" i="37"/>
  <c r="G19" i="37"/>
  <c r="H49" i="37"/>
  <c r="H48" i="37"/>
  <c r="H47" i="37"/>
  <c r="F49" i="37"/>
  <c r="F48" i="37"/>
  <c r="F47" i="37"/>
  <c r="C47" i="37"/>
  <c r="D47" i="37"/>
  <c r="C48" i="37"/>
  <c r="D48" i="37"/>
  <c r="C49" i="37"/>
  <c r="D49" i="37"/>
  <c r="B49" i="37"/>
  <c r="B48" i="37"/>
  <c r="B47" i="37"/>
  <c r="H42" i="37"/>
  <c r="H41" i="37"/>
  <c r="H40" i="37"/>
  <c r="F42" i="37"/>
  <c r="F41" i="37"/>
  <c r="F40" i="37"/>
  <c r="C40" i="37"/>
  <c r="D40" i="37"/>
  <c r="C41" i="37"/>
  <c r="D41" i="37"/>
  <c r="C42" i="37"/>
  <c r="D42" i="37"/>
  <c r="B42" i="37"/>
  <c r="B41" i="37"/>
  <c r="B40" i="37"/>
  <c r="H35" i="37"/>
  <c r="H34" i="37"/>
  <c r="H33" i="37"/>
  <c r="F35" i="37"/>
  <c r="F34" i="37"/>
  <c r="F33" i="37"/>
  <c r="D33" i="37"/>
  <c r="D34" i="37"/>
  <c r="D35" i="37"/>
  <c r="C33" i="37"/>
  <c r="C34" i="37"/>
  <c r="C35" i="37"/>
  <c r="B35" i="37"/>
  <c r="B34" i="37"/>
  <c r="B33" i="37"/>
  <c r="H27" i="37"/>
  <c r="H26" i="37"/>
  <c r="H25" i="37"/>
  <c r="F27" i="37"/>
  <c r="F26" i="37"/>
  <c r="F25" i="37"/>
  <c r="D27" i="37"/>
  <c r="C27" i="37"/>
  <c r="B27" i="37"/>
  <c r="D26" i="37"/>
  <c r="C26" i="37"/>
  <c r="B26" i="37"/>
  <c r="C25" i="37"/>
  <c r="D25" i="37"/>
  <c r="B25" i="37"/>
  <c r="B18" i="37"/>
  <c r="H20" i="37"/>
  <c r="H19" i="37"/>
  <c r="H18" i="37"/>
  <c r="F20" i="37"/>
  <c r="F19" i="37"/>
  <c r="F18" i="37"/>
  <c r="C20" i="37"/>
  <c r="D20" i="37"/>
  <c r="D19" i="37"/>
  <c r="C19" i="37"/>
  <c r="D18" i="37"/>
  <c r="C18" i="37"/>
  <c r="B20" i="37"/>
  <c r="B19" i="37"/>
  <c r="G4" i="37"/>
  <c r="D13" i="37"/>
  <c r="G13" i="37" s="1"/>
  <c r="C13" i="37"/>
  <c r="H13" i="37"/>
  <c r="H12" i="37"/>
  <c r="F13" i="37"/>
  <c r="F12" i="37"/>
  <c r="D12" i="37"/>
  <c r="G12" i="37" s="1"/>
  <c r="C12" i="37"/>
  <c r="H11" i="37"/>
  <c r="F11" i="37"/>
  <c r="D11" i="37"/>
  <c r="G11" i="37" s="1"/>
  <c r="C11" i="37"/>
  <c r="B13" i="37"/>
  <c r="B12" i="37"/>
  <c r="B11" i="37"/>
  <c r="H6" i="37"/>
  <c r="H5" i="37"/>
  <c r="H4" i="37"/>
  <c r="F6" i="37"/>
  <c r="F5" i="37"/>
  <c r="F4" i="37"/>
  <c r="C6" i="37"/>
  <c r="D6" i="37"/>
  <c r="G6" i="37" s="1"/>
  <c r="B6" i="37"/>
  <c r="C5" i="37"/>
  <c r="D5" i="37"/>
  <c r="G5" i="37" s="1"/>
  <c r="B5" i="37"/>
  <c r="D4" i="37"/>
  <c r="C4" i="37"/>
  <c r="E4" i="37" s="1"/>
  <c r="B4" i="37"/>
  <c r="K24" i="36"/>
  <c r="K25" i="36"/>
  <c r="K26" i="36"/>
  <c r="K23" i="36"/>
  <c r="I23" i="36"/>
  <c r="G24" i="36"/>
  <c r="G25" i="36"/>
  <c r="G26" i="36"/>
  <c r="E23" i="36"/>
  <c r="D24" i="36"/>
  <c r="D25" i="36"/>
  <c r="D26" i="36"/>
  <c r="D23" i="36"/>
  <c r="C24" i="36"/>
  <c r="C25" i="36"/>
  <c r="C26" i="36"/>
  <c r="C23" i="36"/>
  <c r="B24" i="36"/>
  <c r="B25" i="36"/>
  <c r="B26" i="36"/>
  <c r="B23" i="36"/>
  <c r="L14" i="36"/>
  <c r="K16" i="36"/>
  <c r="K17" i="36"/>
  <c r="K18" i="36"/>
  <c r="K15" i="36"/>
  <c r="K14" i="36"/>
  <c r="J14" i="36"/>
  <c r="I14" i="36"/>
  <c r="G15" i="36"/>
  <c r="G16" i="36"/>
  <c r="G17" i="36"/>
  <c r="G18" i="36"/>
  <c r="D15" i="36"/>
  <c r="D16" i="36"/>
  <c r="D17" i="36"/>
  <c r="D18" i="36"/>
  <c r="D14" i="36"/>
  <c r="C15" i="36"/>
  <c r="C16" i="36"/>
  <c r="C17" i="36"/>
  <c r="C18" i="36"/>
  <c r="C14" i="36"/>
  <c r="E14" i="36" s="1"/>
  <c r="B15" i="36"/>
  <c r="B16" i="36"/>
  <c r="B17" i="36"/>
  <c r="B18" i="36"/>
  <c r="B14" i="36"/>
  <c r="D4" i="36"/>
  <c r="D5" i="36"/>
  <c r="D6" i="36"/>
  <c r="D7" i="36"/>
  <c r="D8" i="36"/>
  <c r="D9" i="36"/>
  <c r="D3" i="36"/>
  <c r="C4" i="36"/>
  <c r="C5" i="36"/>
  <c r="C6" i="36"/>
  <c r="C7" i="36"/>
  <c r="C8" i="36"/>
  <c r="C9" i="36"/>
  <c r="C3" i="36"/>
  <c r="E3" i="36" s="1"/>
  <c r="B4" i="36"/>
  <c r="B5" i="36"/>
  <c r="B6" i="36"/>
  <c r="B7" i="36"/>
  <c r="B8" i="36"/>
  <c r="B9" i="36"/>
  <c r="B3" i="36"/>
  <c r="M8" i="11"/>
  <c r="L8" i="11"/>
  <c r="K8" i="11"/>
  <c r="J8" i="11"/>
  <c r="I8" i="11"/>
  <c r="H8" i="11"/>
  <c r="G8" i="11"/>
  <c r="F10" i="11"/>
  <c r="F9" i="11"/>
  <c r="F8" i="11"/>
  <c r="AY79" i="25"/>
  <c r="AY72" i="25"/>
  <c r="AY65" i="25"/>
  <c r="AY58" i="25"/>
  <c r="AY51" i="25"/>
  <c r="AY44" i="25"/>
  <c r="AY37" i="25"/>
  <c r="AY26" i="25"/>
  <c r="AY11" i="25"/>
  <c r="AI79" i="25"/>
  <c r="AI72" i="25"/>
  <c r="AI65" i="25"/>
  <c r="AI58" i="25"/>
  <c r="AI51" i="25"/>
  <c r="AI44" i="25"/>
  <c r="AI37" i="25"/>
  <c r="AI26" i="25"/>
  <c r="AI11" i="25"/>
  <c r="Q14" i="25"/>
  <c r="I26" i="36" l="1"/>
  <c r="I25" i="36"/>
  <c r="I24" i="36"/>
  <c r="J23" i="36"/>
  <c r="I18" i="36"/>
  <c r="I17" i="36"/>
  <c r="I16" i="36"/>
  <c r="I15" i="36"/>
  <c r="E4" i="36"/>
  <c r="I9" i="36"/>
  <c r="I8" i="36"/>
  <c r="I7" i="36"/>
  <c r="I6" i="36"/>
  <c r="I5" i="36"/>
  <c r="I4" i="36"/>
  <c r="I3" i="36"/>
  <c r="F3" i="36" l="1"/>
  <c r="G3" i="36" s="1"/>
  <c r="K3" i="36"/>
  <c r="D57" i="38"/>
  <c r="D56" i="38"/>
  <c r="D55" i="38"/>
  <c r="E51" i="38" l="1"/>
  <c r="E52" i="38"/>
  <c r="E50" i="38"/>
  <c r="E48" i="38"/>
  <c r="E47" i="38"/>
  <c r="E46" i="38"/>
  <c r="E41" i="38"/>
  <c r="E40" i="38"/>
  <c r="E39" i="38"/>
  <c r="E34" i="38"/>
  <c r="E33" i="38"/>
  <c r="E32" i="38"/>
  <c r="E27" i="38"/>
  <c r="E26" i="38"/>
  <c r="E25" i="38"/>
  <c r="E20" i="38"/>
  <c r="E19" i="38"/>
  <c r="E18" i="38"/>
  <c r="E5" i="38"/>
  <c r="E4" i="38"/>
  <c r="E3" i="38"/>
  <c r="E11" i="38" l="1"/>
  <c r="E12" i="38"/>
  <c r="E10" i="38"/>
  <c r="F48" i="38"/>
  <c r="H47" i="38"/>
  <c r="F47" i="38"/>
  <c r="H46" i="38"/>
  <c r="F46" i="38"/>
  <c r="D42" i="38"/>
  <c r="F41" i="38"/>
  <c r="H40" i="38"/>
  <c r="F40" i="38"/>
  <c r="F39" i="38"/>
  <c r="H34" i="38"/>
  <c r="F34" i="38"/>
  <c r="H33" i="38"/>
  <c r="F33" i="38"/>
  <c r="H32" i="38"/>
  <c r="F32" i="38"/>
  <c r="H27" i="38"/>
  <c r="F27" i="38"/>
  <c r="L26" i="38"/>
  <c r="F26" i="38"/>
  <c r="H25" i="38"/>
  <c r="F25" i="38"/>
  <c r="F20" i="38"/>
  <c r="H19" i="38"/>
  <c r="F19" i="38"/>
  <c r="H18" i="38"/>
  <c r="F18" i="38"/>
  <c r="H12" i="38"/>
  <c r="F12" i="38"/>
  <c r="H11" i="38"/>
  <c r="F11" i="38"/>
  <c r="H10" i="38"/>
  <c r="F10" i="38"/>
  <c r="F5" i="38"/>
  <c r="F4" i="38"/>
  <c r="F3" i="38"/>
  <c r="G40" i="37"/>
  <c r="G25" i="37"/>
  <c r="E27" i="37"/>
  <c r="E26" i="37"/>
  <c r="E25" i="37"/>
  <c r="G18" i="37"/>
  <c r="E35" i="37"/>
  <c r="E34" i="37"/>
  <c r="E33" i="37"/>
  <c r="E42" i="37" l="1"/>
  <c r="E41" i="37"/>
  <c r="E40" i="37"/>
  <c r="E11" i="37"/>
  <c r="E12" i="37"/>
  <c r="E13" i="37"/>
  <c r="E6" i="37"/>
  <c r="E5" i="37"/>
  <c r="E20" i="37"/>
  <c r="E19" i="37"/>
  <c r="E18" i="37"/>
  <c r="E48" i="37"/>
  <c r="E49" i="37"/>
  <c r="E47" i="37"/>
  <c r="D20" i="36"/>
  <c r="J24" i="36"/>
  <c r="J25" i="36"/>
  <c r="F24" i="36"/>
  <c r="F25" i="36"/>
  <c r="F26" i="36"/>
  <c r="F23" i="36"/>
  <c r="G23" i="36" s="1"/>
  <c r="E26" i="36"/>
  <c r="E25" i="36"/>
  <c r="E24" i="36"/>
  <c r="J18" i="36"/>
  <c r="J17" i="36"/>
  <c r="J16" i="36"/>
  <c r="J15" i="36"/>
  <c r="F18" i="36"/>
  <c r="F17" i="36"/>
  <c r="F16" i="36"/>
  <c r="F15" i="36"/>
  <c r="F14" i="36"/>
  <c r="G14" i="36" s="1"/>
  <c r="E18" i="36"/>
  <c r="E17" i="36"/>
  <c r="E16" i="36"/>
  <c r="E15" i="36"/>
  <c r="F15" i="25"/>
  <c r="G15" i="25"/>
  <c r="H15" i="25"/>
  <c r="I15" i="25"/>
  <c r="J15" i="25"/>
  <c r="K15" i="25"/>
  <c r="L15" i="25"/>
  <c r="M15" i="25"/>
  <c r="E5" i="36"/>
  <c r="E6" i="36"/>
  <c r="E7" i="36"/>
  <c r="E8" i="36"/>
  <c r="E9" i="36"/>
  <c r="F4" i="36"/>
  <c r="G4" i="36" s="1"/>
  <c r="G10" i="36" s="1"/>
  <c r="H3" i="36" s="1"/>
  <c r="F5" i="36"/>
  <c r="G5" i="36" s="1"/>
  <c r="F6" i="36"/>
  <c r="G6" i="36" s="1"/>
  <c r="F7" i="36"/>
  <c r="G7" i="36" s="1"/>
  <c r="F8" i="36"/>
  <c r="G8" i="36" s="1"/>
  <c r="F9" i="36"/>
  <c r="G9" i="36" s="1"/>
  <c r="K5" i="36"/>
  <c r="K4" i="36"/>
  <c r="K6" i="36"/>
  <c r="K7" i="36"/>
  <c r="K8" i="36"/>
  <c r="K9" i="36"/>
  <c r="D10" i="36"/>
  <c r="AX10" i="25"/>
  <c r="AX79" i="25" s="1"/>
  <c r="AX9" i="25"/>
  <c r="AX72" i="25" s="1"/>
  <c r="AX8" i="25"/>
  <c r="AX7" i="25"/>
  <c r="AX58" i="25" s="1"/>
  <c r="AX6" i="25"/>
  <c r="AX51" i="25" s="1"/>
  <c r="AX5" i="25"/>
  <c r="AX44" i="25" s="1"/>
  <c r="AX65" i="25"/>
  <c r="AX4" i="25"/>
  <c r="AX37" i="25" s="1"/>
  <c r="AW37" i="25"/>
  <c r="AW44" i="25"/>
  <c r="AW51" i="25"/>
  <c r="AW58" i="25"/>
  <c r="AW65" i="25"/>
  <c r="AW72" i="25"/>
  <c r="AW79" i="25"/>
  <c r="AW26" i="25"/>
  <c r="AW11" i="25"/>
  <c r="AG79" i="25"/>
  <c r="AG72" i="25"/>
  <c r="AG65" i="25"/>
  <c r="AG58" i="25"/>
  <c r="AG51" i="25"/>
  <c r="AG44" i="25"/>
  <c r="AG37" i="25"/>
  <c r="AG26" i="25"/>
  <c r="AG11" i="25"/>
  <c r="AH4" i="25"/>
  <c r="AH37" i="25" s="1"/>
  <c r="AH5" i="25"/>
  <c r="AH44" i="25" s="1"/>
  <c r="AH6" i="25"/>
  <c r="AH51" i="25" s="1"/>
  <c r="AH7" i="25"/>
  <c r="AH58" i="25" s="1"/>
  <c r="AH8" i="25"/>
  <c r="AH65" i="25" s="1"/>
  <c r="AH9" i="25"/>
  <c r="AH72" i="25" s="1"/>
  <c r="AH10" i="25"/>
  <c r="AH79" i="25" s="1"/>
  <c r="Q79" i="25"/>
  <c r="Q72" i="25"/>
  <c r="Q65" i="25"/>
  <c r="Q58" i="25"/>
  <c r="Q51" i="25"/>
  <c r="Q44" i="25"/>
  <c r="Q37" i="25"/>
  <c r="Q26" i="25"/>
  <c r="R5" i="25"/>
  <c r="R44" i="25" s="1"/>
  <c r="R6" i="25"/>
  <c r="R51" i="25" s="1"/>
  <c r="R7" i="25"/>
  <c r="R58" i="25" s="1"/>
  <c r="R8" i="25"/>
  <c r="R65" i="25" s="1"/>
  <c r="R9" i="25"/>
  <c r="R72" i="25" s="1"/>
  <c r="R10" i="25"/>
  <c r="R79" i="25" s="1"/>
  <c r="R4" i="25"/>
  <c r="J10" i="36" l="1"/>
  <c r="R11" i="25"/>
  <c r="R13" i="25" s="1"/>
  <c r="R37" i="25"/>
  <c r="Q11" i="25"/>
  <c r="F8" i="35"/>
  <c r="F9" i="35"/>
  <c r="F10" i="35"/>
  <c r="F11" i="35"/>
  <c r="F12" i="35"/>
  <c r="F13" i="35"/>
  <c r="F7" i="35"/>
  <c r="D21" i="35"/>
  <c r="D14" i="35"/>
  <c r="F10" i="8"/>
  <c r="E23" i="8"/>
  <c r="F9" i="8"/>
  <c r="F11" i="8"/>
  <c r="F12" i="8"/>
  <c r="F13" i="8"/>
  <c r="F14" i="8"/>
  <c r="F8" i="8"/>
  <c r="D23" i="8"/>
  <c r="D15" i="8"/>
  <c r="F15" i="30"/>
  <c r="F10" i="30"/>
  <c r="F11" i="30"/>
  <c r="F12" i="30"/>
  <c r="F13" i="30"/>
  <c r="F14" i="30"/>
  <c r="F9" i="30"/>
  <c r="E19" i="30"/>
  <c r="E18" i="30"/>
  <c r="D8" i="11" s="1"/>
  <c r="R26" i="25" l="1"/>
  <c r="Q13" i="25"/>
  <c r="D29" i="30"/>
  <c r="D19" i="30"/>
  <c r="D18" i="30"/>
  <c r="B10" i="36" l="1"/>
  <c r="C10" i="36"/>
  <c r="D11" i="36" s="1"/>
  <c r="E27" i="36"/>
  <c r="B27" i="36"/>
  <c r="C27" i="36"/>
  <c r="D27" i="36"/>
  <c r="I27" i="36"/>
  <c r="F10" i="36" l="1"/>
  <c r="E10" i="36"/>
  <c r="D28" i="36"/>
  <c r="K27" i="36"/>
  <c r="E19" i="36"/>
  <c r="G27" i="36"/>
  <c r="K19" i="36"/>
  <c r="G19" i="36"/>
  <c r="J19" i="36"/>
  <c r="F19" i="36"/>
  <c r="F27" i="36"/>
  <c r="K10" i="36"/>
  <c r="L3" i="36" s="1"/>
  <c r="L25" i="36" l="1"/>
  <c r="L23" i="36"/>
  <c r="H26" i="36"/>
  <c r="H23" i="36"/>
  <c r="H17" i="36"/>
  <c r="H14" i="36"/>
  <c r="H25" i="36"/>
  <c r="H16" i="36"/>
  <c r="L27" i="36"/>
  <c r="L26" i="36"/>
  <c r="L24" i="36"/>
  <c r="L18" i="36"/>
  <c r="L5" i="36"/>
  <c r="L10" i="36"/>
  <c r="L4" i="36"/>
  <c r="L9" i="36"/>
  <c r="L8" i="36"/>
  <c r="L7" i="36"/>
  <c r="H8" i="36"/>
  <c r="H4" i="36"/>
  <c r="H9" i="36"/>
  <c r="H7" i="36"/>
  <c r="H6" i="36"/>
  <c r="L6" i="36"/>
  <c r="L19" i="36"/>
  <c r="L16" i="36"/>
  <c r="L15" i="36"/>
  <c r="L17" i="36"/>
  <c r="H5" i="36"/>
  <c r="H18" i="36"/>
  <c r="H15" i="36"/>
  <c r="H19" i="36"/>
  <c r="H24" i="36"/>
  <c r="H27" i="36"/>
  <c r="C10" i="11"/>
  <c r="C9" i="11"/>
  <c r="C8" i="11"/>
  <c r="B10" i="11"/>
  <c r="B9" i="11"/>
  <c r="B8" i="11"/>
  <c r="B21" i="35"/>
  <c r="B14" i="35"/>
  <c r="AU79" i="25"/>
  <c r="AU72" i="25"/>
  <c r="AU65" i="25"/>
  <c r="AU58" i="25"/>
  <c r="AU51" i="25"/>
  <c r="AU44" i="25"/>
  <c r="AU37" i="25"/>
  <c r="AK79" i="25"/>
  <c r="AJ79" i="25"/>
  <c r="AK72" i="25"/>
  <c r="AJ72" i="25"/>
  <c r="AK65" i="25"/>
  <c r="AJ65" i="25"/>
  <c r="AK58" i="25"/>
  <c r="AJ58" i="25"/>
  <c r="AK51" i="25"/>
  <c r="AJ51" i="25"/>
  <c r="AK44" i="25"/>
  <c r="AJ44" i="25"/>
  <c r="AK37" i="25"/>
  <c r="AJ37" i="25"/>
  <c r="AU26" i="25"/>
  <c r="AU11" i="25"/>
  <c r="AK11" i="25"/>
  <c r="AJ11" i="25"/>
  <c r="AK26" i="25"/>
  <c r="AJ26" i="25"/>
  <c r="C23" i="8"/>
  <c r="B23" i="8"/>
  <c r="B15" i="8"/>
  <c r="AF26" i="25"/>
  <c r="AE79" i="25"/>
  <c r="AE72" i="25"/>
  <c r="AE65" i="25"/>
  <c r="AE58" i="25"/>
  <c r="AE51" i="25"/>
  <c r="AE44" i="25"/>
  <c r="AE37" i="25"/>
  <c r="U79" i="25"/>
  <c r="U72" i="25"/>
  <c r="U65" i="25"/>
  <c r="U58" i="25"/>
  <c r="U51" i="25"/>
  <c r="U44" i="25"/>
  <c r="U37" i="25"/>
  <c r="T79" i="25"/>
  <c r="T72" i="25"/>
  <c r="T65" i="25"/>
  <c r="T58" i="25"/>
  <c r="T51" i="25"/>
  <c r="T44" i="25"/>
  <c r="T37" i="25"/>
  <c r="AE11" i="25"/>
  <c r="U11" i="25"/>
  <c r="T11" i="25"/>
  <c r="AE26" i="25"/>
  <c r="U26" i="25"/>
  <c r="T26" i="25"/>
  <c r="H10" i="36" l="1"/>
  <c r="O79" i="25"/>
  <c r="O72" i="25"/>
  <c r="O65" i="25"/>
  <c r="O58" i="25"/>
  <c r="O51" i="25"/>
  <c r="O44" i="25"/>
  <c r="O37" i="25"/>
  <c r="E79" i="25"/>
  <c r="E72" i="25"/>
  <c r="E65" i="25"/>
  <c r="E58" i="25"/>
  <c r="E51" i="25"/>
  <c r="E44" i="25"/>
  <c r="E37" i="25"/>
  <c r="D79" i="25"/>
  <c r="D72" i="25"/>
  <c r="D65" i="25"/>
  <c r="D58" i="25"/>
  <c r="D51" i="25"/>
  <c r="D44" i="25"/>
  <c r="D37" i="25"/>
  <c r="O11" i="25"/>
  <c r="N15" i="25" s="1"/>
  <c r="O26" i="25"/>
  <c r="E11" i="25"/>
  <c r="E15" i="25" s="1"/>
  <c r="D11" i="25"/>
  <c r="D26" i="25"/>
  <c r="E26" i="25"/>
  <c r="S13" i="25" l="1"/>
  <c r="E29" i="30"/>
  <c r="AV79" i="25" l="1"/>
  <c r="AV72" i="25"/>
  <c r="AV65" i="25"/>
  <c r="AV58" i="25"/>
  <c r="AV44" i="25"/>
  <c r="AV51" i="25"/>
  <c r="AV37" i="25"/>
  <c r="E21" i="35"/>
  <c r="E14" i="35"/>
  <c r="D10" i="11" s="1"/>
  <c r="G10" i="11" s="1"/>
  <c r="H10" i="11" s="1"/>
  <c r="AV26" i="25"/>
  <c r="AV11" i="25"/>
  <c r="AF79" i="25"/>
  <c r="AF72" i="25"/>
  <c r="AF65" i="25"/>
  <c r="AF58" i="25"/>
  <c r="AF51" i="25"/>
  <c r="E15" i="8"/>
  <c r="D9" i="11" s="1"/>
  <c r="G9" i="11" s="1"/>
  <c r="H9" i="11" s="1"/>
  <c r="AF44" i="25"/>
  <c r="AF37" i="25"/>
  <c r="AF11" i="25"/>
  <c r="P79" i="25"/>
  <c r="P72" i="25"/>
  <c r="P65" i="25"/>
  <c r="P58" i="25"/>
  <c r="P51" i="25"/>
  <c r="P44" i="25"/>
  <c r="P37" i="25"/>
  <c r="P26" i="25"/>
  <c r="P11" i="25"/>
  <c r="P14" i="25" s="1"/>
  <c r="O15" i="25" l="1"/>
  <c r="E16" i="25" s="1"/>
  <c r="P13" i="25"/>
  <c r="AX11" i="25"/>
  <c r="AX26" i="25" s="1"/>
  <c r="AH11" i="25"/>
  <c r="AH26" i="25" s="1"/>
  <c r="K9" i="11" l="1"/>
  <c r="L9" i="11" s="1"/>
  <c r="K10" i="11"/>
  <c r="L10" i="11" s="1"/>
  <c r="I9" i="11"/>
  <c r="J9" i="11" s="1"/>
  <c r="I10" i="11"/>
  <c r="J10" i="11" s="1"/>
  <c r="C21" i="35"/>
  <c r="C14" i="35"/>
  <c r="F14" i="35"/>
  <c r="E10" i="11" s="1"/>
  <c r="G14" i="35"/>
  <c r="C15" i="8"/>
  <c r="F15" i="8"/>
  <c r="E9" i="11" s="1"/>
  <c r="G15" i="8"/>
  <c r="B19" i="30"/>
  <c r="B18" i="30"/>
  <c r="F19" i="30"/>
  <c r="G19" i="30"/>
  <c r="C19" i="30"/>
  <c r="G18" i="30"/>
  <c r="F18" i="30"/>
  <c r="E8" i="11" s="1"/>
  <c r="C18" i="30"/>
  <c r="C29" i="30"/>
  <c r="B29" i="30"/>
  <c r="M9" i="11" l="1"/>
</calcChain>
</file>

<file path=xl/sharedStrings.xml><?xml version="1.0" encoding="utf-8"?>
<sst xmlns="http://schemas.openxmlformats.org/spreadsheetml/2006/main" count="1057" uniqueCount="134">
  <si>
    <t>Atmospheric deposition simulated using the Chesapeake Bay Airshed Model (a combination of a regression model of wet deposition and a continental-scale air quality model of North America called the CMAQ for estimates of dry deposition).</t>
  </si>
  <si>
    <t>million lbs/yr</t>
  </si>
  <si>
    <t>By Jurisdiction</t>
  </si>
  <si>
    <t>2025 Planning Target</t>
  </si>
  <si>
    <t xml:space="preserve">New York </t>
  </si>
  <si>
    <t xml:space="preserve">Pennsylvania </t>
  </si>
  <si>
    <t xml:space="preserve">Maryland </t>
  </si>
  <si>
    <t xml:space="preserve">Virginia </t>
  </si>
  <si>
    <t xml:space="preserve">West Virginia </t>
  </si>
  <si>
    <t xml:space="preserve">Delaware </t>
  </si>
  <si>
    <t xml:space="preserve">District of Columbia </t>
  </si>
  <si>
    <t>EPA: Atmospheric Deposition to Watershed (to be reduced under Clean Air Act)</t>
  </si>
  <si>
    <t>Total Simulated N Load to Bay</t>
  </si>
  <si>
    <t>Total Jurisdiction Load from Watershed</t>
  </si>
  <si>
    <t>By Source Sector</t>
  </si>
  <si>
    <t>Agriculture</t>
  </si>
  <si>
    <t>Developed</t>
  </si>
  <si>
    <t>Wastewater</t>
  </si>
  <si>
    <t>Septic</t>
  </si>
  <si>
    <t>Natural</t>
  </si>
  <si>
    <t>Atmospheric Deposition to Watershed (to be reduced under Clean Air Act)</t>
  </si>
  <si>
    <t>Atmospheric Deposition to Tidal Water</t>
  </si>
  <si>
    <t xml:space="preserve">Total Basinwide </t>
  </si>
  <si>
    <t>Total Basinwide Simulated P Load</t>
  </si>
  <si>
    <t xml:space="preserve">2025 Planning Target (amt. allowed in Bay) </t>
  </si>
  <si>
    <t>2009 to 2025 change</t>
  </si>
  <si>
    <t>Nitrogen</t>
  </si>
  <si>
    <t>Phosphorus</t>
  </si>
  <si>
    <t>1985_AA</t>
  </si>
  <si>
    <t>2009_AA</t>
  </si>
  <si>
    <t>2010_AA</t>
  </si>
  <si>
    <t>2011_AA</t>
  </si>
  <si>
    <t>2012_AA</t>
  </si>
  <si>
    <t>2013_AA</t>
  </si>
  <si>
    <t>2014_AA</t>
  </si>
  <si>
    <t>2015_AA</t>
  </si>
  <si>
    <t>2016_AA</t>
  </si>
  <si>
    <t>2017_AA</t>
  </si>
  <si>
    <t>2018_AA</t>
  </si>
  <si>
    <t>1985_RA</t>
  </si>
  <si>
    <t>2009_RA</t>
  </si>
  <si>
    <t>2017_RA</t>
  </si>
  <si>
    <t>2018_RA</t>
  </si>
  <si>
    <t>1985 Progress</t>
  </si>
  <si>
    <t>2009 Progress</t>
  </si>
  <si>
    <t>2010 Progress</t>
  </si>
  <si>
    <t>2011 Progress</t>
  </si>
  <si>
    <t>2012 Progress</t>
  </si>
  <si>
    <t>2013 Progress</t>
  </si>
  <si>
    <t>2014 Progress V14</t>
  </si>
  <si>
    <t>2015 Progress V14</t>
  </si>
  <si>
    <t>2016 Progress V14</t>
  </si>
  <si>
    <t>2017 Progress V9</t>
  </si>
  <si>
    <t>2018 Progress V11</t>
  </si>
  <si>
    <t>1985 Progress with RA</t>
  </si>
  <si>
    <t>2009 Progress with RA</t>
  </si>
  <si>
    <t>2017 Progress V9 with Real Air</t>
  </si>
  <si>
    <t>2018 Progress V11 RA</t>
  </si>
  <si>
    <t>MajorBasin</t>
  </si>
  <si>
    <t>Jurisdiction</t>
  </si>
  <si>
    <t>Source</t>
  </si>
  <si>
    <t>del_TOTN (lbs/year)</t>
  </si>
  <si>
    <t>del_TOTP (lbs/year)</t>
  </si>
  <si>
    <t>AllBasins</t>
  </si>
  <si>
    <t>NY</t>
  </si>
  <si>
    <t>AllSources</t>
  </si>
  <si>
    <t>PA</t>
  </si>
  <si>
    <t>MD</t>
  </si>
  <si>
    <t>VA</t>
  </si>
  <si>
    <t>WV</t>
  </si>
  <si>
    <t>DE</t>
  </si>
  <si>
    <t>DC</t>
  </si>
  <si>
    <t>AllJurisdictions</t>
  </si>
  <si>
    <t>Tidal Atmospheric Deposition</t>
  </si>
  <si>
    <t>2019_AA</t>
  </si>
  <si>
    <t>2019_RA</t>
  </si>
  <si>
    <t>2016_RA</t>
  </si>
  <si>
    <t>2016 Progress with Real Air</t>
  </si>
  <si>
    <t>Sediment</t>
  </si>
  <si>
    <t>2019 Progress 20200211</t>
  </si>
  <si>
    <t>2019 Progress 20200211 - RegularAir</t>
  </si>
  <si>
    <t>del_TSS (lbs/year)</t>
  </si>
  <si>
    <t>EPA: Atmospheric Deposition to Tidal Water (to be reduced to 15.2 million lbs/yr under Clean Air Act)</t>
  </si>
  <si>
    <t>Total Basinwide Simulated S Load</t>
  </si>
  <si>
    <t>Atmos. Dep to Watershed</t>
  </si>
  <si>
    <t>2020_AA</t>
  </si>
  <si>
    <t>2020_RA</t>
  </si>
  <si>
    <t>2020 Progress 20210202</t>
  </si>
  <si>
    <t>2020 Progress 20210202 RA</t>
  </si>
  <si>
    <t>EPA Watershed Responsibility (RA-AA)</t>
  </si>
  <si>
    <t>Percent of Total Reduction</t>
  </si>
  <si>
    <t>Reductions Only</t>
  </si>
  <si>
    <t>2009 to 2025 change (%)</t>
  </si>
  <si>
    <t>Natural**</t>
  </si>
  <si>
    <t>2021_AA</t>
  </si>
  <si>
    <t>2021 Target</t>
  </si>
  <si>
    <t xml:space="preserve">2021 targets are calculated as follows: 2021=2009Load-0.80*(2009Load-2025load), except for atm dep to tidal water, which is calculated as follows: 2021=2009AtmDep+0.80*(2009AtmDep-2025AtmDep).  </t>
  </si>
  <si>
    <t>2021 targets are calculated as follows: 2021=2009Load-0.80*(2009Load-2025load)</t>
  </si>
  <si>
    <t>2021 Progress 20210211</t>
  </si>
  <si>
    <t>2021_RA</t>
  </si>
  <si>
    <t>2021 Progress 20220211</t>
  </si>
  <si>
    <t>2021 Progress 20220211 RA</t>
  </si>
  <si>
    <t xml:space="preserve">Atmospheric deposition to the watershed that is EPA's responsibility to reduce under the Clean Air Act  is calculated by subtracting loads from the scenarios 1985 Progress; 2009 Progress; and 2021 Progress 20210211 scenarios from their counterpart scenarios 1985 ProgressRA ("Real" Air); 2009 ProgressRA; and 2021 Progress 20220211 RA.  </t>
  </si>
  <si>
    <t xml:space="preserve">2021 targets are calculated as follows: 2021=2009Load-0.80*(2009Load-2025load), except for atm dep to tidal water, which is calculated as follows: 2021=2009AtDep+0.80*(2009AtDep-2025AtDep).  </t>
  </si>
  <si>
    <t>1985 to 2021 change</t>
  </si>
  <si>
    <t>1985 to 2021 change (%)</t>
  </si>
  <si>
    <t>2009 to 2021 change</t>
  </si>
  <si>
    <t>2009 to 2021 change (%)</t>
  </si>
  <si>
    <t>% of 2025 reduction goal achieved in 2021</t>
  </si>
  <si>
    <t>2020-2021 Change in Load</t>
  </si>
  <si>
    <t>2009-2020 Change in Load</t>
  </si>
  <si>
    <t>2009-2021 Change in Load (Since the TMDL)</t>
  </si>
  <si>
    <t>Annual % Change</t>
  </si>
  <si>
    <t>Average Annual % Change 2009-2020</t>
  </si>
  <si>
    <t>Average Annual Load Change (2009-2020)</t>
  </si>
  <si>
    <t>2020 Progress</t>
  </si>
  <si>
    <t>2021 Progress</t>
  </si>
  <si>
    <t>Change from 2020-2021</t>
  </si>
  <si>
    <t>% Change</t>
  </si>
  <si>
    <t>% Achieved</t>
  </si>
  <si>
    <t>% of 2025 Reduction Goal Achieved in 2021</t>
  </si>
  <si>
    <t>2019 - 2020</t>
  </si>
  <si>
    <t>Virginia</t>
  </si>
  <si>
    <t>District of Columbia</t>
  </si>
  <si>
    <t>West Virginia</t>
  </si>
  <si>
    <t>Maryland</t>
  </si>
  <si>
    <t>Delaware</t>
  </si>
  <si>
    <t>Loads to Bay simulated using simulated using CBP Phase 6 Watershed Model (1985 Progress; 2009 Progress; 2020 Progress; 2021 Progress). These scenarios assume "Allocation Air" (AA).</t>
  </si>
  <si>
    <t>2025 Planning Targets and N:P and basin-to-basin exchange ratios were established for development of Phase III Watershed Implementation Plans and finalized by the PSC</t>
  </si>
  <si>
    <t>2025 Planning Targets and N:P and basin-to-basin exchange ratios were established for development of Phase III Watershed Implementation Plans and finalized by the PSC.</t>
  </si>
  <si>
    <t>Loads to Bay simulated using CBP Phase 6 Watershed Model (1985 Progress; 2009 Progress; 2020 Progress; 2021 Progress). These scenarios assume "Allocation Air" (AA).</t>
  </si>
  <si>
    <t xml:space="preserve">Atmospheric deposition to the watershed that is EPA's responsibility to reduce under the Clean Air Act. It is calculated by subtracting loads from the scenarios 1985 Progress; 2009 Progress; and 2021 Progress scenarios from their counterpart scenarios 1985 ProgressRA ("Real" Air); 2009 ProgressRA; and 2021 Progress RA.  </t>
  </si>
  <si>
    <t>New York</t>
  </si>
  <si>
    <t>Pennsylvania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</si>
</sst>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3" formatCode="_(* #,##0.00_);_(* \(#,##0.00\);_(* &quot;-&quot;??_);_(@_)"/>
    <numFmt numFmtId="164" formatCode="0.000"/>
    <numFmt numFmtId="165" formatCode="0.0%"/>
    <numFmt numFmtId="166" formatCode="m/d/yy;@"/>
    <numFmt numFmtId="167" formatCode="0.0000%"/>
    <numFmt numFmtId="168" formatCode="#,##0.000"/>
    <numFmt numFmtId="169" formatCode="_(* #,##0_);_(* \(#,##0\);_(* &quot;-&quot;??_);_(@_)"/>
    <numFmt numFmtId="170" formatCode="0.0"/>
    <numFmt numFmtId="171" formatCode="_(* #,##0.000_);_(* \(#,##0.000\);_(* &quot;-&quot;??_);_(@_)"/>
    <numFmt numFmtId="172" formatCode="#,##0.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1"/>
      <name val="Calibri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trike/>
      <sz val="8"/>
      <color rgb="FF00B050"/>
      <name val="Arial"/>
      <family val="2"/>
    </font>
    <font>
      <strike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4"/>
      <name val="Arial"/>
      <family val="2"/>
    </font>
    <font>
      <sz val="8"/>
      <color theme="4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</borders>
  <cellStyleXfs count="75">
    <xf numFmtId="0" fontId="0" fillId="0" borderId="0"/>
    <xf numFmtId="0" fontId="10" fillId="0" borderId="0"/>
    <xf numFmtId="0" fontId="10" fillId="0" borderId="0"/>
    <xf numFmtId="0" fontId="7" fillId="0" borderId="0"/>
    <xf numFmtId="0" fontId="8" fillId="0" borderId="0"/>
    <xf numFmtId="0" fontId="8" fillId="0" borderId="0"/>
    <xf numFmtId="43" fontId="15" fillId="0" borderId="0" applyFont="0" applyFill="0" applyBorder="0" applyAlignment="0" applyProtection="0"/>
    <xf numFmtId="3" fontId="8" fillId="0" borderId="0"/>
    <xf numFmtId="5" fontId="8" fillId="0" borderId="0"/>
    <xf numFmtId="14" fontId="8" fillId="0" borderId="0"/>
    <xf numFmtId="2" fontId="8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8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8" fillId="0" borderId="2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1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6" fillId="0" borderId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/>
    <xf numFmtId="0" fontId="12" fillId="0" borderId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1" fillId="0" borderId="0"/>
    <xf numFmtId="0" fontId="3" fillId="0" borderId="0"/>
    <xf numFmtId="0" fontId="12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8">
    <xf numFmtId="0" fontId="0" fillId="0" borderId="0" xfId="0"/>
    <xf numFmtId="0" fontId="0" fillId="0" borderId="0" xfId="0" applyFill="1"/>
    <xf numFmtId="0" fontId="0" fillId="0" borderId="0" xfId="0" applyAlignment="1"/>
    <xf numFmtId="0" fontId="0" fillId="0" borderId="0" xfId="0" applyAlignment="1">
      <alignment horizontal="left"/>
    </xf>
    <xf numFmtId="2" fontId="0" fillId="0" borderId="0" xfId="0" applyNumberFormat="1"/>
    <xf numFmtId="0" fontId="9" fillId="0" borderId="0" xfId="0" applyFont="1" applyFill="1"/>
    <xf numFmtId="0" fontId="11" fillId="0" borderId="0" xfId="0" applyFont="1"/>
    <xf numFmtId="4" fontId="9" fillId="0" borderId="0" xfId="0" applyNumberFormat="1" applyFont="1" applyFill="1"/>
    <xf numFmtId="0" fontId="8" fillId="0" borderId="0" xfId="0" applyFont="1"/>
    <xf numFmtId="0" fontId="0" fillId="0" borderId="0" xfId="0" applyAlignment="1">
      <alignment wrapText="1"/>
    </xf>
    <xf numFmtId="2" fontId="9" fillId="0" borderId="0" xfId="0" applyNumberFormat="1" applyFont="1" applyFill="1"/>
    <xf numFmtId="2" fontId="0" fillId="0" borderId="0" xfId="0" applyNumberFormat="1" applyFill="1"/>
    <xf numFmtId="4" fontId="8" fillId="0" borderId="0" xfId="0" applyNumberFormat="1" applyFont="1" applyFill="1"/>
    <xf numFmtId="0" fontId="11" fillId="0" borderId="0" xfId="0" applyFont="1" applyFill="1"/>
    <xf numFmtId="164" fontId="9" fillId="0" borderId="0" xfId="0" applyNumberFormat="1" applyFont="1" applyFill="1"/>
    <xf numFmtId="0" fontId="0" fillId="0" borderId="0" xfId="0" applyFill="1" applyAlignment="1">
      <alignment horizontal="right"/>
    </xf>
    <xf numFmtId="2" fontId="8" fillId="0" borderId="0" xfId="0" applyNumberFormat="1" applyFont="1" applyFill="1"/>
    <xf numFmtId="0" fontId="8" fillId="0" borderId="0" xfId="0" applyFont="1" applyAlignment="1"/>
    <xf numFmtId="0" fontId="20" fillId="0" borderId="0" xfId="0" applyFont="1" applyAlignment="1"/>
    <xf numFmtId="0" fontId="20" fillId="0" borderId="0" xfId="0" applyFont="1"/>
    <xf numFmtId="3" fontId="13" fillId="0" borderId="0" xfId="23" applyNumberFormat="1" applyFont="1" applyFill="1" applyBorder="1" applyAlignment="1">
      <alignment horizontal="center"/>
    </xf>
    <xf numFmtId="3" fontId="13" fillId="0" borderId="0" xfId="23" applyNumberFormat="1" applyFont="1" applyAlignment="1">
      <alignment horizontal="center"/>
    </xf>
    <xf numFmtId="3" fontId="12" fillId="0" borderId="0" xfId="23" applyNumberFormat="1" applyFont="1" applyFill="1" applyAlignment="1"/>
    <xf numFmtId="3" fontId="12" fillId="0" borderId="0" xfId="23" applyNumberFormat="1" applyFont="1" applyBorder="1"/>
    <xf numFmtId="0" fontId="8" fillId="0" borderId="0" xfId="0" applyFont="1" applyAlignment="1">
      <alignment horizontal="left"/>
    </xf>
    <xf numFmtId="0" fontId="9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Alignment="1">
      <alignment wrapText="1"/>
    </xf>
    <xf numFmtId="3" fontId="12" fillId="0" borderId="0" xfId="23" applyNumberFormat="1" applyFont="1" applyFill="1" applyBorder="1"/>
    <xf numFmtId="3" fontId="12" fillId="0" borderId="0" xfId="4" applyNumberFormat="1" applyFont="1" applyFill="1" applyAlignment="1"/>
    <xf numFmtId="3" fontId="14" fillId="0" borderId="0" xfId="0" applyNumberFormat="1" applyFont="1"/>
    <xf numFmtId="167" fontId="14" fillId="0" borderId="0" xfId="0" applyNumberFormat="1" applyFont="1"/>
    <xf numFmtId="3" fontId="13" fillId="0" borderId="0" xfId="5" applyNumberFormat="1" applyFont="1" applyFill="1" applyBorder="1" applyAlignment="1">
      <alignment horizontal="center"/>
    </xf>
    <xf numFmtId="3" fontId="12" fillId="0" borderId="0" xfId="5" applyNumberFormat="1" applyFont="1" applyFill="1" applyBorder="1" applyAlignment="1">
      <alignment horizontal="center"/>
    </xf>
    <xf numFmtId="3" fontId="12" fillId="0" borderId="0" xfId="5" applyNumberFormat="1" applyFont="1" applyBorder="1" applyAlignment="1"/>
    <xf numFmtId="3" fontId="13" fillId="0" borderId="0" xfId="5" applyNumberFormat="1" applyFont="1" applyBorder="1" applyAlignment="1">
      <alignment horizontal="center"/>
    </xf>
    <xf numFmtId="3" fontId="12" fillId="0" borderId="1" xfId="5" applyNumberFormat="1" applyFont="1" applyBorder="1" applyAlignment="1"/>
    <xf numFmtId="3" fontId="12" fillId="0" borderId="0" xfId="5" applyNumberFormat="1" applyFont="1" applyFill="1" applyBorder="1" applyAlignment="1"/>
    <xf numFmtId="3" fontId="12" fillId="0" borderId="1" xfId="5" applyNumberFormat="1" applyFont="1" applyFill="1" applyBorder="1" applyAlignment="1"/>
    <xf numFmtId="0" fontId="9" fillId="0" borderId="0" xfId="0" applyNumberFormat="1" applyFont="1" applyFill="1"/>
    <xf numFmtId="0" fontId="8" fillId="0" borderId="0" xfId="0" applyFont="1" applyFill="1" applyAlignment="1"/>
    <xf numFmtId="0" fontId="12" fillId="0" borderId="0" xfId="23" applyNumberFormat="1" applyFont="1" applyFill="1" applyAlignment="1"/>
    <xf numFmtId="3" fontId="12" fillId="0" borderId="0" xfId="23" applyNumberFormat="1" applyFont="1" applyFill="1" applyAlignment="1">
      <alignment horizontal="center"/>
    </xf>
    <xf numFmtId="3" fontId="13" fillId="0" borderId="0" xfId="23" applyNumberFormat="1" applyFont="1" applyFill="1" applyAlignment="1"/>
    <xf numFmtId="3" fontId="13" fillId="0" borderId="0" xfId="23" applyNumberFormat="1" applyFont="1" applyFill="1" applyAlignment="1">
      <alignment horizontal="center"/>
    </xf>
    <xf numFmtId="3" fontId="12" fillId="0" borderId="0" xfId="23" applyNumberFormat="1" applyFont="1"/>
    <xf numFmtId="3" fontId="12" fillId="0" borderId="1" xfId="23" applyNumberFormat="1" applyFont="1" applyFill="1" applyBorder="1" applyAlignment="1"/>
    <xf numFmtId="3" fontId="12" fillId="0" borderId="0" xfId="23" applyNumberFormat="1" applyFont="1" applyFill="1" applyBorder="1" applyAlignment="1"/>
    <xf numFmtId="0" fontId="12" fillId="0" borderId="0" xfId="23" applyNumberFormat="1" applyFont="1" applyFill="1"/>
    <xf numFmtId="9" fontId="14" fillId="0" borderId="0" xfId="0" applyNumberFormat="1" applyFont="1"/>
    <xf numFmtId="0" fontId="13" fillId="0" borderId="0" xfId="23" applyFont="1" applyBorder="1"/>
    <xf numFmtId="0" fontId="12" fillId="0" borderId="0" xfId="23" applyFont="1" applyBorder="1"/>
    <xf numFmtId="3" fontId="12" fillId="0" borderId="0" xfId="55" applyNumberFormat="1" applyFont="1" applyFill="1" applyBorder="1"/>
    <xf numFmtId="3" fontId="12" fillId="0" borderId="0" xfId="55" applyNumberFormat="1" applyFont="1"/>
    <xf numFmtId="3" fontId="13" fillId="0" borderId="0" xfId="23" applyNumberFormat="1" applyFont="1" applyFill="1" applyBorder="1" applyAlignment="1"/>
    <xf numFmtId="0" fontId="12" fillId="0" borderId="0" xfId="23" applyNumberFormat="1" applyFont="1" applyFill="1" applyBorder="1" applyAlignment="1"/>
    <xf numFmtId="0" fontId="12" fillId="0" borderId="1" xfId="23" applyFont="1" applyBorder="1"/>
    <xf numFmtId="0" fontId="14" fillId="0" borderId="0" xfId="0" applyFont="1"/>
    <xf numFmtId="0" fontId="14" fillId="0" borderId="0" xfId="0" applyNumberFormat="1" applyFont="1"/>
    <xf numFmtId="0" fontId="14" fillId="0" borderId="1" xfId="23" applyFont="1" applyBorder="1"/>
    <xf numFmtId="2" fontId="14" fillId="0" borderId="0" xfId="0" applyNumberFormat="1" applyFont="1" applyFill="1" applyBorder="1"/>
    <xf numFmtId="0" fontId="0" fillId="0" borderId="0" xfId="0" applyBorder="1"/>
    <xf numFmtId="0" fontId="14" fillId="0" borderId="0" xfId="0" applyFont="1" applyFill="1" applyBorder="1"/>
    <xf numFmtId="3" fontId="14" fillId="0" borderId="0" xfId="0" applyNumberFormat="1" applyFont="1" applyBorder="1"/>
    <xf numFmtId="164" fontId="14" fillId="0" borderId="0" xfId="0" applyNumberFormat="1" applyFont="1" applyBorder="1"/>
    <xf numFmtId="168" fontId="14" fillId="0" borderId="0" xfId="0" applyNumberFormat="1" applyFont="1" applyBorder="1"/>
    <xf numFmtId="9" fontId="14" fillId="0" borderId="0" xfId="0" applyNumberFormat="1" applyFont="1" applyBorder="1"/>
    <xf numFmtId="3" fontId="14" fillId="0" borderId="0" xfId="0" applyNumberFormat="1" applyFont="1" applyFill="1" applyBorder="1"/>
    <xf numFmtId="9" fontId="0" fillId="0" borderId="0" xfId="61" applyFont="1"/>
    <xf numFmtId="3" fontId="24" fillId="0" borderId="0" xfId="23" applyNumberFormat="1" applyFont="1" applyBorder="1"/>
    <xf numFmtId="3" fontId="24" fillId="0" borderId="1" xfId="23" applyNumberFormat="1" applyFont="1" applyBorder="1"/>
    <xf numFmtId="3" fontId="24" fillId="0" borderId="1" xfId="5" applyNumberFormat="1" applyFont="1" applyBorder="1" applyAlignment="1"/>
    <xf numFmtId="3" fontId="24" fillId="0" borderId="0" xfId="23" applyNumberFormat="1" applyFont="1"/>
    <xf numFmtId="3" fontId="24" fillId="0" borderId="0" xfId="23" applyNumberFormat="1" applyFont="1" applyFill="1" applyBorder="1" applyAlignment="1"/>
    <xf numFmtId="3" fontId="25" fillId="0" borderId="0" xfId="23" applyNumberFormat="1" applyFont="1" applyFill="1" applyBorder="1" applyAlignment="1"/>
    <xf numFmtId="3" fontId="13" fillId="0" borderId="0" xfId="55" applyNumberFormat="1" applyFont="1" applyAlignment="1">
      <alignment horizontal="center"/>
    </xf>
    <xf numFmtId="3" fontId="13" fillId="0" borderId="0" xfId="55" applyNumberFormat="1" applyFont="1" applyBorder="1"/>
    <xf numFmtId="9" fontId="8" fillId="0" borderId="0" xfId="0" applyNumberFormat="1" applyFont="1" applyFill="1"/>
    <xf numFmtId="165" fontId="8" fillId="0" borderId="0" xfId="0" applyNumberFormat="1" applyFont="1" applyFill="1"/>
    <xf numFmtId="0" fontId="24" fillId="0" borderId="0" xfId="23" applyNumberFormat="1" applyFont="1" applyBorder="1"/>
    <xf numFmtId="3" fontId="25" fillId="0" borderId="0" xfId="5" applyNumberFormat="1" applyFont="1" applyAlignment="1">
      <alignment horizontal="center"/>
    </xf>
    <xf numFmtId="3" fontId="25" fillId="0" borderId="0" xfId="5" applyNumberFormat="1" applyFont="1" applyFill="1" applyBorder="1" applyAlignment="1">
      <alignment horizontal="center"/>
    </xf>
    <xf numFmtId="3" fontId="24" fillId="0" borderId="0" xfId="5" applyNumberFormat="1" applyFont="1" applyFill="1" applyAlignment="1">
      <alignment horizontal="center"/>
    </xf>
    <xf numFmtId="3" fontId="25" fillId="0" borderId="0" xfId="23" applyNumberFormat="1" applyFont="1" applyAlignment="1">
      <alignment horizontal="center"/>
    </xf>
    <xf numFmtId="3" fontId="24" fillId="0" borderId="0" xfId="4" applyNumberFormat="1" applyFont="1" applyBorder="1" applyAlignment="1"/>
    <xf numFmtId="0" fontId="24" fillId="0" borderId="0" xfId="23" applyNumberFormat="1" applyFont="1"/>
    <xf numFmtId="3" fontId="25" fillId="0" borderId="0" xfId="4" applyNumberFormat="1" applyFont="1" applyBorder="1" applyAlignment="1">
      <alignment horizontal="center"/>
    </xf>
    <xf numFmtId="3" fontId="27" fillId="0" borderId="0" xfId="23" applyNumberFormat="1" applyFont="1" applyFill="1" applyBorder="1" applyAlignment="1">
      <alignment horizontal="center"/>
    </xf>
    <xf numFmtId="3" fontId="27" fillId="0" borderId="0" xfId="55" applyNumberFormat="1" applyFont="1" applyAlignment="1">
      <alignment horizontal="center"/>
    </xf>
    <xf numFmtId="0" fontId="26" fillId="0" borderId="0" xfId="23" applyFont="1" applyBorder="1"/>
    <xf numFmtId="0" fontId="26" fillId="0" borderId="0" xfId="23" applyNumberFormat="1" applyFont="1" applyBorder="1"/>
    <xf numFmtId="0" fontId="26" fillId="0" borderId="1" xfId="23" applyFont="1" applyBorder="1"/>
    <xf numFmtId="168" fontId="24" fillId="0" borderId="0" xfId="0" applyNumberFormat="1" applyFont="1" applyBorder="1"/>
    <xf numFmtId="3" fontId="24" fillId="0" borderId="0" xfId="5" applyNumberFormat="1" applyFont="1" applyFill="1" applyBorder="1" applyAlignment="1"/>
    <xf numFmtId="3" fontId="24" fillId="0" borderId="0" xfId="5" applyNumberFormat="1" applyFont="1" applyBorder="1" applyAlignment="1"/>
    <xf numFmtId="0" fontId="12" fillId="0" borderId="0" xfId="23" applyNumberFormat="1" applyFont="1" applyBorder="1"/>
    <xf numFmtId="0" fontId="29" fillId="0" borderId="0" xfId="0" applyFont="1" applyFill="1"/>
    <xf numFmtId="2" fontId="29" fillId="0" borderId="0" xfId="0" applyNumberFormat="1" applyFont="1" applyFill="1"/>
    <xf numFmtId="0" fontId="30" fillId="0" borderId="0" xfId="0" applyFont="1" applyFill="1"/>
    <xf numFmtId="0" fontId="12" fillId="0" borderId="0" xfId="0" applyFont="1"/>
    <xf numFmtId="0" fontId="26" fillId="0" borderId="0" xfId="23" applyFont="1" applyBorder="1" applyAlignment="1">
      <alignment horizontal="center"/>
    </xf>
    <xf numFmtId="0" fontId="26" fillId="0" borderId="1" xfId="23" applyFont="1" applyBorder="1" applyAlignment="1">
      <alignment horizontal="center"/>
    </xf>
    <xf numFmtId="3" fontId="24" fillId="0" borderId="0" xfId="0" applyNumberFormat="1" applyFont="1" applyBorder="1"/>
    <xf numFmtId="164" fontId="8" fillId="0" borderId="0" xfId="0" applyNumberFormat="1" applyFont="1" applyFill="1"/>
    <xf numFmtId="165" fontId="14" fillId="0" borderId="0" xfId="0" applyNumberFormat="1" applyFont="1" applyBorder="1"/>
    <xf numFmtId="0" fontId="13" fillId="0" borderId="0" xfId="0" applyFont="1" applyFill="1" applyBorder="1"/>
    <xf numFmtId="0" fontId="12" fillId="0" borderId="0" xfId="0" applyFont="1" applyBorder="1"/>
    <xf numFmtId="2" fontId="14" fillId="0" borderId="0" xfId="0" applyNumberFormat="1" applyFont="1"/>
    <xf numFmtId="2" fontId="12" fillId="0" borderId="0" xfId="0" applyNumberFormat="1" applyFont="1"/>
    <xf numFmtId="0" fontId="27" fillId="0" borderId="0" xfId="23" applyFont="1" applyBorder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shrinkToFit="1"/>
    </xf>
    <xf numFmtId="2" fontId="8" fillId="0" borderId="0" xfId="0" applyNumberFormat="1" applyFont="1"/>
    <xf numFmtId="4" fontId="8" fillId="0" borderId="0" xfId="0" applyNumberFormat="1" applyFont="1"/>
    <xf numFmtId="164" fontId="8" fillId="0" borderId="0" xfId="0" applyNumberFormat="1" applyFont="1"/>
    <xf numFmtId="2" fontId="20" fillId="0" borderId="0" xfId="0" applyNumberFormat="1" applyFont="1" applyFill="1"/>
    <xf numFmtId="3" fontId="27" fillId="0" borderId="0" xfId="23" applyNumberFormat="1" applyFont="1" applyAlignment="1">
      <alignment horizontal="center"/>
    </xf>
    <xf numFmtId="0" fontId="26" fillId="0" borderId="0" xfId="23" applyFont="1" applyAlignment="1">
      <alignment horizontal="center"/>
    </xf>
    <xf numFmtId="0" fontId="26" fillId="0" borderId="0" xfId="23" applyFont="1"/>
    <xf numFmtId="3" fontId="12" fillId="0" borderId="0" xfId="4" applyNumberFormat="1" applyFont="1"/>
    <xf numFmtId="3" fontId="14" fillId="0" borderId="0" xfId="23" applyNumberFormat="1" applyFont="1" applyBorder="1"/>
    <xf numFmtId="3" fontId="24" fillId="0" borderId="0" xfId="5" applyNumberFormat="1" applyFont="1" applyFill="1" applyBorder="1" applyAlignment="1">
      <alignment horizontal="center"/>
    </xf>
    <xf numFmtId="3" fontId="33" fillId="0" borderId="0" xfId="23" applyNumberFormat="1" applyFont="1" applyBorder="1"/>
    <xf numFmtId="3" fontId="33" fillId="0" borderId="0" xfId="23" applyNumberFormat="1" applyFont="1"/>
    <xf numFmtId="165" fontId="33" fillId="0" borderId="0" xfId="23" applyNumberFormat="1" applyFont="1"/>
    <xf numFmtId="0" fontId="33" fillId="0" borderId="0" xfId="23" applyNumberFormat="1" applyFont="1"/>
    <xf numFmtId="0" fontId="14" fillId="0" borderId="0" xfId="0" applyFont="1" applyBorder="1"/>
    <xf numFmtId="0" fontId="12" fillId="0" borderId="0" xfId="4" applyFont="1"/>
    <xf numFmtId="0" fontId="20" fillId="0" borderId="0" xfId="4" applyFont="1"/>
    <xf numFmtId="0" fontId="11" fillId="0" borderId="0" xfId="4" applyFont="1"/>
    <xf numFmtId="0" fontId="9" fillId="0" borderId="0" xfId="4" applyFont="1"/>
    <xf numFmtId="0" fontId="14" fillId="0" borderId="0" xfId="0" applyNumberFormat="1" applyFont="1" applyBorder="1"/>
    <xf numFmtId="4" fontId="12" fillId="0" borderId="0" xfId="0" applyNumberFormat="1" applyFont="1" applyFill="1"/>
    <xf numFmtId="4" fontId="13" fillId="0" borderId="0" xfId="0" applyNumberFormat="1" applyFont="1" applyFill="1"/>
    <xf numFmtId="0" fontId="8" fillId="0" borderId="0" xfId="0" applyFont="1" applyFill="1" applyAlignment="1">
      <alignment horizontal="right"/>
    </xf>
    <xf numFmtId="0" fontId="14" fillId="0" borderId="0" xfId="0" applyNumberFormat="1" applyFont="1" applyFill="1" applyBorder="1"/>
    <xf numFmtId="168" fontId="8" fillId="0" borderId="0" xfId="0" applyNumberFormat="1" applyFont="1" applyFill="1"/>
    <xf numFmtId="3" fontId="12" fillId="0" borderId="0" xfId="0" applyNumberFormat="1" applyFont="1" applyFill="1" applyBorder="1"/>
    <xf numFmtId="3" fontId="12" fillId="0" borderId="0" xfId="0" applyNumberFormat="1" applyFont="1" applyBorder="1"/>
    <xf numFmtId="168" fontId="12" fillId="0" borderId="0" xfId="0" applyNumberFormat="1" applyFont="1" applyBorder="1"/>
    <xf numFmtId="9" fontId="12" fillId="0" borderId="0" xfId="0" applyNumberFormat="1" applyFont="1" applyBorder="1"/>
    <xf numFmtId="3" fontId="12" fillId="0" borderId="0" xfId="0" applyNumberFormat="1" applyFont="1"/>
    <xf numFmtId="167" fontId="12" fillId="0" borderId="0" xfId="0" applyNumberFormat="1" applyFont="1"/>
    <xf numFmtId="3" fontId="9" fillId="0" borderId="0" xfId="4" applyNumberFormat="1" applyFont="1"/>
    <xf numFmtId="0" fontId="8" fillId="0" borderId="0" xfId="4" applyFont="1"/>
    <xf numFmtId="0" fontId="8" fillId="0" borderId="0" xfId="4" applyFont="1" applyAlignment="1">
      <alignment horizontal="left"/>
    </xf>
    <xf numFmtId="3" fontId="8" fillId="0" borderId="0" xfId="4" applyNumberFormat="1" applyFont="1"/>
    <xf numFmtId="4" fontId="8" fillId="0" borderId="0" xfId="4" applyNumberFormat="1" applyFont="1"/>
    <xf numFmtId="0" fontId="8" fillId="0" borderId="0" xfId="4" applyFont="1" applyAlignment="1">
      <alignment horizontal="right"/>
    </xf>
    <xf numFmtId="168" fontId="12" fillId="0" borderId="0" xfId="4" applyNumberFormat="1" applyFont="1"/>
    <xf numFmtId="9" fontId="12" fillId="0" borderId="0" xfId="4" applyNumberFormat="1" applyFont="1"/>
    <xf numFmtId="167" fontId="12" fillId="0" borderId="0" xfId="4" applyNumberFormat="1" applyFont="1"/>
    <xf numFmtId="0" fontId="34" fillId="0" borderId="0" xfId="4" applyFont="1"/>
    <xf numFmtId="4" fontId="34" fillId="0" borderId="0" xfId="4" applyNumberFormat="1" applyFont="1"/>
    <xf numFmtId="3" fontId="8" fillId="0" borderId="0" xfId="0" applyNumberFormat="1" applyFont="1"/>
    <xf numFmtId="9" fontId="8" fillId="0" borderId="0" xfId="0" applyNumberFormat="1" applyFont="1"/>
    <xf numFmtId="165" fontId="8" fillId="0" borderId="0" xfId="0" applyNumberFormat="1" applyFont="1"/>
    <xf numFmtId="0" fontId="9" fillId="0" borderId="0" xfId="0" applyFont="1"/>
    <xf numFmtId="166" fontId="19" fillId="0" borderId="0" xfId="56" applyNumberFormat="1" applyFont="1" applyAlignment="1"/>
    <xf numFmtId="2" fontId="14" fillId="0" borderId="0" xfId="0" applyNumberFormat="1" applyFont="1" applyFill="1"/>
    <xf numFmtId="3" fontId="14" fillId="0" borderId="0" xfId="0" applyNumberFormat="1" applyFont="1" applyFill="1"/>
    <xf numFmtId="164" fontId="14" fillId="0" borderId="0" xfId="0" applyNumberFormat="1" applyFont="1" applyFill="1"/>
    <xf numFmtId="164" fontId="14" fillId="0" borderId="0" xfId="0" applyNumberFormat="1" applyFont="1"/>
    <xf numFmtId="9" fontId="24" fillId="0" borderId="0" xfId="0" applyNumberFormat="1" applyFont="1"/>
    <xf numFmtId="0" fontId="8" fillId="0" borderId="0" xfId="0" applyFont="1" applyBorder="1"/>
    <xf numFmtId="9" fontId="24" fillId="0" borderId="0" xfId="0" applyNumberFormat="1" applyFont="1" applyBorder="1"/>
    <xf numFmtId="0" fontId="13" fillId="0" borderId="0" xfId="23" applyFont="1" applyFill="1" applyBorder="1" applyAlignment="1"/>
    <xf numFmtId="3" fontId="24" fillId="0" borderId="0" xfId="23" applyNumberFormat="1" applyFont="1" applyFill="1" applyBorder="1"/>
    <xf numFmtId="0" fontId="12" fillId="0" borderId="0" xfId="23" applyFont="1" applyFill="1" applyBorder="1"/>
    <xf numFmtId="0" fontId="26" fillId="0" borderId="0" xfId="23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9" fontId="12" fillId="0" borderId="0" xfId="61" applyFont="1" applyFill="1" applyBorder="1" applyAlignment="1">
      <alignment horizontal="center"/>
    </xf>
    <xf numFmtId="4" fontId="12" fillId="0" borderId="0" xfId="23" applyNumberFormat="1" applyFont="1"/>
    <xf numFmtId="9" fontId="12" fillId="0" borderId="0" xfId="61" applyFont="1"/>
    <xf numFmtId="1" fontId="9" fillId="0" borderId="0" xfId="0" applyNumberFormat="1" applyFont="1" applyFill="1"/>
    <xf numFmtId="0" fontId="35" fillId="0" borderId="0" xfId="23" applyFont="1" applyBorder="1" applyAlignment="1">
      <alignment horizontal="center"/>
    </xf>
    <xf numFmtId="3" fontId="36" fillId="0" borderId="0" xfId="23" applyNumberFormat="1" applyFont="1" applyFill="1" applyAlignment="1">
      <alignment horizontal="center"/>
    </xf>
    <xf numFmtId="4" fontId="24" fillId="0" borderId="0" xfId="0" applyNumberFormat="1" applyFont="1" applyFill="1"/>
    <xf numFmtId="43" fontId="12" fillId="0" borderId="0" xfId="66" applyFont="1" applyFill="1" applyBorder="1"/>
    <xf numFmtId="164" fontId="0" fillId="0" borderId="0" xfId="0" applyNumberFormat="1" applyFill="1"/>
    <xf numFmtId="169" fontId="8" fillId="0" borderId="0" xfId="66" applyNumberFormat="1" applyFont="1"/>
    <xf numFmtId="169" fontId="9" fillId="0" borderId="0" xfId="66" applyNumberFormat="1" applyFont="1"/>
    <xf numFmtId="169" fontId="9" fillId="0" borderId="0" xfId="4" applyNumberFormat="1" applyFont="1"/>
    <xf numFmtId="3" fontId="12" fillId="0" borderId="0" xfId="5" applyNumberFormat="1" applyFont="1" applyBorder="1" applyAlignment="1">
      <alignment shrinkToFit="1"/>
    </xf>
    <xf numFmtId="0" fontId="12" fillId="0" borderId="0" xfId="23" applyFont="1" applyBorder="1" applyAlignment="1">
      <alignment horizontal="center"/>
    </xf>
    <xf numFmtId="3" fontId="14" fillId="0" borderId="0" xfId="5" applyNumberFormat="1" applyFont="1" applyFill="1" applyBorder="1" applyAlignment="1"/>
    <xf numFmtId="3" fontId="12" fillId="0" borderId="0" xfId="5" applyNumberFormat="1" applyFont="1" applyFill="1" applyBorder="1" applyAlignment="1">
      <alignment shrinkToFit="1"/>
    </xf>
    <xf numFmtId="3" fontId="33" fillId="0" borderId="0" xfId="5" applyNumberFormat="1" applyFont="1" applyFill="1" applyBorder="1" applyAlignment="1"/>
    <xf numFmtId="3" fontId="32" fillId="0" borderId="0" xfId="5" applyNumberFormat="1" applyFont="1" applyFill="1" applyBorder="1" applyAlignment="1"/>
    <xf numFmtId="3" fontId="26" fillId="0" borderId="0" xfId="5" applyNumberFormat="1" applyFont="1" applyFill="1" applyBorder="1" applyAlignment="1"/>
    <xf numFmtId="0" fontId="14" fillId="0" borderId="0" xfId="23" applyFont="1" applyFill="1" applyBorder="1"/>
    <xf numFmtId="3" fontId="12" fillId="0" borderId="3" xfId="23" applyNumberFormat="1" applyFont="1" applyFill="1" applyBorder="1" applyAlignment="1"/>
    <xf numFmtId="3" fontId="12" fillId="0" borderId="3" xfId="23" applyNumberFormat="1" applyFont="1" applyFill="1" applyBorder="1" applyAlignment="1">
      <alignment shrinkToFit="1"/>
    </xf>
    <xf numFmtId="3" fontId="12" fillId="0" borderId="3" xfId="5" applyNumberFormat="1" applyFont="1" applyBorder="1" applyAlignment="1"/>
    <xf numFmtId="3" fontId="24" fillId="0" borderId="3" xfId="5" applyNumberFormat="1" applyFont="1" applyBorder="1" applyAlignment="1"/>
    <xf numFmtId="3" fontId="26" fillId="0" borderId="3" xfId="5" applyNumberFormat="1" applyFont="1" applyBorder="1"/>
    <xf numFmtId="3" fontId="26" fillId="0" borderId="3" xfId="23" applyNumberFormat="1" applyFont="1" applyBorder="1"/>
    <xf numFmtId="169" fontId="26" fillId="0" borderId="3" xfId="66" applyNumberFormat="1" applyFont="1" applyBorder="1" applyAlignment="1">
      <alignment horizontal="right"/>
    </xf>
    <xf numFmtId="169" fontId="36" fillId="0" borderId="3" xfId="66" applyNumberFormat="1" applyFont="1" applyBorder="1"/>
    <xf numFmtId="0" fontId="12" fillId="0" borderId="3" xfId="23" applyFont="1" applyBorder="1"/>
    <xf numFmtId="0" fontId="12" fillId="0" borderId="1" xfId="23" applyFont="1" applyFill="1" applyBorder="1" applyAlignment="1">
      <alignment horizontal="right"/>
    </xf>
    <xf numFmtId="3" fontId="13" fillId="0" borderId="1" xfId="4" applyNumberFormat="1" applyFont="1" applyFill="1" applyBorder="1" applyAlignment="1">
      <alignment horizontal="right" shrinkToFit="1"/>
    </xf>
    <xf numFmtId="3" fontId="12" fillId="0" borderId="1" xfId="4" applyNumberFormat="1" applyFont="1" applyFill="1" applyBorder="1" applyAlignment="1">
      <alignment horizontal="right"/>
    </xf>
    <xf numFmtId="3" fontId="24" fillId="0" borderId="1" xfId="4" applyNumberFormat="1" applyFont="1" applyFill="1" applyBorder="1" applyAlignment="1">
      <alignment horizontal="right"/>
    </xf>
    <xf numFmtId="3" fontId="12" fillId="0" borderId="1" xfId="5" applyNumberFormat="1" applyFont="1" applyFill="1" applyBorder="1" applyAlignment="1">
      <alignment horizontal="right"/>
    </xf>
    <xf numFmtId="3" fontId="12" fillId="0" borderId="1" xfId="23" applyNumberFormat="1" applyFont="1" applyFill="1" applyBorder="1" applyAlignment="1">
      <alignment horizontal="right"/>
    </xf>
    <xf numFmtId="3" fontId="13" fillId="0" borderId="1" xfId="55" applyNumberFormat="1" applyFont="1" applyFill="1" applyBorder="1" applyAlignment="1">
      <alignment horizontal="right"/>
    </xf>
    <xf numFmtId="3" fontId="24" fillId="0" borderId="1" xfId="23" applyNumberFormat="1" applyFont="1" applyFill="1" applyBorder="1" applyAlignment="1">
      <alignment horizontal="right"/>
    </xf>
    <xf numFmtId="3" fontId="32" fillId="0" borderId="1" xfId="23" applyNumberFormat="1" applyFont="1" applyFill="1" applyBorder="1" applyAlignment="1">
      <alignment horizontal="right"/>
    </xf>
    <xf numFmtId="0" fontId="26" fillId="0" borderId="1" xfId="23" applyFont="1" applyFill="1" applyBorder="1" applyAlignment="1">
      <alignment horizontal="right"/>
    </xf>
    <xf numFmtId="3" fontId="24" fillId="0" borderId="0" xfId="0" applyNumberFormat="1" applyFont="1" applyFill="1" applyBorder="1"/>
    <xf numFmtId="43" fontId="0" fillId="0" borderId="0" xfId="66" applyFont="1" applyFill="1" applyAlignment="1">
      <alignment horizontal="right"/>
    </xf>
    <xf numFmtId="0" fontId="2" fillId="0" borderId="0" xfId="72"/>
    <xf numFmtId="9" fontId="8" fillId="0" borderId="0" xfId="73" applyFont="1"/>
    <xf numFmtId="0" fontId="37" fillId="0" borderId="0" xfId="72" applyFont="1"/>
    <xf numFmtId="9" fontId="9" fillId="0" borderId="0" xfId="73" applyFont="1"/>
    <xf numFmtId="43" fontId="9" fillId="0" borderId="0" xfId="4" applyNumberFormat="1" applyFont="1"/>
    <xf numFmtId="169" fontId="8" fillId="0" borderId="0" xfId="74" applyNumberFormat="1" applyFont="1"/>
    <xf numFmtId="3" fontId="8" fillId="0" borderId="0" xfId="4" applyNumberFormat="1"/>
    <xf numFmtId="2" fontId="8" fillId="0" borderId="0" xfId="72" applyNumberFormat="1" applyFont="1"/>
    <xf numFmtId="0" fontId="8" fillId="0" borderId="0" xfId="72" applyFont="1"/>
    <xf numFmtId="0" fontId="9" fillId="0" borderId="0" xfId="72" applyFont="1"/>
    <xf numFmtId="0" fontId="9" fillId="0" borderId="0" xfId="72" applyFont="1" applyAlignment="1">
      <alignment horizontal="right" wrapText="1"/>
    </xf>
    <xf numFmtId="0" fontId="2" fillId="2" borderId="0" xfId="72" applyFill="1"/>
    <xf numFmtId="0" fontId="8" fillId="2" borderId="0" xfId="72" applyFont="1" applyFill="1"/>
    <xf numFmtId="9" fontId="0" fillId="0" borderId="0" xfId="73" applyFont="1"/>
    <xf numFmtId="9" fontId="37" fillId="0" borderId="0" xfId="73" applyFont="1"/>
    <xf numFmtId="2" fontId="37" fillId="0" borderId="0" xfId="72" applyNumberFormat="1" applyFont="1"/>
    <xf numFmtId="2" fontId="2" fillId="0" borderId="0" xfId="72" applyNumberFormat="1"/>
    <xf numFmtId="0" fontId="2" fillId="3" borderId="0" xfId="72" applyFill="1"/>
    <xf numFmtId="0" fontId="8" fillId="3" borderId="0" xfId="72" applyFont="1" applyFill="1"/>
    <xf numFmtId="4" fontId="9" fillId="0" borderId="0" xfId="72" applyNumberFormat="1" applyFont="1"/>
    <xf numFmtId="165" fontId="9" fillId="0" borderId="0" xfId="73" applyNumberFormat="1" applyFont="1" applyFill="1"/>
    <xf numFmtId="165" fontId="8" fillId="0" borderId="0" xfId="73" applyNumberFormat="1" applyFont="1" applyFill="1"/>
    <xf numFmtId="4" fontId="8" fillId="0" borderId="0" xfId="72" applyNumberFormat="1" applyFont="1"/>
    <xf numFmtId="0" fontId="2" fillId="0" borderId="0" xfId="72" applyAlignment="1">
      <alignment wrapText="1"/>
    </xf>
    <xf numFmtId="0" fontId="9" fillId="0" borderId="0" xfId="72" applyFont="1" applyAlignment="1">
      <alignment wrapText="1"/>
    </xf>
    <xf numFmtId="1" fontId="9" fillId="0" borderId="0" xfId="72" applyNumberFormat="1" applyFont="1" applyAlignment="1">
      <alignment wrapText="1"/>
    </xf>
    <xf numFmtId="0" fontId="11" fillId="0" borderId="0" xfId="72" applyFont="1" applyAlignment="1">
      <alignment wrapText="1"/>
    </xf>
    <xf numFmtId="0" fontId="2" fillId="4" borderId="0" xfId="72" applyFill="1"/>
    <xf numFmtId="0" fontId="8" fillId="4" borderId="0" xfId="72" applyFont="1" applyFill="1"/>
    <xf numFmtId="4" fontId="12" fillId="0" borderId="0" xfId="5" applyNumberFormat="1" applyFont="1" applyBorder="1" applyAlignment="1"/>
    <xf numFmtId="4" fontId="12" fillId="0" borderId="1" xfId="5" applyNumberFormat="1" applyFont="1" applyBorder="1" applyAlignment="1"/>
    <xf numFmtId="164" fontId="2" fillId="0" borderId="0" xfId="72" applyNumberFormat="1"/>
    <xf numFmtId="164" fontId="37" fillId="0" borderId="0" xfId="72" applyNumberFormat="1" applyFont="1"/>
    <xf numFmtId="2" fontId="9" fillId="0" borderId="0" xfId="72" applyNumberFormat="1" applyFont="1"/>
    <xf numFmtId="9" fontId="2" fillId="0" borderId="0" xfId="61" applyFont="1"/>
    <xf numFmtId="9" fontId="1" fillId="0" borderId="0" xfId="61" applyFont="1"/>
    <xf numFmtId="0" fontId="37" fillId="0" borderId="0" xfId="72" applyFont="1" applyAlignment="1">
      <alignment wrapText="1"/>
    </xf>
    <xf numFmtId="0" fontId="12" fillId="0" borderId="0" xfId="23" applyFont="1" applyFill="1" applyBorder="1" applyAlignment="1">
      <alignment horizontal="right"/>
    </xf>
    <xf numFmtId="3" fontId="13" fillId="0" borderId="0" xfId="4" applyNumberFormat="1" applyFont="1" applyFill="1" applyBorder="1" applyAlignment="1">
      <alignment horizontal="right" shrinkToFit="1"/>
    </xf>
    <xf numFmtId="3" fontId="12" fillId="0" borderId="0" xfId="4" applyNumberFormat="1" applyFont="1" applyFill="1" applyBorder="1" applyAlignment="1">
      <alignment horizontal="right"/>
    </xf>
    <xf numFmtId="3" fontId="24" fillId="0" borderId="0" xfId="4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3" fontId="12" fillId="0" borderId="0" xfId="5" applyNumberFormat="1" applyFont="1" applyFill="1" applyBorder="1" applyAlignment="1">
      <alignment horizontal="right"/>
    </xf>
    <xf numFmtId="3" fontId="12" fillId="0" borderId="0" xfId="23" applyNumberFormat="1" applyFont="1" applyFill="1" applyBorder="1" applyAlignment="1">
      <alignment horizontal="right"/>
    </xf>
    <xf numFmtId="3" fontId="13" fillId="0" borderId="0" xfId="55" applyNumberFormat="1" applyFont="1" applyFill="1" applyBorder="1" applyAlignment="1">
      <alignment horizontal="right"/>
    </xf>
    <xf numFmtId="3" fontId="24" fillId="0" borderId="0" xfId="23" applyNumberFormat="1" applyFont="1" applyFill="1" applyBorder="1" applyAlignment="1">
      <alignment horizontal="right"/>
    </xf>
    <xf numFmtId="3" fontId="32" fillId="0" borderId="0" xfId="23" applyNumberFormat="1" applyFont="1" applyFill="1" applyBorder="1" applyAlignment="1">
      <alignment horizontal="right"/>
    </xf>
    <xf numFmtId="0" fontId="26" fillId="0" borderId="0" xfId="23" applyFont="1" applyFill="1" applyBorder="1" applyAlignment="1">
      <alignment horizontal="right"/>
    </xf>
    <xf numFmtId="165" fontId="12" fillId="0" borderId="0" xfId="61" applyNumberFormat="1" applyFont="1" applyFill="1" applyBorder="1" applyAlignment="1">
      <alignment horizontal="right"/>
    </xf>
    <xf numFmtId="3" fontId="13" fillId="0" borderId="0" xfId="4" applyNumberFormat="1" applyFont="1" applyFill="1" applyBorder="1" applyAlignment="1">
      <alignment horizontal="right"/>
    </xf>
    <xf numFmtId="3" fontId="13" fillId="0" borderId="0" xfId="4" applyNumberFormat="1" applyFont="1" applyFill="1" applyBorder="1" applyAlignment="1">
      <alignment horizontal="right" wrapText="1"/>
    </xf>
    <xf numFmtId="164" fontId="1" fillId="0" borderId="0" xfId="72" applyNumberFormat="1" applyFont="1" applyAlignment="1">
      <alignment wrapText="1"/>
    </xf>
    <xf numFmtId="2" fontId="1" fillId="0" borderId="0" xfId="72" applyNumberFormat="1" applyFont="1" applyAlignment="1">
      <alignment wrapText="1"/>
    </xf>
    <xf numFmtId="164" fontId="8" fillId="0" borderId="0" xfId="72" applyNumberFormat="1" applyFont="1"/>
    <xf numFmtId="1" fontId="8" fillId="0" borderId="0" xfId="72" applyNumberFormat="1" applyFont="1"/>
    <xf numFmtId="9" fontId="8" fillId="0" borderId="0" xfId="61" applyFont="1" applyFill="1"/>
    <xf numFmtId="165" fontId="8" fillId="0" borderId="0" xfId="61" applyNumberFormat="1" applyFont="1" applyFill="1"/>
    <xf numFmtId="10" fontId="8" fillId="0" borderId="0" xfId="61" applyNumberFormat="1" applyFont="1" applyFill="1"/>
    <xf numFmtId="164" fontId="8" fillId="0" borderId="0" xfId="66" applyNumberFormat="1" applyFont="1" applyFill="1"/>
    <xf numFmtId="164" fontId="8" fillId="0" borderId="0" xfId="66" applyNumberFormat="1" applyFont="1"/>
    <xf numFmtId="170" fontId="0" fillId="0" borderId="0" xfId="0" applyNumberFormat="1"/>
    <xf numFmtId="43" fontId="8" fillId="0" borderId="0" xfId="66" applyNumberFormat="1" applyFont="1" applyFill="1"/>
    <xf numFmtId="43" fontId="8" fillId="0" borderId="0" xfId="66" applyNumberFormat="1" applyFont="1"/>
    <xf numFmtId="171" fontId="8" fillId="0" borderId="0" xfId="66" applyNumberFormat="1" applyFont="1" applyFill="1"/>
    <xf numFmtId="171" fontId="8" fillId="0" borderId="0" xfId="66" applyNumberFormat="1" applyFont="1"/>
    <xf numFmtId="170" fontId="8" fillId="0" borderId="0" xfId="4" applyNumberFormat="1" applyFont="1"/>
    <xf numFmtId="164" fontId="0" fillId="0" borderId="0" xfId="0" applyNumberFormat="1"/>
    <xf numFmtId="170" fontId="8" fillId="0" borderId="0" xfId="0" applyNumberFormat="1" applyFont="1"/>
    <xf numFmtId="170" fontId="8" fillId="0" borderId="0" xfId="4" applyNumberFormat="1" applyFont="1" applyFill="1"/>
    <xf numFmtId="172" fontId="8" fillId="0" borderId="0" xfId="4" applyNumberFormat="1" applyFont="1"/>
    <xf numFmtId="0" fontId="9" fillId="0" borderId="0" xfId="0" applyFont="1" applyAlignment="1">
      <alignment horizontal="right"/>
    </xf>
    <xf numFmtId="2" fontId="29" fillId="0" borderId="0" xfId="0" applyNumberFormat="1" applyFont="1"/>
    <xf numFmtId="164" fontId="9" fillId="0" borderId="0" xfId="0" applyNumberFormat="1" applyFont="1"/>
    <xf numFmtId="0" fontId="8" fillId="5" borderId="0" xfId="0" applyFont="1" applyFill="1"/>
    <xf numFmtId="0" fontId="9" fillId="5" borderId="0" xfId="0" applyFont="1" applyFill="1"/>
    <xf numFmtId="0" fontId="0" fillId="5" borderId="0" xfId="0" applyFill="1"/>
    <xf numFmtId="1" fontId="8" fillId="0" borderId="0" xfId="4" applyNumberFormat="1"/>
    <xf numFmtId="170" fontId="8" fillId="0" borderId="0" xfId="4" applyNumberFormat="1"/>
    <xf numFmtId="3" fontId="24" fillId="0" borderId="0" xfId="5" applyNumberFormat="1" applyFont="1"/>
    <xf numFmtId="3" fontId="12" fillId="0" borderId="0" xfId="5" applyNumberFormat="1" applyFont="1"/>
    <xf numFmtId="3" fontId="12" fillId="0" borderId="1" xfId="5" applyNumberFormat="1" applyFont="1" applyBorder="1"/>
    <xf numFmtId="0" fontId="9" fillId="5" borderId="0" xfId="0" applyFont="1" applyFill="1" applyAlignment="1">
      <alignment horizontal="center"/>
    </xf>
    <xf numFmtId="170" fontId="8" fillId="5" borderId="0" xfId="0" applyNumberFormat="1" applyFont="1" applyFill="1"/>
    <xf numFmtId="170" fontId="0" fillId="5" borderId="0" xfId="0" applyNumberFormat="1" applyFill="1"/>
    <xf numFmtId="10" fontId="8" fillId="5" borderId="0" xfId="61" applyNumberFormat="1" applyFont="1" applyFill="1"/>
    <xf numFmtId="9" fontId="8" fillId="5" borderId="0" xfId="61" applyFont="1" applyFill="1"/>
    <xf numFmtId="0" fontId="8" fillId="0" borderId="0" xfId="4" applyFont="1" applyFill="1"/>
    <xf numFmtId="1" fontId="8" fillId="0" borderId="0" xfId="0" applyNumberFormat="1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4" applyFont="1" applyAlignment="1">
      <alignment horizontal="center"/>
    </xf>
    <xf numFmtId="1" fontId="0" fillId="0" borderId="0" xfId="0" applyNumberFormat="1"/>
    <xf numFmtId="3" fontId="24" fillId="0" borderId="1" xfId="0" applyNumberFormat="1" applyFont="1" applyFill="1" applyBorder="1"/>
    <xf numFmtId="4" fontId="9" fillId="0" borderId="0" xfId="4" applyNumberFormat="1" applyFont="1"/>
  </cellXfs>
  <cellStyles count="75">
    <cellStyle name="Comma" xfId="66" builtinId="3"/>
    <cellStyle name="Comma 2" xfId="6" xr:uid="{00000000-0005-0000-0000-000000000000}"/>
    <cellStyle name="Comma 3" xfId="65" xr:uid="{E4454548-B6ED-4F04-9144-2199498F9285}"/>
    <cellStyle name="Comma 3 2" xfId="71" xr:uid="{67C3A057-44E7-454A-8810-96870CA59313}"/>
    <cellStyle name="Comma 4" xfId="74" xr:uid="{14FEA8A2-728A-4421-8B4D-B775827F1170}"/>
    <cellStyle name="Comma0" xfId="7" xr:uid="{00000000-0005-0000-0000-000001000000}"/>
    <cellStyle name="Currency0" xfId="8" xr:uid="{00000000-0005-0000-0000-000002000000}"/>
    <cellStyle name="Date" xfId="9" xr:uid="{00000000-0005-0000-0000-000003000000}"/>
    <cellStyle name="Fixed" xfId="10" xr:uid="{00000000-0005-0000-0000-000004000000}"/>
    <cellStyle name="Heading 1 2" xfId="11" xr:uid="{00000000-0005-0000-0000-000005000000}"/>
    <cellStyle name="Heading 2 2" xfId="12" xr:uid="{00000000-0005-0000-0000-000006000000}"/>
    <cellStyle name="Normal" xfId="0" builtinId="0"/>
    <cellStyle name="Normal 10" xfId="13" xr:uid="{00000000-0005-0000-0000-000008000000}"/>
    <cellStyle name="Normal 10 2" xfId="31" xr:uid="{00000000-0005-0000-0000-000009000000}"/>
    <cellStyle name="Normal 11" xfId="14" xr:uid="{00000000-0005-0000-0000-00000A000000}"/>
    <cellStyle name="Normal 11 2" xfId="32" xr:uid="{00000000-0005-0000-0000-00000B000000}"/>
    <cellStyle name="Normal 12" xfId="23" xr:uid="{00000000-0005-0000-0000-00000C000000}"/>
    <cellStyle name="Normal 12 2" xfId="70" xr:uid="{25152C27-253B-4502-BEE5-6D4FB85B9CE0}"/>
    <cellStyle name="Normal 13" xfId="24" xr:uid="{00000000-0005-0000-0000-00000D000000}"/>
    <cellStyle name="Normal 13 2" xfId="33" xr:uid="{00000000-0005-0000-0000-00000E000000}"/>
    <cellStyle name="Normal 14" xfId="25" xr:uid="{00000000-0005-0000-0000-00000F000000}"/>
    <cellStyle name="Normal 15" xfId="26" xr:uid="{00000000-0005-0000-0000-000010000000}"/>
    <cellStyle name="Normal 15 2" xfId="34" xr:uid="{00000000-0005-0000-0000-000011000000}"/>
    <cellStyle name="Normal 16" xfId="27" xr:uid="{00000000-0005-0000-0000-000012000000}"/>
    <cellStyle name="Normal 17" xfId="28" xr:uid="{00000000-0005-0000-0000-000013000000}"/>
    <cellStyle name="Normal 18" xfId="29" xr:uid="{00000000-0005-0000-0000-000014000000}"/>
    <cellStyle name="Normal 19" xfId="30" xr:uid="{00000000-0005-0000-0000-000015000000}"/>
    <cellStyle name="Normal 19 2" xfId="35" xr:uid="{00000000-0005-0000-0000-000016000000}"/>
    <cellStyle name="Normal 2" xfId="1" xr:uid="{00000000-0005-0000-0000-000017000000}"/>
    <cellStyle name="Normal 2 2" xfId="4" xr:uid="{00000000-0005-0000-0000-000018000000}"/>
    <cellStyle name="Normal 2 2 2" xfId="36" xr:uid="{00000000-0005-0000-0000-000019000000}"/>
    <cellStyle name="Normal 2 2 3" xfId="37" xr:uid="{00000000-0005-0000-0000-00001A000000}"/>
    <cellStyle name="Normal 2 3" xfId="38" xr:uid="{00000000-0005-0000-0000-00001B000000}"/>
    <cellStyle name="Normal 2 3 2" xfId="67" xr:uid="{CD0647FB-24A1-4849-8A07-8D4FB542CC37}"/>
    <cellStyle name="Normal 2 3 2 2" xfId="68" xr:uid="{B50BBC2D-AD4E-47CE-A4ED-5E2E9B09C973}"/>
    <cellStyle name="Normal 2 4" xfId="59" xr:uid="{00000000-0005-0000-0000-00001C000000}"/>
    <cellStyle name="Normal 2 5" xfId="64" xr:uid="{0F22F058-C32C-48FA-8F13-C9257D17F72A}"/>
    <cellStyle name="Normal 20" xfId="39" xr:uid="{00000000-0005-0000-0000-00001D000000}"/>
    <cellStyle name="Normal 21" xfId="40" xr:uid="{00000000-0005-0000-0000-00001E000000}"/>
    <cellStyle name="Normal 22" xfId="41" xr:uid="{00000000-0005-0000-0000-00001F000000}"/>
    <cellStyle name="Normal 23" xfId="42" xr:uid="{00000000-0005-0000-0000-000020000000}"/>
    <cellStyle name="Normal 24" xfId="43" xr:uid="{00000000-0005-0000-0000-000021000000}"/>
    <cellStyle name="Normal 25" xfId="44" xr:uid="{00000000-0005-0000-0000-000022000000}"/>
    <cellStyle name="Normal 26" xfId="45" xr:uid="{00000000-0005-0000-0000-000023000000}"/>
    <cellStyle name="Normal 27" xfId="46" xr:uid="{00000000-0005-0000-0000-000024000000}"/>
    <cellStyle name="Normal 28" xfId="47" xr:uid="{00000000-0005-0000-0000-000025000000}"/>
    <cellStyle name="Normal 29" xfId="48" xr:uid="{00000000-0005-0000-0000-000026000000}"/>
    <cellStyle name="Normal 3" xfId="3" xr:uid="{00000000-0005-0000-0000-000027000000}"/>
    <cellStyle name="Normal 3 2" xfId="55" xr:uid="{00000000-0005-0000-0000-000028000000}"/>
    <cellStyle name="Normal 3 2 2" xfId="69" xr:uid="{6B015F99-8F60-48F9-9AAF-233F8E291603}"/>
    <cellStyle name="Normal 3 3" xfId="60" xr:uid="{00000000-0005-0000-0000-000029000000}"/>
    <cellStyle name="Normal 30" xfId="49" xr:uid="{00000000-0005-0000-0000-00002A000000}"/>
    <cellStyle name="Normal 31" xfId="50" xr:uid="{00000000-0005-0000-0000-00002B000000}"/>
    <cellStyle name="Normal 32" xfId="51" xr:uid="{00000000-0005-0000-0000-00002C000000}"/>
    <cellStyle name="Normal 33" xfId="54" xr:uid="{00000000-0005-0000-0000-00002D000000}"/>
    <cellStyle name="Normal 34" xfId="58" xr:uid="{00000000-0005-0000-0000-00002E000000}"/>
    <cellStyle name="Normal 35" xfId="63" xr:uid="{00000000-0005-0000-0000-00002F000000}"/>
    <cellStyle name="Normal 36" xfId="72" xr:uid="{178FE226-0180-42F8-BCF0-127BE234E726}"/>
    <cellStyle name="Normal 4" xfId="2" xr:uid="{00000000-0005-0000-0000-000030000000}"/>
    <cellStyle name="Normal 4 2" xfId="5" xr:uid="{00000000-0005-0000-0000-000031000000}"/>
    <cellStyle name="Normal 5" xfId="15" xr:uid="{00000000-0005-0000-0000-000032000000}"/>
    <cellStyle name="Normal 6" xfId="16" xr:uid="{00000000-0005-0000-0000-000033000000}"/>
    <cellStyle name="Normal 6 2" xfId="17" xr:uid="{00000000-0005-0000-0000-000034000000}"/>
    <cellStyle name="Normal 6_BMP_Submit-Credit_work-up_011012" xfId="18" xr:uid="{00000000-0005-0000-0000-000035000000}"/>
    <cellStyle name="Normal 7" xfId="19" xr:uid="{00000000-0005-0000-0000-000036000000}"/>
    <cellStyle name="Normal 7 2" xfId="57" xr:uid="{00000000-0005-0000-0000-000037000000}"/>
    <cellStyle name="Normal 8" xfId="20" xr:uid="{00000000-0005-0000-0000-000038000000}"/>
    <cellStyle name="Normal 8 2" xfId="52" xr:uid="{00000000-0005-0000-0000-000039000000}"/>
    <cellStyle name="Normal 8 3" xfId="56" xr:uid="{00000000-0005-0000-0000-00003A000000}"/>
    <cellStyle name="Normal 9" xfId="21" xr:uid="{00000000-0005-0000-0000-00003B000000}"/>
    <cellStyle name="Normal 9 2" xfId="53" xr:uid="{00000000-0005-0000-0000-00003C000000}"/>
    <cellStyle name="Percent" xfId="61" builtinId="5"/>
    <cellStyle name="Percent 2" xfId="62" xr:uid="{00000000-0005-0000-0000-00003E000000}"/>
    <cellStyle name="Percent 3" xfId="73" xr:uid="{3AB5C8A7-6E68-45B4-BF69-A332C2E7FE21}"/>
    <cellStyle name="Total 2" xfId="22" xr:uid="{00000000-0005-0000-0000-00003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Simulated</a:t>
            </a:r>
            <a:r>
              <a:rPr lang="en-US" baseline="0"/>
              <a:t> </a:t>
            </a:r>
            <a:r>
              <a:rPr lang="en-US"/>
              <a:t>Nitrogen Loads Delivered to the Bay by Source* (million pounds/year)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rich>
      </c:tx>
      <c:layout>
        <c:manualLayout>
          <c:xMode val="edge"/>
          <c:yMode val="edge"/>
          <c:x val="0.14379580052493601"/>
          <c:y val="4.089979550102249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68442458207296E-2"/>
          <c:y val="7.4458238732428794E-2"/>
          <c:w val="0.41333397349721701"/>
          <c:h val="0.742140315282676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Nitrogen!$A$22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Nitrogen!$B$21:$E$21</c:f>
              <c:numCache>
                <c:formatCode>General</c:formatCode>
                <c:ptCount val="4"/>
                <c:pt idx="0">
                  <c:v>1985</c:v>
                </c:pt>
                <c:pt idx="1">
                  <c:v>2009</c:v>
                </c:pt>
                <c:pt idx="2" formatCode="0">
                  <c:v>2020</c:v>
                </c:pt>
                <c:pt idx="3" formatCode="0">
                  <c:v>2021</c:v>
                </c:pt>
              </c:numCache>
            </c:numRef>
          </c:cat>
          <c:val>
            <c:numRef>
              <c:f>Nitrogen!$B$22:$E$22</c:f>
              <c:numCache>
                <c:formatCode>0.00</c:formatCode>
                <c:ptCount val="4"/>
                <c:pt idx="0">
                  <c:v>156.829045763761</c:v>
                </c:pt>
                <c:pt idx="1">
                  <c:v>123.022252852262</c:v>
                </c:pt>
                <c:pt idx="2">
                  <c:v>119.10631673841367</c:v>
                </c:pt>
                <c:pt idx="3" formatCode="#,##0.00">
                  <c:v>117.05896293000001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7-405A-80F0-49524A3EBCF5}"/>
            </c:ext>
          </c:extLst>
        </c:ser>
        <c:ser>
          <c:idx val="1"/>
          <c:order val="1"/>
          <c:tx>
            <c:strRef>
              <c:f>Nitrogen!$A$23</c:f>
              <c:strCache>
                <c:ptCount val="1"/>
                <c:pt idx="0">
                  <c:v>Developed</c:v>
                </c:pt>
              </c:strCache>
            </c:strRef>
          </c:tx>
          <c:invertIfNegative val="0"/>
          <c:cat>
            <c:numRef>
              <c:f>Nitrogen!$B$21:$E$21</c:f>
              <c:numCache>
                <c:formatCode>General</c:formatCode>
                <c:ptCount val="4"/>
                <c:pt idx="0">
                  <c:v>1985</c:v>
                </c:pt>
                <c:pt idx="1">
                  <c:v>2009</c:v>
                </c:pt>
                <c:pt idx="2" formatCode="0">
                  <c:v>2020</c:v>
                </c:pt>
                <c:pt idx="3" formatCode="0">
                  <c:v>2021</c:v>
                </c:pt>
              </c:numCache>
            </c:numRef>
          </c:cat>
          <c:val>
            <c:numRef>
              <c:f>Nitrogen!$B$23:$E$23</c:f>
              <c:numCache>
                <c:formatCode>0.00</c:formatCode>
                <c:ptCount val="4"/>
                <c:pt idx="0">
                  <c:v>27.382974585992098</c:v>
                </c:pt>
                <c:pt idx="1">
                  <c:v>37.951601639518799</c:v>
                </c:pt>
                <c:pt idx="2">
                  <c:v>39.874056663131661</c:v>
                </c:pt>
                <c:pt idx="3" formatCode="#,##0.00">
                  <c:v>40.26872676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67-405A-80F0-49524A3EBCF5}"/>
            </c:ext>
          </c:extLst>
        </c:ser>
        <c:ser>
          <c:idx val="2"/>
          <c:order val="2"/>
          <c:tx>
            <c:strRef>
              <c:f>Nitrogen!$A$24</c:f>
              <c:strCache>
                <c:ptCount val="1"/>
                <c:pt idx="0">
                  <c:v>Wastewater</c:v>
                </c:pt>
              </c:strCache>
            </c:strRef>
          </c:tx>
          <c:invertIfNegative val="0"/>
          <c:cat>
            <c:numRef>
              <c:f>Nitrogen!$B$21:$E$21</c:f>
              <c:numCache>
                <c:formatCode>General</c:formatCode>
                <c:ptCount val="4"/>
                <c:pt idx="0">
                  <c:v>1985</c:v>
                </c:pt>
                <c:pt idx="1">
                  <c:v>2009</c:v>
                </c:pt>
                <c:pt idx="2" formatCode="0">
                  <c:v>2020</c:v>
                </c:pt>
                <c:pt idx="3" formatCode="0">
                  <c:v>2021</c:v>
                </c:pt>
              </c:numCache>
            </c:numRef>
          </c:cat>
          <c:val>
            <c:numRef>
              <c:f>Nitrogen!$B$24:$E$24</c:f>
              <c:numCache>
                <c:formatCode>0.00</c:formatCode>
                <c:ptCount val="4"/>
                <c:pt idx="0">
                  <c:v>94.543078133933307</c:v>
                </c:pt>
                <c:pt idx="1">
                  <c:v>56.086524023698203</c:v>
                </c:pt>
                <c:pt idx="2">
                  <c:v>29.095887867702253</c:v>
                </c:pt>
                <c:pt idx="3" formatCode="#,##0.00">
                  <c:v>29.969264079999999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67-405A-80F0-49524A3EBCF5}"/>
            </c:ext>
          </c:extLst>
        </c:ser>
        <c:ser>
          <c:idx val="3"/>
          <c:order val="3"/>
          <c:tx>
            <c:strRef>
              <c:f>Nitrogen!$A$25</c:f>
              <c:strCache>
                <c:ptCount val="1"/>
                <c:pt idx="0">
                  <c:v>Septic</c:v>
                </c:pt>
              </c:strCache>
            </c:strRef>
          </c:tx>
          <c:invertIfNegative val="0"/>
          <c:cat>
            <c:numRef>
              <c:f>Nitrogen!$B$21:$E$21</c:f>
              <c:numCache>
                <c:formatCode>General</c:formatCode>
                <c:ptCount val="4"/>
                <c:pt idx="0">
                  <c:v>1985</c:v>
                </c:pt>
                <c:pt idx="1">
                  <c:v>2009</c:v>
                </c:pt>
                <c:pt idx="2" formatCode="0">
                  <c:v>2020</c:v>
                </c:pt>
                <c:pt idx="3" formatCode="0">
                  <c:v>2021</c:v>
                </c:pt>
              </c:numCache>
            </c:numRef>
          </c:cat>
          <c:val>
            <c:numRef>
              <c:f>Nitrogen!$B$25:$E$25</c:f>
              <c:numCache>
                <c:formatCode>0.00</c:formatCode>
                <c:ptCount val="4"/>
                <c:pt idx="0">
                  <c:v>5.4513331535214196</c:v>
                </c:pt>
                <c:pt idx="1">
                  <c:v>7.5621850410664901</c:v>
                </c:pt>
                <c:pt idx="2">
                  <c:v>7.8431224311923007</c:v>
                </c:pt>
                <c:pt idx="3" formatCode="#,##0.00">
                  <c:v>7.8454492199999999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67-405A-80F0-49524A3EBCF5}"/>
            </c:ext>
          </c:extLst>
        </c:ser>
        <c:ser>
          <c:idx val="4"/>
          <c:order val="4"/>
          <c:tx>
            <c:strRef>
              <c:f>Nitrogen!$A$26</c:f>
              <c:strCache>
                <c:ptCount val="1"/>
                <c:pt idx="0">
                  <c:v>Natural**</c:v>
                </c:pt>
              </c:strCache>
            </c:strRef>
          </c:tx>
          <c:invertIfNegative val="0"/>
          <c:cat>
            <c:numRef>
              <c:f>Nitrogen!$B$21:$E$21</c:f>
              <c:numCache>
                <c:formatCode>General</c:formatCode>
                <c:ptCount val="4"/>
                <c:pt idx="0">
                  <c:v>1985</c:v>
                </c:pt>
                <c:pt idx="1">
                  <c:v>2009</c:v>
                </c:pt>
                <c:pt idx="2" formatCode="0">
                  <c:v>2020</c:v>
                </c:pt>
                <c:pt idx="3" formatCode="0">
                  <c:v>2021</c:v>
                </c:pt>
              </c:numCache>
            </c:numRef>
          </c:cat>
          <c:val>
            <c:numRef>
              <c:f>Nitrogen!$B$26:$E$26</c:f>
              <c:numCache>
                <c:formatCode>0.00</c:formatCode>
                <c:ptCount val="4"/>
                <c:pt idx="0">
                  <c:v>48.506971574848897</c:v>
                </c:pt>
                <c:pt idx="1">
                  <c:v>46.190887853653898</c:v>
                </c:pt>
                <c:pt idx="2">
                  <c:v>45.550943990445525</c:v>
                </c:pt>
                <c:pt idx="3" formatCode="#,##0.00">
                  <c:v>45.311462319999997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67-405A-80F0-49524A3EBCF5}"/>
            </c:ext>
          </c:extLst>
        </c:ser>
        <c:ser>
          <c:idx val="5"/>
          <c:order val="5"/>
          <c:tx>
            <c:strRef>
              <c:f>Nitrogen!$A$27</c:f>
              <c:strCache>
                <c:ptCount val="1"/>
                <c:pt idx="0">
                  <c:v>Atmospheric Deposition to Watershed (to be reduced under Clean Air Act)</c:v>
                </c:pt>
              </c:strCache>
            </c:strRef>
          </c:tx>
          <c:invertIfNegative val="0"/>
          <c:cat>
            <c:numRef>
              <c:f>Nitrogen!$B$21:$E$21</c:f>
              <c:numCache>
                <c:formatCode>General</c:formatCode>
                <c:ptCount val="4"/>
                <c:pt idx="0">
                  <c:v>1985</c:v>
                </c:pt>
                <c:pt idx="1">
                  <c:v>2009</c:v>
                </c:pt>
                <c:pt idx="2" formatCode="0">
                  <c:v>2020</c:v>
                </c:pt>
                <c:pt idx="3" formatCode="0">
                  <c:v>2021</c:v>
                </c:pt>
              </c:numCache>
            </c:numRef>
          </c:cat>
          <c:val>
            <c:numRef>
              <c:f>Nitrogen!$B$27:$E$27</c:f>
              <c:numCache>
                <c:formatCode>#,##0.00</c:formatCode>
                <c:ptCount val="4"/>
                <c:pt idx="0">
                  <c:v>15.900637326453984</c:v>
                </c:pt>
                <c:pt idx="1">
                  <c:v>7.1835919141905311</c:v>
                </c:pt>
                <c:pt idx="2">
                  <c:v>1.1040533847632408</c:v>
                </c:pt>
                <c:pt idx="3" formatCode="0.00">
                  <c:v>0.88246217999999998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67-405A-80F0-49524A3EBCF5}"/>
            </c:ext>
          </c:extLst>
        </c:ser>
        <c:ser>
          <c:idx val="6"/>
          <c:order val="6"/>
          <c:tx>
            <c:strRef>
              <c:f>Nitrogen!$A$28</c:f>
              <c:strCache>
                <c:ptCount val="1"/>
                <c:pt idx="0">
                  <c:v>Atmospheric Deposition to Tidal Water</c:v>
                </c:pt>
              </c:strCache>
            </c:strRef>
          </c:tx>
          <c:invertIfNegative val="0"/>
          <c:cat>
            <c:numRef>
              <c:f>Nitrogen!$B$21:$E$21</c:f>
              <c:numCache>
                <c:formatCode>General</c:formatCode>
                <c:ptCount val="4"/>
                <c:pt idx="0">
                  <c:v>1985</c:v>
                </c:pt>
                <c:pt idx="1">
                  <c:v>2009</c:v>
                </c:pt>
                <c:pt idx="2" formatCode="0">
                  <c:v>2020</c:v>
                </c:pt>
                <c:pt idx="3" formatCode="0">
                  <c:v>2021</c:v>
                </c:pt>
              </c:numCache>
            </c:numRef>
          </c:cat>
          <c:val>
            <c:numRef>
              <c:f>Nitrogen!$B$28:$E$28</c:f>
              <c:numCache>
                <c:formatCode>#,##0.00</c:formatCode>
                <c:ptCount val="4"/>
                <c:pt idx="0">
                  <c:v>21.520717894810257</c:v>
                </c:pt>
                <c:pt idx="1">
                  <c:v>19.804229405538944</c:v>
                </c:pt>
                <c:pt idx="2">
                  <c:v>16.340533311086002</c:v>
                </c:pt>
                <c:pt idx="3" formatCode="0.00">
                  <c:v>16.190000000000001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67-405A-80F0-49524A3EB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680952"/>
        <c:axId val="255681344"/>
      </c:barChart>
      <c:catAx>
        <c:axId val="25568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5681344"/>
        <c:crosses val="autoZero"/>
        <c:auto val="1"/>
        <c:lblAlgn val="ctr"/>
        <c:lblOffset val="100"/>
        <c:noMultiLvlLbl val="0"/>
      </c:catAx>
      <c:valAx>
        <c:axId val="255681344"/>
        <c:scaling>
          <c:orientation val="minMax"/>
          <c:max val="4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5680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1574894033330498"/>
          <c:y val="9.2417222010414607E-2"/>
          <c:w val="0.45538137988716898"/>
          <c:h val="0.8317549980937349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Sediment</a:t>
            </a:r>
          </a:p>
        </c:rich>
      </c:tx>
      <c:layout>
        <c:manualLayout>
          <c:xMode val="edge"/>
          <c:yMode val="edge"/>
          <c:x val="0.36758987695345802"/>
          <c:y val="0.12721879644562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2368631825601"/>
          <c:y val="0.213017751479292"/>
          <c:w val="0.62450713413092496"/>
          <c:h val="0.556213017751479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04C-43C1-9440-35E7E8EB5578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4C-43C1-9440-35E7E8EB55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'Charts for Executive Summary'!$B$7:$F$7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2021</c:v>
                </c:pt>
                <c:pt idx="3">
                  <c:v>2021 Target</c:v>
                </c:pt>
                <c:pt idx="4">
                  <c:v>2025 Planning Target (amt. allowed in Bay) </c:v>
                </c:pt>
              </c:strCache>
            </c:strRef>
          </c:cat>
          <c:val>
            <c:numRef>
              <c:f>'Charts for Executive Summary'!$B$10:$F$10</c:f>
              <c:numCache>
                <c:formatCode>#,##0</c:formatCode>
                <c:ptCount val="5"/>
                <c:pt idx="0">
                  <c:v>20365.935646471466</c:v>
                </c:pt>
                <c:pt idx="1">
                  <c:v>18910.756491881803</c:v>
                </c:pt>
                <c:pt idx="2">
                  <c:v>18067.979651060003</c:v>
                </c:pt>
                <c:pt idx="3">
                  <c:v>18651.771763152705</c:v>
                </c:pt>
                <c:pt idx="4">
                  <c:v>18587.025580970432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D-4B31-8EDC-70239B71C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313107968"/>
        <c:axId val="313108360"/>
      </c:barChart>
      <c:catAx>
        <c:axId val="31310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3108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3108360"/>
        <c:scaling>
          <c:orientation val="minMax"/>
          <c:max val="25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3107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Simulated</a:t>
            </a:r>
            <a:r>
              <a:rPr lang="en-US" baseline="0"/>
              <a:t> </a:t>
            </a:r>
            <a:r>
              <a:rPr lang="en-US"/>
              <a:t>Nitrogen</a:t>
            </a:r>
            <a:r>
              <a:rPr lang="en-US" baseline="0"/>
              <a:t> </a:t>
            </a:r>
            <a:r>
              <a:rPr lang="en-US"/>
              <a:t>Loads Delivered to the Bay by Jurisdiction*</a:t>
            </a:r>
            <a:r>
              <a:rPr lang="en-US" baseline="0"/>
              <a:t> (</a:t>
            </a:r>
            <a:r>
              <a:rPr lang="en-US"/>
              <a:t>millio</a:t>
            </a:r>
            <a:r>
              <a:rPr lang="en-US" baseline="0"/>
              <a:t>n p</a:t>
            </a:r>
            <a:r>
              <a:rPr lang="en-US"/>
              <a:t>ounds/year)</a:t>
            </a:r>
          </a:p>
        </c:rich>
      </c:tx>
      <c:layout>
        <c:manualLayout>
          <c:xMode val="edge"/>
          <c:yMode val="edge"/>
          <c:x val="0.141209774049983"/>
          <c:y val="3.714020427112379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524893489968997E-2"/>
          <c:y val="6.0566573400740599E-2"/>
          <c:w val="0.53003753339606896"/>
          <c:h val="0.683865505669730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Nitrogen!$A$9</c:f>
              <c:strCache>
                <c:ptCount val="1"/>
                <c:pt idx="0">
                  <c:v>New York </c:v>
                </c:pt>
              </c:strCache>
            </c:strRef>
          </c:tx>
          <c:invertIfNegative val="0"/>
          <c:cat>
            <c:strRef>
              <c:f>Nitrogen!$B$8:$G$8</c:f>
              <c:strCache>
                <c:ptCount val="6"/>
                <c:pt idx="0">
                  <c:v>1985</c:v>
                </c:pt>
                <c:pt idx="1">
                  <c:v>2009</c:v>
                </c:pt>
                <c:pt idx="2">
                  <c:v>2020</c:v>
                </c:pt>
                <c:pt idx="3">
                  <c:v>2021</c:v>
                </c:pt>
                <c:pt idx="4">
                  <c:v>2021 Target</c:v>
                </c:pt>
                <c:pt idx="5">
                  <c:v>2025 Planning Target</c:v>
                </c:pt>
              </c:strCache>
            </c:strRef>
          </c:cat>
          <c:val>
            <c:numRef>
              <c:f>Nitrogen!$B$9:$G$9</c:f>
              <c:numCache>
                <c:formatCode>_(* #,##0.00_);_(* \(#,##0.00\);_(* "-"??_);_(@_)</c:formatCode>
                <c:ptCount val="6"/>
                <c:pt idx="0" formatCode="0.00">
                  <c:v>18.6357152530246</c:v>
                </c:pt>
                <c:pt idx="1">
                  <c:v>14.421031817628799</c:v>
                </c:pt>
                <c:pt idx="2" formatCode="0.00">
                  <c:v>13.240600490814213</c:v>
                </c:pt>
                <c:pt idx="3" formatCode="0.00">
                  <c:v>12.61066222</c:v>
                </c:pt>
                <c:pt idx="4" formatCode="#,##0.00">
                  <c:v>12.321510570835919</c:v>
                </c:pt>
                <c:pt idx="5" formatCode="0.00">
                  <c:v>11.7966302591377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4-4145-987B-5CF881DB2EE4}"/>
            </c:ext>
          </c:extLst>
        </c:ser>
        <c:ser>
          <c:idx val="1"/>
          <c:order val="1"/>
          <c:tx>
            <c:strRef>
              <c:f>Nitrogen!$A$10</c:f>
              <c:strCache>
                <c:ptCount val="1"/>
                <c:pt idx="0">
                  <c:v>Pennsylvania </c:v>
                </c:pt>
              </c:strCache>
            </c:strRef>
          </c:tx>
          <c:invertIfNegative val="0"/>
          <c:cat>
            <c:strRef>
              <c:f>Nitrogen!$B$8:$G$8</c:f>
              <c:strCache>
                <c:ptCount val="6"/>
                <c:pt idx="0">
                  <c:v>1985</c:v>
                </c:pt>
                <c:pt idx="1">
                  <c:v>2009</c:v>
                </c:pt>
                <c:pt idx="2">
                  <c:v>2020</c:v>
                </c:pt>
                <c:pt idx="3">
                  <c:v>2021</c:v>
                </c:pt>
                <c:pt idx="4">
                  <c:v>2021 Target</c:v>
                </c:pt>
                <c:pt idx="5">
                  <c:v>2025 Planning Target</c:v>
                </c:pt>
              </c:strCache>
            </c:strRef>
          </c:cat>
          <c:val>
            <c:numRef>
              <c:f>Nitrogen!$B$10:$G$10</c:f>
              <c:numCache>
                <c:formatCode>_(* #,##0.00_);_(* \(#,##0.00\);_(* "-"??_);_(@_)</c:formatCode>
                <c:ptCount val="6"/>
                <c:pt idx="0" formatCode="0.00">
                  <c:v>122.227717102326</c:v>
                </c:pt>
                <c:pt idx="1">
                  <c:v>113.22537938995001</c:v>
                </c:pt>
                <c:pt idx="2" formatCode="0.00">
                  <c:v>105.99259433155761</c:v>
                </c:pt>
                <c:pt idx="3" formatCode="0.00">
                  <c:v>104.49531861</c:v>
                </c:pt>
                <c:pt idx="4" formatCode="#,##0.00">
                  <c:v>81.438128308710702</c:v>
                </c:pt>
                <c:pt idx="5" formatCode="0.00">
                  <c:v>73.491315538400869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04-4145-987B-5CF881DB2EE4}"/>
            </c:ext>
          </c:extLst>
        </c:ser>
        <c:ser>
          <c:idx val="2"/>
          <c:order val="2"/>
          <c:tx>
            <c:strRef>
              <c:f>Nitrogen!$A$11</c:f>
              <c:strCache>
                <c:ptCount val="1"/>
                <c:pt idx="0">
                  <c:v>Maryland </c:v>
                </c:pt>
              </c:strCache>
            </c:strRef>
          </c:tx>
          <c:invertIfNegative val="0"/>
          <c:cat>
            <c:strRef>
              <c:f>Nitrogen!$B$8:$G$8</c:f>
              <c:strCache>
                <c:ptCount val="6"/>
                <c:pt idx="0">
                  <c:v>1985</c:v>
                </c:pt>
                <c:pt idx="1">
                  <c:v>2009</c:v>
                </c:pt>
                <c:pt idx="2">
                  <c:v>2020</c:v>
                </c:pt>
                <c:pt idx="3">
                  <c:v>2021</c:v>
                </c:pt>
                <c:pt idx="4">
                  <c:v>2021 Target</c:v>
                </c:pt>
                <c:pt idx="5">
                  <c:v>2025 Planning Target</c:v>
                </c:pt>
              </c:strCache>
            </c:strRef>
          </c:cat>
          <c:val>
            <c:numRef>
              <c:f>Nitrogen!$B$11:$G$11</c:f>
              <c:numCache>
                <c:formatCode>_(* #,##0.00_);_(* \(#,##0.00\);_(* "-"??_);_(@_)</c:formatCode>
                <c:ptCount val="6"/>
                <c:pt idx="0" formatCode="0.00">
                  <c:v>85.332540904085505</c:v>
                </c:pt>
                <c:pt idx="1">
                  <c:v>57.608462171010402</c:v>
                </c:pt>
                <c:pt idx="2" formatCode="0.00">
                  <c:v>47.960139979416383</c:v>
                </c:pt>
                <c:pt idx="3" formatCode="0.00">
                  <c:v>50.739926580000002</c:v>
                </c:pt>
                <c:pt idx="4" formatCode="#,##0.00">
                  <c:v>48.187286432167355</c:v>
                </c:pt>
                <c:pt idx="5" formatCode="0.00">
                  <c:v>45.831992497456589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04-4145-987B-5CF881DB2EE4}"/>
            </c:ext>
          </c:extLst>
        </c:ser>
        <c:ser>
          <c:idx val="3"/>
          <c:order val="3"/>
          <c:tx>
            <c:strRef>
              <c:f>Nitrogen!$A$12</c:f>
              <c:strCache>
                <c:ptCount val="1"/>
                <c:pt idx="0">
                  <c:v>Virginia </c:v>
                </c:pt>
              </c:strCache>
            </c:strRef>
          </c:tx>
          <c:invertIfNegative val="0"/>
          <c:cat>
            <c:strRef>
              <c:f>Nitrogen!$B$8:$G$8</c:f>
              <c:strCache>
                <c:ptCount val="6"/>
                <c:pt idx="0">
                  <c:v>1985</c:v>
                </c:pt>
                <c:pt idx="1">
                  <c:v>2009</c:v>
                </c:pt>
                <c:pt idx="2">
                  <c:v>2020</c:v>
                </c:pt>
                <c:pt idx="3">
                  <c:v>2021</c:v>
                </c:pt>
                <c:pt idx="4">
                  <c:v>2021 Target</c:v>
                </c:pt>
                <c:pt idx="5">
                  <c:v>2025 Planning Target</c:v>
                </c:pt>
              </c:strCache>
            </c:strRef>
          </c:cat>
          <c:val>
            <c:numRef>
              <c:f>Nitrogen!$B$12:$G$12</c:f>
              <c:numCache>
                <c:formatCode>0.00</c:formatCode>
                <c:ptCount val="6"/>
                <c:pt idx="0">
                  <c:v>84.337750885207598</c:v>
                </c:pt>
                <c:pt idx="1">
                  <c:v>67.910065089393697</c:v>
                </c:pt>
                <c:pt idx="2">
                  <c:v>58.000923661935076</c:v>
                </c:pt>
                <c:pt idx="3">
                  <c:v>56.642037590000001</c:v>
                </c:pt>
                <c:pt idx="4" formatCode="#,##0.00">
                  <c:v>55.945101367417919</c:v>
                </c:pt>
                <c:pt idx="5">
                  <c:v>52.953860436923975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04-4145-987B-5CF881DB2EE4}"/>
            </c:ext>
          </c:extLst>
        </c:ser>
        <c:ser>
          <c:idx val="4"/>
          <c:order val="4"/>
          <c:tx>
            <c:strRef>
              <c:f>Nitrogen!$A$13</c:f>
              <c:strCache>
                <c:ptCount val="1"/>
                <c:pt idx="0">
                  <c:v>West Virginia </c:v>
                </c:pt>
              </c:strCache>
            </c:strRef>
          </c:tx>
          <c:invertIfNegative val="0"/>
          <c:cat>
            <c:strRef>
              <c:f>Nitrogen!$B$8:$G$8</c:f>
              <c:strCache>
                <c:ptCount val="6"/>
                <c:pt idx="0">
                  <c:v>1985</c:v>
                </c:pt>
                <c:pt idx="1">
                  <c:v>2009</c:v>
                </c:pt>
                <c:pt idx="2">
                  <c:v>2020</c:v>
                </c:pt>
                <c:pt idx="3">
                  <c:v>2021</c:v>
                </c:pt>
                <c:pt idx="4">
                  <c:v>2021 Target</c:v>
                </c:pt>
                <c:pt idx="5">
                  <c:v>2025 Planning Target</c:v>
                </c:pt>
              </c:strCache>
            </c:strRef>
          </c:cat>
          <c:val>
            <c:numRef>
              <c:f>Nitrogen!$B$13:$G$13</c:f>
              <c:numCache>
                <c:formatCode>0.00</c:formatCode>
                <c:ptCount val="6"/>
                <c:pt idx="0" formatCode="_(* #,##0.00_);_(* \(#,##0.00\);_(* &quot;-&quot;??_);_(@_)">
                  <c:v>8.7001421196596098</c:v>
                </c:pt>
                <c:pt idx="1">
                  <c:v>8.0355458575587608</c:v>
                </c:pt>
                <c:pt idx="2">
                  <c:v>7.9584486507025245</c:v>
                </c:pt>
                <c:pt idx="3">
                  <c:v>7.9245846000000002</c:v>
                </c:pt>
                <c:pt idx="4" formatCode="#,##0.00">
                  <c:v>8.1890692336189392</c:v>
                </c:pt>
                <c:pt idx="5">
                  <c:v>8.2274500776339838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04-4145-987B-5CF881DB2EE4}"/>
            </c:ext>
          </c:extLst>
        </c:ser>
        <c:ser>
          <c:idx val="5"/>
          <c:order val="5"/>
          <c:tx>
            <c:strRef>
              <c:f>Nitrogen!$A$14</c:f>
              <c:strCache>
                <c:ptCount val="1"/>
                <c:pt idx="0">
                  <c:v>Delaware </c:v>
                </c:pt>
              </c:strCache>
            </c:strRef>
          </c:tx>
          <c:invertIfNegative val="0"/>
          <c:cat>
            <c:strRef>
              <c:f>Nitrogen!$B$8:$G$8</c:f>
              <c:strCache>
                <c:ptCount val="6"/>
                <c:pt idx="0">
                  <c:v>1985</c:v>
                </c:pt>
                <c:pt idx="1">
                  <c:v>2009</c:v>
                </c:pt>
                <c:pt idx="2">
                  <c:v>2020</c:v>
                </c:pt>
                <c:pt idx="3">
                  <c:v>2021</c:v>
                </c:pt>
                <c:pt idx="4">
                  <c:v>2021 Target</c:v>
                </c:pt>
                <c:pt idx="5">
                  <c:v>2025 Planning Target</c:v>
                </c:pt>
              </c:strCache>
            </c:strRef>
          </c:cat>
          <c:val>
            <c:numRef>
              <c:f>Nitrogen!$B$14:$G$14</c:f>
              <c:numCache>
                <c:formatCode>_(* #,##0.00_);_(* \(#,##0.00\);_(* "-"??_);_(@_)</c:formatCode>
                <c:ptCount val="6"/>
                <c:pt idx="0" formatCode="0.00">
                  <c:v>7.00011846810711</c:v>
                </c:pt>
                <c:pt idx="1">
                  <c:v>6.8505592678462097</c:v>
                </c:pt>
                <c:pt idx="2" formatCode="0.00">
                  <c:v>6.9010729010521095</c:v>
                </c:pt>
                <c:pt idx="3" formatCode="0.00">
                  <c:v>6.38899858</c:v>
                </c:pt>
                <c:pt idx="4" formatCode="#,##0.00">
                  <c:v>5.0102788463903138</c:v>
                </c:pt>
                <c:pt idx="5" formatCode="0.00">
                  <c:v>4.5502087410263394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04-4145-987B-5CF881DB2EE4}"/>
            </c:ext>
          </c:extLst>
        </c:ser>
        <c:ser>
          <c:idx val="6"/>
          <c:order val="6"/>
          <c:tx>
            <c:strRef>
              <c:f>Nitrogen!$A$15</c:f>
              <c:strCache>
                <c:ptCount val="1"/>
                <c:pt idx="0">
                  <c:v>District of Columbia </c:v>
                </c:pt>
              </c:strCache>
            </c:strRef>
          </c:tx>
          <c:invertIfNegative val="0"/>
          <c:cat>
            <c:strRef>
              <c:f>Nitrogen!$B$8:$G$8</c:f>
              <c:strCache>
                <c:ptCount val="6"/>
                <c:pt idx="0">
                  <c:v>1985</c:v>
                </c:pt>
                <c:pt idx="1">
                  <c:v>2009</c:v>
                </c:pt>
                <c:pt idx="2">
                  <c:v>2020</c:v>
                </c:pt>
                <c:pt idx="3">
                  <c:v>2021</c:v>
                </c:pt>
                <c:pt idx="4">
                  <c:v>2021 Target</c:v>
                </c:pt>
                <c:pt idx="5">
                  <c:v>2025 Planning Target</c:v>
                </c:pt>
              </c:strCache>
            </c:strRef>
          </c:cat>
          <c:val>
            <c:numRef>
              <c:f>Nitrogen!$B$15:$G$15</c:f>
              <c:numCache>
                <c:formatCode>_(* #,##0.00_);_(* \(#,##0.00\);_(* "-"??_);_(@_)</c:formatCode>
                <c:ptCount val="6"/>
                <c:pt idx="0" formatCode="0.00">
                  <c:v>6.4794184796462799</c:v>
                </c:pt>
                <c:pt idx="1">
                  <c:v>2.7624078168111801</c:v>
                </c:pt>
                <c:pt idx="2" formatCode="0.00">
                  <c:v>1.4165476754074653</c:v>
                </c:pt>
                <c:pt idx="3" formatCode="0.00">
                  <c:v>1.65233713</c:v>
                </c:pt>
                <c:pt idx="4" formatCode="#,##0.00">
                  <c:v>2.4922713244713277</c:v>
                </c:pt>
                <c:pt idx="5" formatCode="0.00">
                  <c:v>2.4247372013863644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04-4145-987B-5CF881DB2EE4}"/>
            </c:ext>
          </c:extLst>
        </c:ser>
        <c:ser>
          <c:idx val="7"/>
          <c:order val="7"/>
          <c:tx>
            <c:strRef>
              <c:f>Nitrogen!$A$16</c:f>
              <c:strCache>
                <c:ptCount val="1"/>
                <c:pt idx="0">
                  <c:v>EPA: Atmospheric Deposition to Watershed (to be reduced under Clean Air Act)</c:v>
                </c:pt>
              </c:strCache>
            </c:strRef>
          </c:tx>
          <c:invertIfNegative val="0"/>
          <c:cat>
            <c:strRef>
              <c:f>Nitrogen!$B$8:$G$8</c:f>
              <c:strCache>
                <c:ptCount val="6"/>
                <c:pt idx="0">
                  <c:v>1985</c:v>
                </c:pt>
                <c:pt idx="1">
                  <c:v>2009</c:v>
                </c:pt>
                <c:pt idx="2">
                  <c:v>2020</c:v>
                </c:pt>
                <c:pt idx="3">
                  <c:v>2021</c:v>
                </c:pt>
                <c:pt idx="4">
                  <c:v>2021 Target</c:v>
                </c:pt>
                <c:pt idx="5">
                  <c:v>2025 Planning Target</c:v>
                </c:pt>
              </c:strCache>
            </c:strRef>
          </c:cat>
          <c:val>
            <c:numRef>
              <c:f>Nitrogen!$B$16:$G$16</c:f>
              <c:numCache>
                <c:formatCode>0.00</c:formatCode>
                <c:ptCount val="6"/>
                <c:pt idx="0">
                  <c:v>15.900637326453984</c:v>
                </c:pt>
                <c:pt idx="1">
                  <c:v>7.1835919141905311</c:v>
                </c:pt>
                <c:pt idx="2">
                  <c:v>1.1040533847632408</c:v>
                </c:pt>
                <c:pt idx="3">
                  <c:v>0.88246217999999998</c:v>
                </c:pt>
                <c:pt idx="4">
                  <c:v>1.35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D04-4145-987B-5CF881DB2EE4}"/>
            </c:ext>
          </c:extLst>
        </c:ser>
        <c:ser>
          <c:idx val="8"/>
          <c:order val="8"/>
          <c:tx>
            <c:strRef>
              <c:f>Nitrogen!$A$17</c:f>
              <c:strCache>
                <c:ptCount val="1"/>
                <c:pt idx="0">
                  <c:v>EPA: Atmospheric Deposition to Tidal Water (to be reduced to 15.2 million lbs/yr under Clean Air Act)</c:v>
                </c:pt>
              </c:strCache>
            </c:strRef>
          </c:tx>
          <c:invertIfNegative val="0"/>
          <c:cat>
            <c:strRef>
              <c:f>Nitrogen!$B$8:$G$8</c:f>
              <c:strCache>
                <c:ptCount val="6"/>
                <c:pt idx="0">
                  <c:v>1985</c:v>
                </c:pt>
                <c:pt idx="1">
                  <c:v>2009</c:v>
                </c:pt>
                <c:pt idx="2">
                  <c:v>2020</c:v>
                </c:pt>
                <c:pt idx="3">
                  <c:v>2021</c:v>
                </c:pt>
                <c:pt idx="4">
                  <c:v>2021 Target</c:v>
                </c:pt>
                <c:pt idx="5">
                  <c:v>2025 Planning Target</c:v>
                </c:pt>
              </c:strCache>
            </c:strRef>
          </c:cat>
          <c:val>
            <c:numRef>
              <c:f>Nitrogen!$B$17:$G$17</c:f>
              <c:numCache>
                <c:formatCode>0.00</c:formatCode>
                <c:ptCount val="6"/>
                <c:pt idx="0">
                  <c:v>21.520717894810257</c:v>
                </c:pt>
                <c:pt idx="1">
                  <c:v>19.804229405538944</c:v>
                </c:pt>
                <c:pt idx="2">
                  <c:v>16.340533311086002</c:v>
                </c:pt>
                <c:pt idx="3">
                  <c:v>16.190000000000001</c:v>
                </c:pt>
                <c:pt idx="4">
                  <c:v>16.39</c:v>
                </c:pt>
                <c:pt idx="5">
                  <c:v>15.6008561063773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04-4145-987B-5CF881DB2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1455920"/>
        <c:axId val="251456312"/>
      </c:barChart>
      <c:catAx>
        <c:axId val="25145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1456312"/>
        <c:crosses val="autoZero"/>
        <c:auto val="1"/>
        <c:lblAlgn val="ctr"/>
        <c:lblOffset val="100"/>
        <c:noMultiLvlLbl val="0"/>
      </c:catAx>
      <c:valAx>
        <c:axId val="25145631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1455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158847815483242"/>
          <c:y val="8.1479200574788482E-2"/>
          <c:w val="0.33377116577242005"/>
          <c:h val="0.9185207994252114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" l="0.70000000000000095" r="0.70000000000000095" t="0.750000000000004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'Annual Change'!$A$61</c:f>
              <c:strCache>
                <c:ptCount val="1"/>
                <c:pt idx="0">
                  <c:v>Nitrogen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'Annual Change'!$B$60:$H$60</c:f>
              <c:strCache>
                <c:ptCount val="7"/>
                <c:pt idx="0">
                  <c:v>District of Columbia</c:v>
                </c:pt>
                <c:pt idx="1">
                  <c:v>West Virginia</c:v>
                </c:pt>
                <c:pt idx="2">
                  <c:v>Virginia</c:v>
                </c:pt>
                <c:pt idx="3">
                  <c:v>Maryland</c:v>
                </c:pt>
                <c:pt idx="4">
                  <c:v>New York </c:v>
                </c:pt>
                <c:pt idx="5">
                  <c:v>Delaware</c:v>
                </c:pt>
                <c:pt idx="6">
                  <c:v>Pennsylvania </c:v>
                </c:pt>
              </c:strCache>
            </c:strRef>
          </c:cat>
          <c:val>
            <c:numRef>
              <c:f>'Annual Change'!$B$61:$H$61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0.75340153208808913</c:v>
                </c:pt>
                <c:pt idx="3">
                  <c:v>0.58324232825351174</c:v>
                </c:pt>
                <c:pt idx="4">
                  <c:v>0.62685624472811108</c:v>
                </c:pt>
                <c:pt idx="5">
                  <c:v>0.2006479805859398</c:v>
                </c:pt>
                <c:pt idx="6">
                  <c:v>0.21971225527211316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7-4ED7-B323-8F08FC4CB2A8}"/>
            </c:ext>
          </c:extLst>
        </c:ser>
        <c:ser>
          <c:idx val="1"/>
          <c:order val="1"/>
          <c:tx>
            <c:strRef>
              <c:f>'Annual Change'!$A$62</c:f>
              <c:strCache>
                <c:ptCount val="1"/>
                <c:pt idx="0">
                  <c:v>Phosphorus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'Annual Change'!$B$60:$H$60</c:f>
              <c:strCache>
                <c:ptCount val="7"/>
                <c:pt idx="0">
                  <c:v>District of Columbia</c:v>
                </c:pt>
                <c:pt idx="1">
                  <c:v>West Virginia</c:v>
                </c:pt>
                <c:pt idx="2">
                  <c:v>Virginia</c:v>
                </c:pt>
                <c:pt idx="3">
                  <c:v>Maryland</c:v>
                </c:pt>
                <c:pt idx="4">
                  <c:v>New York </c:v>
                </c:pt>
                <c:pt idx="5">
                  <c:v>Delaware</c:v>
                </c:pt>
                <c:pt idx="6">
                  <c:v>Pennsylvania </c:v>
                </c:pt>
              </c:strCache>
            </c:strRef>
          </c:cat>
          <c:val>
            <c:numRef>
              <c:f>'Annual Change'!$B$62:$H$62</c:f>
              <c:numCache>
                <c:formatCode>0%</c:formatCode>
                <c:ptCount val="7"/>
                <c:pt idx="0">
                  <c:v>1</c:v>
                </c:pt>
                <c:pt idx="1">
                  <c:v>0.97184418443871323</c:v>
                </c:pt>
                <c:pt idx="2">
                  <c:v>0.68237256261835788</c:v>
                </c:pt>
                <c:pt idx="3">
                  <c:v>0.73906667203377097</c:v>
                </c:pt>
                <c:pt idx="4">
                  <c:v>1</c:v>
                </c:pt>
                <c:pt idx="5">
                  <c:v>0.51683925216870918</c:v>
                </c:pt>
                <c:pt idx="6">
                  <c:v>0.47941856944220312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A7-4ED7-B323-8F08FC4CB2A8}"/>
            </c:ext>
          </c:extLst>
        </c:ser>
        <c:ser>
          <c:idx val="2"/>
          <c:order val="2"/>
          <c:tx>
            <c:strRef>
              <c:f>'Annual Change'!$A$63</c:f>
              <c:strCache>
                <c:ptCount val="1"/>
                <c:pt idx="0">
                  <c:v>Sediment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'Annual Change'!$B$60:$H$60</c:f>
              <c:strCache>
                <c:ptCount val="7"/>
                <c:pt idx="0">
                  <c:v>District of Columbia</c:v>
                </c:pt>
                <c:pt idx="1">
                  <c:v>West Virginia</c:v>
                </c:pt>
                <c:pt idx="2">
                  <c:v>Virginia</c:v>
                </c:pt>
                <c:pt idx="3">
                  <c:v>Maryland</c:v>
                </c:pt>
                <c:pt idx="4">
                  <c:v>New York </c:v>
                </c:pt>
                <c:pt idx="5">
                  <c:v>Delaware</c:v>
                </c:pt>
                <c:pt idx="6">
                  <c:v>Pennsylvania </c:v>
                </c:pt>
              </c:strCache>
            </c:strRef>
          </c:cat>
          <c:val>
            <c:numRef>
              <c:f>'Annual Change'!$B$63:$H$63</c:f>
              <c:numCache>
                <c:formatCode>0%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0.21186774755002266</c:v>
                </c:pt>
                <c:pt idx="5">
                  <c:v>0.63177130167989493</c:v>
                </c:pt>
                <c:pt idx="6">
                  <c:v>0.45223987838965934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A7-4ED7-B323-8F08FC4CB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8926104"/>
        <c:axId val="998920528"/>
      </c:barChart>
      <c:catAx>
        <c:axId val="998926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920528"/>
        <c:crosses val="autoZero"/>
        <c:auto val="1"/>
        <c:lblAlgn val="ctr"/>
        <c:lblOffset val="100"/>
        <c:noMultiLvlLbl val="0"/>
      </c:catAx>
      <c:valAx>
        <c:axId val="9989205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92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Simulated Phosphorus Loads Delivered to the Bay by Jurisdiction</a:t>
            </a:r>
            <a:r>
              <a:rPr lang="en-US" sz="1000" b="0" i="0" u="none" strike="noStrike" baseline="0"/>
              <a:t>*    (million pounds/year)</a:t>
            </a:r>
            <a:endParaRPr lang="en-US"/>
          </a:p>
        </c:rich>
      </c:tx>
      <c:layout>
        <c:manualLayout>
          <c:xMode val="edge"/>
          <c:yMode val="edge"/>
          <c:x val="0.12842403370099001"/>
          <c:y val="5.009539859178119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8159480548491E-2"/>
          <c:y val="0.144698646986471"/>
          <c:w val="0.63737289125126195"/>
          <c:h val="0.559270515539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Phosphorus!$A$8</c:f>
              <c:strCache>
                <c:ptCount val="1"/>
                <c:pt idx="0">
                  <c:v>New York </c:v>
                </c:pt>
              </c:strCache>
            </c:strRef>
          </c:tx>
          <c:invertIfNegative val="0"/>
          <c:cat>
            <c:strRef>
              <c:f>Phosphorus!$B$7:$G$7</c:f>
              <c:strCache>
                <c:ptCount val="6"/>
                <c:pt idx="0">
                  <c:v>1985</c:v>
                </c:pt>
                <c:pt idx="1">
                  <c:v>2009</c:v>
                </c:pt>
                <c:pt idx="2">
                  <c:v>2020</c:v>
                </c:pt>
                <c:pt idx="3">
                  <c:v>2021</c:v>
                </c:pt>
                <c:pt idx="4">
                  <c:v>2021 Target</c:v>
                </c:pt>
                <c:pt idx="5">
                  <c:v>2025 Planning Target</c:v>
                </c:pt>
              </c:strCache>
            </c:strRef>
          </c:cat>
          <c:val>
            <c:numRef>
              <c:f>Phosphorus!$B$8:$G$8</c:f>
              <c:numCache>
                <c:formatCode>0.000</c:formatCode>
                <c:ptCount val="6"/>
                <c:pt idx="0">
                  <c:v>1.18899081077196</c:v>
                </c:pt>
                <c:pt idx="1">
                  <c:v>0.73912949657873095</c:v>
                </c:pt>
                <c:pt idx="2">
                  <c:v>0.57782437712090662</c:v>
                </c:pt>
                <c:pt idx="3">
                  <c:v>0.53871363999999999</c:v>
                </c:pt>
                <c:pt idx="4" formatCode="#,##0.000">
                  <c:v>0.52827082905131395</c:v>
                </c:pt>
                <c:pt idx="5">
                  <c:v>0.47555616216945973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D-4999-92D1-E4DA94DC75C0}"/>
            </c:ext>
          </c:extLst>
        </c:ser>
        <c:ser>
          <c:idx val="1"/>
          <c:order val="1"/>
          <c:tx>
            <c:strRef>
              <c:f>Phosphorus!$A$9</c:f>
              <c:strCache>
                <c:ptCount val="1"/>
                <c:pt idx="0">
                  <c:v>Pennsylvania </c:v>
                </c:pt>
              </c:strCache>
            </c:strRef>
          </c:tx>
          <c:invertIfNegative val="0"/>
          <c:cat>
            <c:strRef>
              <c:f>Phosphorus!$B$7:$G$7</c:f>
              <c:strCache>
                <c:ptCount val="6"/>
                <c:pt idx="0">
                  <c:v>1985</c:v>
                </c:pt>
                <c:pt idx="1">
                  <c:v>2009</c:v>
                </c:pt>
                <c:pt idx="2">
                  <c:v>2020</c:v>
                </c:pt>
                <c:pt idx="3">
                  <c:v>2021</c:v>
                </c:pt>
                <c:pt idx="4">
                  <c:v>2021 Target</c:v>
                </c:pt>
                <c:pt idx="5">
                  <c:v>2025 Planning Target</c:v>
                </c:pt>
              </c:strCache>
            </c:strRef>
          </c:cat>
          <c:val>
            <c:numRef>
              <c:f>Phosphorus!$B$9:$G$9</c:f>
              <c:numCache>
                <c:formatCode>0.000</c:formatCode>
                <c:ptCount val="6"/>
                <c:pt idx="0">
                  <c:v>6.0154664507717701</c:v>
                </c:pt>
                <c:pt idx="1">
                  <c:v>4.4605594343498201</c:v>
                </c:pt>
                <c:pt idx="2">
                  <c:v>3.7451871032661246</c:v>
                </c:pt>
                <c:pt idx="3">
                  <c:v>3.71457339</c:v>
                </c:pt>
                <c:pt idx="4" formatCode="#,##0.000">
                  <c:v>3.2157414954572743</c:v>
                </c:pt>
                <c:pt idx="5">
                  <c:v>2.9045370107341379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BD-4999-92D1-E4DA94DC75C0}"/>
            </c:ext>
          </c:extLst>
        </c:ser>
        <c:ser>
          <c:idx val="2"/>
          <c:order val="2"/>
          <c:tx>
            <c:strRef>
              <c:f>Phosphorus!$A$10</c:f>
              <c:strCache>
                <c:ptCount val="1"/>
                <c:pt idx="0">
                  <c:v>Maryland </c:v>
                </c:pt>
              </c:strCache>
            </c:strRef>
          </c:tx>
          <c:invertIfNegative val="0"/>
          <c:cat>
            <c:strRef>
              <c:f>Phosphorus!$B$7:$G$7</c:f>
              <c:strCache>
                <c:ptCount val="6"/>
                <c:pt idx="0">
                  <c:v>1985</c:v>
                </c:pt>
                <c:pt idx="1">
                  <c:v>2009</c:v>
                </c:pt>
                <c:pt idx="2">
                  <c:v>2020</c:v>
                </c:pt>
                <c:pt idx="3">
                  <c:v>2021</c:v>
                </c:pt>
                <c:pt idx="4">
                  <c:v>2021 Target</c:v>
                </c:pt>
                <c:pt idx="5">
                  <c:v>2025 Planning Target</c:v>
                </c:pt>
              </c:strCache>
            </c:strRef>
          </c:cat>
          <c:val>
            <c:numRef>
              <c:f>Phosphorus!$B$10:$G$10</c:f>
              <c:numCache>
                <c:formatCode>0.000</c:formatCode>
                <c:ptCount val="6"/>
                <c:pt idx="0">
                  <c:v>7.6158429395408298</c:v>
                </c:pt>
                <c:pt idx="1">
                  <c:v>4.1534337070206098</c:v>
                </c:pt>
                <c:pt idx="2">
                  <c:v>3.6974313864926973</c:v>
                </c:pt>
                <c:pt idx="3">
                  <c:v>3.8032172399999999</c:v>
                </c:pt>
                <c:pt idx="4" formatCode="#,##0.000">
                  <c:v>3.7743431807958179</c:v>
                </c:pt>
                <c:pt idx="5">
                  <c:v>3.67957054923962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BD-4999-92D1-E4DA94DC75C0}"/>
            </c:ext>
          </c:extLst>
        </c:ser>
        <c:ser>
          <c:idx val="3"/>
          <c:order val="3"/>
          <c:tx>
            <c:strRef>
              <c:f>Phosphorus!$A$11</c:f>
              <c:strCache>
                <c:ptCount val="1"/>
                <c:pt idx="0">
                  <c:v>Virginia </c:v>
                </c:pt>
              </c:strCache>
            </c:strRef>
          </c:tx>
          <c:invertIfNegative val="0"/>
          <c:cat>
            <c:strRef>
              <c:f>Phosphorus!$B$7:$G$7</c:f>
              <c:strCache>
                <c:ptCount val="6"/>
                <c:pt idx="0">
                  <c:v>1985</c:v>
                </c:pt>
                <c:pt idx="1">
                  <c:v>2009</c:v>
                </c:pt>
                <c:pt idx="2">
                  <c:v>2020</c:v>
                </c:pt>
                <c:pt idx="3">
                  <c:v>2021</c:v>
                </c:pt>
                <c:pt idx="4">
                  <c:v>2021 Target</c:v>
                </c:pt>
                <c:pt idx="5">
                  <c:v>2025 Planning Target</c:v>
                </c:pt>
              </c:strCache>
            </c:strRef>
          </c:cat>
          <c:val>
            <c:numRef>
              <c:f>Phosphorus!$B$11:$G$11</c:f>
              <c:numCache>
                <c:formatCode>0.000</c:formatCode>
                <c:ptCount val="6"/>
                <c:pt idx="0">
                  <c:v>13.5457285948146</c:v>
                </c:pt>
                <c:pt idx="1">
                  <c:v>6.9848711835411601</c:v>
                </c:pt>
                <c:pt idx="2">
                  <c:v>6.067249032404967</c:v>
                </c:pt>
                <c:pt idx="3">
                  <c:v>6.0280569499999999</c:v>
                </c:pt>
                <c:pt idx="4" formatCode="#,##0.000">
                  <c:v>5.8631212352492978</c:v>
                </c:pt>
                <c:pt idx="5">
                  <c:v>5.5826837481763327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BD-4999-92D1-E4DA94DC75C0}"/>
            </c:ext>
          </c:extLst>
        </c:ser>
        <c:ser>
          <c:idx val="4"/>
          <c:order val="4"/>
          <c:tx>
            <c:strRef>
              <c:f>Phosphorus!$A$12</c:f>
              <c:strCache>
                <c:ptCount val="1"/>
                <c:pt idx="0">
                  <c:v>West Virginia </c:v>
                </c:pt>
              </c:strCache>
            </c:strRef>
          </c:tx>
          <c:invertIfNegative val="0"/>
          <c:cat>
            <c:strRef>
              <c:f>Phosphorus!$B$7:$G$7</c:f>
              <c:strCache>
                <c:ptCount val="6"/>
                <c:pt idx="0">
                  <c:v>1985</c:v>
                </c:pt>
                <c:pt idx="1">
                  <c:v>2009</c:v>
                </c:pt>
                <c:pt idx="2">
                  <c:v>2020</c:v>
                </c:pt>
                <c:pt idx="3">
                  <c:v>2021</c:v>
                </c:pt>
                <c:pt idx="4">
                  <c:v>2021 Target</c:v>
                </c:pt>
                <c:pt idx="5">
                  <c:v>2025 Planning Target</c:v>
                </c:pt>
              </c:strCache>
            </c:strRef>
          </c:cat>
          <c:val>
            <c:numRef>
              <c:f>Phosphorus!$B$12:$G$12</c:f>
              <c:numCache>
                <c:formatCode>0.000</c:formatCode>
                <c:ptCount val="6"/>
                <c:pt idx="0">
                  <c:v>0.756596752615181</c:v>
                </c:pt>
                <c:pt idx="1">
                  <c:v>0.63065998136672596</c:v>
                </c:pt>
                <c:pt idx="2">
                  <c:v>0.44494968004995211</c:v>
                </c:pt>
                <c:pt idx="3">
                  <c:v>0.43840395999999998</c:v>
                </c:pt>
                <c:pt idx="4" formatCode="#,##0.000">
                  <c:v>0.47239920298669125</c:v>
                </c:pt>
                <c:pt idx="5">
                  <c:v>0.43283400839168257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BD-4999-92D1-E4DA94DC75C0}"/>
            </c:ext>
          </c:extLst>
        </c:ser>
        <c:ser>
          <c:idx val="5"/>
          <c:order val="5"/>
          <c:tx>
            <c:strRef>
              <c:f>Phosphorus!$A$13</c:f>
              <c:strCache>
                <c:ptCount val="1"/>
                <c:pt idx="0">
                  <c:v>Delaware </c:v>
                </c:pt>
              </c:strCache>
            </c:strRef>
          </c:tx>
          <c:invertIfNegative val="0"/>
          <c:cat>
            <c:strRef>
              <c:f>Phosphorus!$B$7:$G$7</c:f>
              <c:strCache>
                <c:ptCount val="6"/>
                <c:pt idx="0">
                  <c:v>1985</c:v>
                </c:pt>
                <c:pt idx="1">
                  <c:v>2009</c:v>
                </c:pt>
                <c:pt idx="2">
                  <c:v>2020</c:v>
                </c:pt>
                <c:pt idx="3">
                  <c:v>2021</c:v>
                </c:pt>
                <c:pt idx="4">
                  <c:v>2021 Target</c:v>
                </c:pt>
                <c:pt idx="5">
                  <c:v>2025 Planning Target</c:v>
                </c:pt>
              </c:strCache>
            </c:strRef>
          </c:cat>
          <c:val>
            <c:numRef>
              <c:f>Phosphorus!$B$13:$G$13</c:f>
              <c:numCache>
                <c:formatCode>0.000</c:formatCode>
                <c:ptCount val="6"/>
                <c:pt idx="0">
                  <c:v>0.22015159383970301</c:v>
                </c:pt>
                <c:pt idx="1">
                  <c:v>0.132238229453289</c:v>
                </c:pt>
                <c:pt idx="2">
                  <c:v>0.12115447511808973</c:v>
                </c:pt>
                <c:pt idx="3">
                  <c:v>0.11994161</c:v>
                </c:pt>
                <c:pt idx="4" formatCode="#,##0.000">
                  <c:v>0.11320466046379581</c:v>
                </c:pt>
                <c:pt idx="5">
                  <c:v>0.1084462682164225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BD-4999-92D1-E4DA94DC75C0}"/>
            </c:ext>
          </c:extLst>
        </c:ser>
        <c:ser>
          <c:idx val="6"/>
          <c:order val="6"/>
          <c:tx>
            <c:strRef>
              <c:f>Phosphorus!$A$14</c:f>
              <c:strCache>
                <c:ptCount val="1"/>
                <c:pt idx="0">
                  <c:v>District of Columbia </c:v>
                </c:pt>
              </c:strCache>
            </c:strRef>
          </c:tx>
          <c:invertIfNegative val="0"/>
          <c:cat>
            <c:strRef>
              <c:f>Phosphorus!$B$7:$G$7</c:f>
              <c:strCache>
                <c:ptCount val="6"/>
                <c:pt idx="0">
                  <c:v>1985</c:v>
                </c:pt>
                <c:pt idx="1">
                  <c:v>2009</c:v>
                </c:pt>
                <c:pt idx="2">
                  <c:v>2020</c:v>
                </c:pt>
                <c:pt idx="3">
                  <c:v>2021</c:v>
                </c:pt>
                <c:pt idx="4">
                  <c:v>2021 Target</c:v>
                </c:pt>
                <c:pt idx="5">
                  <c:v>2025 Planning Target</c:v>
                </c:pt>
              </c:strCache>
            </c:strRef>
          </c:cat>
          <c:val>
            <c:numRef>
              <c:f>Phosphorus!$B$14:$G$14</c:f>
              <c:numCache>
                <c:formatCode>0.000</c:formatCode>
                <c:ptCount val="6"/>
                <c:pt idx="0">
                  <c:v>8.9543848766083303E-2</c:v>
                </c:pt>
                <c:pt idx="1">
                  <c:v>7.2040133680867799E-2</c:v>
                </c:pt>
                <c:pt idx="2">
                  <c:v>6.3495878438420181E-2</c:v>
                </c:pt>
                <c:pt idx="3">
                  <c:v>7.0190370000000002E-2</c:v>
                </c:pt>
                <c:pt idx="4" formatCode="#,##0.000">
                  <c:v>0.11845983268558591</c:v>
                </c:pt>
                <c:pt idx="5">
                  <c:v>0.13006475743676543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BD-4999-92D1-E4DA94DC7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1457096"/>
        <c:axId val="251457488"/>
      </c:barChart>
      <c:catAx>
        <c:axId val="251457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1457488"/>
        <c:crosses val="autoZero"/>
        <c:auto val="1"/>
        <c:lblAlgn val="ctr"/>
        <c:lblOffset val="100"/>
        <c:noMultiLvlLbl val="0"/>
      </c:catAx>
      <c:valAx>
        <c:axId val="25145748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1457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624193047626305"/>
          <c:y val="0.15954493635271799"/>
          <c:w val="0.27092901643270401"/>
          <c:h val="0.5641053106756790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Simulated Phosphorus Loads Delivered to the Bay by Source</a:t>
            </a:r>
            <a:r>
              <a:rPr lang="en-US" sz="1000" b="0" i="0" u="none" strike="noStrike" baseline="0"/>
              <a:t>*
(million pounds/year)</a:t>
            </a:r>
            <a:endParaRPr lang="en-US"/>
          </a:p>
        </c:rich>
      </c:tx>
      <c:layout>
        <c:manualLayout>
          <c:xMode val="edge"/>
          <c:yMode val="edge"/>
          <c:x val="0.15388247980630401"/>
          <c:y val="4.629629629629670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139580686938565E-2"/>
          <c:y val="0.1407869795641333"/>
          <c:w val="0.58564955543348296"/>
          <c:h val="0.646802389987093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Phosphorus!$A$18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Phosphorus!$B$17:$E$17</c:f>
              <c:numCache>
                <c:formatCode>General</c:formatCode>
                <c:ptCount val="4"/>
                <c:pt idx="0">
                  <c:v>1985</c:v>
                </c:pt>
                <c:pt idx="1">
                  <c:v>2009</c:v>
                </c:pt>
                <c:pt idx="2" formatCode="0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Phosphorus!$B$18:$E$18</c:f>
              <c:numCache>
                <c:formatCode>0.000</c:formatCode>
                <c:ptCount val="4"/>
                <c:pt idx="0">
                  <c:v>7.6382759360342103</c:v>
                </c:pt>
                <c:pt idx="1">
                  <c:v>4.4673436990645898</c:v>
                </c:pt>
                <c:pt idx="2">
                  <c:v>4.1600462591720824</c:v>
                </c:pt>
                <c:pt idx="3">
                  <c:v>4.0761633899999996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0B-4429-95FC-FE1F0629A057}"/>
            </c:ext>
          </c:extLst>
        </c:ser>
        <c:ser>
          <c:idx val="1"/>
          <c:order val="1"/>
          <c:tx>
            <c:strRef>
              <c:f>Phosphorus!$A$19</c:f>
              <c:strCache>
                <c:ptCount val="1"/>
                <c:pt idx="0">
                  <c:v>Developed</c:v>
                </c:pt>
              </c:strCache>
            </c:strRef>
          </c:tx>
          <c:invertIfNegative val="0"/>
          <c:cat>
            <c:numRef>
              <c:f>Phosphorus!$B$17:$E$17</c:f>
              <c:numCache>
                <c:formatCode>General</c:formatCode>
                <c:ptCount val="4"/>
                <c:pt idx="0">
                  <c:v>1985</c:v>
                </c:pt>
                <c:pt idx="1">
                  <c:v>2009</c:v>
                </c:pt>
                <c:pt idx="2" formatCode="0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Phosphorus!$B$19:$E$19</c:f>
              <c:numCache>
                <c:formatCode>0.000</c:formatCode>
                <c:ptCount val="4"/>
                <c:pt idx="0">
                  <c:v>1.79126677612955</c:v>
                </c:pt>
                <c:pt idx="1">
                  <c:v>2.5421707413133299</c:v>
                </c:pt>
                <c:pt idx="2">
                  <c:v>2.6079201852140743</c:v>
                </c:pt>
                <c:pt idx="3">
                  <c:v>2.6481212200000002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0B-4429-95FC-FE1F0629A057}"/>
            </c:ext>
          </c:extLst>
        </c:ser>
        <c:ser>
          <c:idx val="2"/>
          <c:order val="2"/>
          <c:tx>
            <c:strRef>
              <c:f>Phosphorus!$A$20</c:f>
              <c:strCache>
                <c:ptCount val="1"/>
                <c:pt idx="0">
                  <c:v>Wastewater</c:v>
                </c:pt>
              </c:strCache>
            </c:strRef>
          </c:tx>
          <c:invertIfNegative val="0"/>
          <c:cat>
            <c:numRef>
              <c:f>Phosphorus!$B$17:$E$17</c:f>
              <c:numCache>
                <c:formatCode>General</c:formatCode>
                <c:ptCount val="4"/>
                <c:pt idx="0">
                  <c:v>1985</c:v>
                </c:pt>
                <c:pt idx="1">
                  <c:v>2009</c:v>
                </c:pt>
                <c:pt idx="2" formatCode="0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Phosphorus!$B$20:$E$20</c:f>
              <c:numCache>
                <c:formatCode>0.000</c:formatCode>
                <c:ptCount val="4"/>
                <c:pt idx="0">
                  <c:v>12.9312272575633</c:v>
                </c:pt>
                <c:pt idx="1">
                  <c:v>4.1885332029631801</c:v>
                </c:pt>
                <c:pt idx="2">
                  <c:v>2.2592544981736222</c:v>
                </c:pt>
                <c:pt idx="3">
                  <c:v>2.31742187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0B-4429-95FC-FE1F0629A057}"/>
            </c:ext>
          </c:extLst>
        </c:ser>
        <c:ser>
          <c:idx val="3"/>
          <c:order val="3"/>
          <c:tx>
            <c:strRef>
              <c:f>Phosphorus!$A$22</c:f>
              <c:strCache>
                <c:ptCount val="1"/>
                <c:pt idx="0">
                  <c:v>Natural**</c:v>
                </c:pt>
              </c:strCache>
            </c:strRef>
          </c:tx>
          <c:invertIfNegative val="0"/>
          <c:cat>
            <c:numRef>
              <c:f>Phosphorus!$B$17:$E$17</c:f>
              <c:numCache>
                <c:formatCode>General</c:formatCode>
                <c:ptCount val="4"/>
                <c:pt idx="0">
                  <c:v>1985</c:v>
                </c:pt>
                <c:pt idx="1">
                  <c:v>2009</c:v>
                </c:pt>
                <c:pt idx="2" formatCode="0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Phosphorus!$B$22:$E$22</c:f>
              <c:numCache>
                <c:formatCode>0.000</c:formatCode>
                <c:ptCount val="4"/>
                <c:pt idx="0">
                  <c:v>7.0699769502565903</c:v>
                </c:pt>
                <c:pt idx="1">
                  <c:v>5.9727824737271096</c:v>
                </c:pt>
                <c:pt idx="2">
                  <c:v>5.685818765019329</c:v>
                </c:pt>
                <c:pt idx="3">
                  <c:v>5.6672702700000004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0B-4429-95FC-FE1F0629A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3214552"/>
        <c:axId val="313214944"/>
      </c:barChart>
      <c:catAx>
        <c:axId val="31321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13214944"/>
        <c:crosses val="autoZero"/>
        <c:auto val="1"/>
        <c:lblAlgn val="ctr"/>
        <c:lblOffset val="100"/>
        <c:noMultiLvlLbl val="0"/>
      </c:catAx>
      <c:valAx>
        <c:axId val="31321494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1321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600907444709701"/>
          <c:y val="0.18228382910469501"/>
          <c:w val="0.30848704958391698"/>
          <c:h val="0.5586264216972880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Simulated Sediment Loads Delivered to the Bay by Jurisdiction</a:t>
            </a:r>
            <a:r>
              <a:rPr lang="en-US" sz="1000" b="0" i="0" u="none" strike="noStrike" baseline="0"/>
              <a:t>*   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/>
              <a:t>(million pounds/year)</a:t>
            </a:r>
          </a:p>
        </c:rich>
      </c:tx>
      <c:layout>
        <c:manualLayout>
          <c:xMode val="edge"/>
          <c:yMode val="edge"/>
          <c:x val="0.13302253884931001"/>
          <c:y val="5.337656322371479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78723492896701"/>
          <c:y val="0.121665726363645"/>
          <c:w val="0.57264258634337895"/>
          <c:h val="0.601312335958005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Sediment!$A$7</c:f>
              <c:strCache>
                <c:ptCount val="1"/>
                <c:pt idx="0">
                  <c:v>New York </c:v>
                </c:pt>
              </c:strCache>
            </c:strRef>
          </c:tx>
          <c:invertIfNegative val="0"/>
          <c:cat>
            <c:strRef>
              <c:f>Sediment!$B$6:$G$6</c:f>
              <c:strCache>
                <c:ptCount val="6"/>
                <c:pt idx="0">
                  <c:v>1985</c:v>
                </c:pt>
                <c:pt idx="1">
                  <c:v>2009</c:v>
                </c:pt>
                <c:pt idx="2">
                  <c:v>2020</c:v>
                </c:pt>
                <c:pt idx="3">
                  <c:v>2021</c:v>
                </c:pt>
                <c:pt idx="4">
                  <c:v>2021 Target</c:v>
                </c:pt>
                <c:pt idx="5">
                  <c:v>2025 Planning Target</c:v>
                </c:pt>
              </c:strCache>
            </c:strRef>
          </c:cat>
          <c:val>
            <c:numRef>
              <c:f>Sediment!$B$7:$G$7</c:f>
              <c:numCache>
                <c:formatCode>#,##0</c:formatCode>
                <c:ptCount val="6"/>
                <c:pt idx="0">
                  <c:v>798.30698462706198</c:v>
                </c:pt>
                <c:pt idx="1">
                  <c:v>699.10358534676902</c:v>
                </c:pt>
                <c:pt idx="2">
                  <c:v>676.97991210151838</c:v>
                </c:pt>
                <c:pt idx="3" formatCode="0">
                  <c:v>663.85751714000003</c:v>
                </c:pt>
                <c:pt idx="4">
                  <c:v>566.01653037273229</c:v>
                </c:pt>
                <c:pt idx="5">
                  <c:v>532.74476662922314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4-4A86-93F4-6220A4D06142}"/>
            </c:ext>
          </c:extLst>
        </c:ser>
        <c:ser>
          <c:idx val="1"/>
          <c:order val="1"/>
          <c:tx>
            <c:strRef>
              <c:f>Sediment!$A$8</c:f>
              <c:strCache>
                <c:ptCount val="1"/>
                <c:pt idx="0">
                  <c:v>Pennsylvania </c:v>
                </c:pt>
              </c:strCache>
            </c:strRef>
          </c:tx>
          <c:invertIfNegative val="0"/>
          <c:cat>
            <c:strRef>
              <c:f>Sediment!$B$6:$G$6</c:f>
              <c:strCache>
                <c:ptCount val="6"/>
                <c:pt idx="0">
                  <c:v>1985</c:v>
                </c:pt>
                <c:pt idx="1">
                  <c:v>2009</c:v>
                </c:pt>
                <c:pt idx="2">
                  <c:v>2020</c:v>
                </c:pt>
                <c:pt idx="3">
                  <c:v>2021</c:v>
                </c:pt>
                <c:pt idx="4">
                  <c:v>2021 Target</c:v>
                </c:pt>
                <c:pt idx="5">
                  <c:v>2025 Planning Target</c:v>
                </c:pt>
              </c:strCache>
            </c:strRef>
          </c:cat>
          <c:val>
            <c:numRef>
              <c:f>Sediment!$B$8:$G$8</c:f>
              <c:numCache>
                <c:formatCode>#,##0</c:formatCode>
                <c:ptCount val="6"/>
                <c:pt idx="0">
                  <c:v>3638.8611020323401</c:v>
                </c:pt>
                <c:pt idx="1">
                  <c:v>3299.5307674288101</c:v>
                </c:pt>
                <c:pt idx="2">
                  <c:v>2828.5656223146029</c:v>
                </c:pt>
                <c:pt idx="3" formatCode="_(* #,##0_);_(* \(#,##0\);_(* &quot;-&quot;??_);_(@_)">
                  <c:v>2784.8590113599998</c:v>
                </c:pt>
                <c:pt idx="4">
                  <c:v>2389.0904800283115</c:v>
                </c:pt>
                <c:pt idx="5">
                  <c:v>2161.4804081781867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44-4A86-93F4-6220A4D06142}"/>
            </c:ext>
          </c:extLst>
        </c:ser>
        <c:ser>
          <c:idx val="2"/>
          <c:order val="2"/>
          <c:tx>
            <c:strRef>
              <c:f>Sediment!$A$9</c:f>
              <c:strCache>
                <c:ptCount val="1"/>
                <c:pt idx="0">
                  <c:v>Maryland </c:v>
                </c:pt>
              </c:strCache>
            </c:strRef>
          </c:tx>
          <c:invertIfNegative val="0"/>
          <c:cat>
            <c:strRef>
              <c:f>Sediment!$B$6:$G$6</c:f>
              <c:strCache>
                <c:ptCount val="6"/>
                <c:pt idx="0">
                  <c:v>1985</c:v>
                </c:pt>
                <c:pt idx="1">
                  <c:v>2009</c:v>
                </c:pt>
                <c:pt idx="2">
                  <c:v>2020</c:v>
                </c:pt>
                <c:pt idx="3">
                  <c:v>2021</c:v>
                </c:pt>
                <c:pt idx="4">
                  <c:v>2021 Target</c:v>
                </c:pt>
                <c:pt idx="5">
                  <c:v>2025 Planning Target</c:v>
                </c:pt>
              </c:strCache>
            </c:strRef>
          </c:cat>
          <c:val>
            <c:numRef>
              <c:f>Sediment!$B$9:$G$9</c:f>
              <c:numCache>
                <c:formatCode>#,##0</c:formatCode>
                <c:ptCount val="6"/>
                <c:pt idx="0">
                  <c:v>8327.3760565541506</c:v>
                </c:pt>
                <c:pt idx="1">
                  <c:v>7663.0491922035399</c:v>
                </c:pt>
                <c:pt idx="2">
                  <c:v>7602.0481069990255</c:v>
                </c:pt>
                <c:pt idx="3" formatCode="_(* #,##0_);_(* \(#,##0\);_(* &quot;-&quot;??_);_(@_)">
                  <c:v>7602.7246222800004</c:v>
                </c:pt>
                <c:pt idx="4">
                  <c:v>8206.900457217911</c:v>
                </c:pt>
                <c:pt idx="5">
                  <c:v>8342.8632734715029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44-4A86-93F4-6220A4D06142}"/>
            </c:ext>
          </c:extLst>
        </c:ser>
        <c:ser>
          <c:idx val="3"/>
          <c:order val="3"/>
          <c:tx>
            <c:strRef>
              <c:f>Sediment!$A$10</c:f>
              <c:strCache>
                <c:ptCount val="1"/>
                <c:pt idx="0">
                  <c:v>Virginia </c:v>
                </c:pt>
              </c:strCache>
            </c:strRef>
          </c:tx>
          <c:invertIfNegative val="0"/>
          <c:cat>
            <c:strRef>
              <c:f>Sediment!$B$6:$G$6</c:f>
              <c:strCache>
                <c:ptCount val="6"/>
                <c:pt idx="0">
                  <c:v>1985</c:v>
                </c:pt>
                <c:pt idx="1">
                  <c:v>2009</c:v>
                </c:pt>
                <c:pt idx="2">
                  <c:v>2020</c:v>
                </c:pt>
                <c:pt idx="3">
                  <c:v>2021</c:v>
                </c:pt>
                <c:pt idx="4">
                  <c:v>2021 Target</c:v>
                </c:pt>
                <c:pt idx="5">
                  <c:v>2025 Planning Target</c:v>
                </c:pt>
              </c:strCache>
            </c:strRef>
          </c:cat>
          <c:val>
            <c:numRef>
              <c:f>Sediment!$B$10:$G$10</c:f>
              <c:numCache>
                <c:formatCode>#,##0</c:formatCode>
                <c:ptCount val="6"/>
                <c:pt idx="0">
                  <c:v>6761.7935584584102</c:v>
                </c:pt>
                <c:pt idx="1">
                  <c:v>6556.9346923998401</c:v>
                </c:pt>
                <c:pt idx="2">
                  <c:v>6407.4219964061067</c:v>
                </c:pt>
                <c:pt idx="3" formatCode="_(* #,##0_);_(* \(#,##0\);_(* &quot;-&quot;??_);_(@_)">
                  <c:v>6391.71733442</c:v>
                </c:pt>
                <c:pt idx="4">
                  <c:v>6809.3028398985834</c:v>
                </c:pt>
                <c:pt idx="5">
                  <c:v>6872.3948767732691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44-4A86-93F4-6220A4D06142}"/>
            </c:ext>
          </c:extLst>
        </c:ser>
        <c:ser>
          <c:idx val="4"/>
          <c:order val="4"/>
          <c:tx>
            <c:strRef>
              <c:f>Sediment!$A$11</c:f>
              <c:strCache>
                <c:ptCount val="1"/>
                <c:pt idx="0">
                  <c:v>West Virginia </c:v>
                </c:pt>
              </c:strCache>
            </c:strRef>
          </c:tx>
          <c:invertIfNegative val="0"/>
          <c:cat>
            <c:strRef>
              <c:f>Sediment!$B$6:$G$6</c:f>
              <c:strCache>
                <c:ptCount val="6"/>
                <c:pt idx="0">
                  <c:v>1985</c:v>
                </c:pt>
                <c:pt idx="1">
                  <c:v>2009</c:v>
                </c:pt>
                <c:pt idx="2">
                  <c:v>2020</c:v>
                </c:pt>
                <c:pt idx="3">
                  <c:v>2021</c:v>
                </c:pt>
                <c:pt idx="4">
                  <c:v>2021 Target</c:v>
                </c:pt>
                <c:pt idx="5">
                  <c:v>2025 Planning Target</c:v>
                </c:pt>
              </c:strCache>
            </c:strRef>
          </c:cat>
          <c:val>
            <c:numRef>
              <c:f>Sediment!$B$11:$G$11</c:f>
              <c:numCache>
                <c:formatCode>#,##0</c:formatCode>
                <c:ptCount val="6"/>
                <c:pt idx="0">
                  <c:v>733.45451272040805</c:v>
                </c:pt>
                <c:pt idx="1">
                  <c:v>597.86579781438195</c:v>
                </c:pt>
                <c:pt idx="2">
                  <c:v>559.14633297546607</c:v>
                </c:pt>
                <c:pt idx="3" formatCode="0">
                  <c:v>553.86540044000003</c:v>
                </c:pt>
                <c:pt idx="4">
                  <c:v>606.68617166745059</c:v>
                </c:pt>
                <c:pt idx="5">
                  <c:v>608.89126513071778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44-4A86-93F4-6220A4D06142}"/>
            </c:ext>
          </c:extLst>
        </c:ser>
        <c:ser>
          <c:idx val="5"/>
          <c:order val="5"/>
          <c:tx>
            <c:strRef>
              <c:f>Sediment!$A$12</c:f>
              <c:strCache>
                <c:ptCount val="1"/>
                <c:pt idx="0">
                  <c:v>Delaware </c:v>
                </c:pt>
              </c:strCache>
            </c:strRef>
          </c:tx>
          <c:invertIfNegative val="0"/>
          <c:cat>
            <c:strRef>
              <c:f>Sediment!$B$6:$G$6</c:f>
              <c:strCache>
                <c:ptCount val="6"/>
                <c:pt idx="0">
                  <c:v>1985</c:v>
                </c:pt>
                <c:pt idx="1">
                  <c:v>2009</c:v>
                </c:pt>
                <c:pt idx="2">
                  <c:v>2020</c:v>
                </c:pt>
                <c:pt idx="3">
                  <c:v>2021</c:v>
                </c:pt>
                <c:pt idx="4">
                  <c:v>2021 Target</c:v>
                </c:pt>
                <c:pt idx="5">
                  <c:v>2025 Planning Target</c:v>
                </c:pt>
              </c:strCache>
            </c:strRef>
          </c:cat>
          <c:val>
            <c:numRef>
              <c:f>Sediment!$B$12:$G$12</c:f>
              <c:numCache>
                <c:formatCode>#,##0</c:formatCode>
                <c:ptCount val="6"/>
                <c:pt idx="0">
                  <c:v>62.914259593307001</c:v>
                </c:pt>
                <c:pt idx="1">
                  <c:v>50.316431139664502</c:v>
                </c:pt>
                <c:pt idx="2">
                  <c:v>32.174946147077499</c:v>
                </c:pt>
                <c:pt idx="3" formatCode="0.0">
                  <c:v>35.403288109999998</c:v>
                </c:pt>
                <c:pt idx="4">
                  <c:v>31.432201368530418</c:v>
                </c:pt>
                <c:pt idx="5">
                  <c:v>26.711143925746899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44-4A86-93F4-6220A4D06142}"/>
            </c:ext>
          </c:extLst>
        </c:ser>
        <c:ser>
          <c:idx val="6"/>
          <c:order val="6"/>
          <c:tx>
            <c:strRef>
              <c:f>Sediment!$A$13</c:f>
              <c:strCache>
                <c:ptCount val="1"/>
                <c:pt idx="0">
                  <c:v>District of Columbia </c:v>
                </c:pt>
              </c:strCache>
            </c:strRef>
          </c:tx>
          <c:invertIfNegative val="0"/>
          <c:cat>
            <c:strRef>
              <c:f>Sediment!$B$6:$G$6</c:f>
              <c:strCache>
                <c:ptCount val="6"/>
                <c:pt idx="0">
                  <c:v>1985</c:v>
                </c:pt>
                <c:pt idx="1">
                  <c:v>2009</c:v>
                </c:pt>
                <c:pt idx="2">
                  <c:v>2020</c:v>
                </c:pt>
                <c:pt idx="3">
                  <c:v>2021</c:v>
                </c:pt>
                <c:pt idx="4">
                  <c:v>2021 Target</c:v>
                </c:pt>
                <c:pt idx="5">
                  <c:v>2025 Planning Target</c:v>
                </c:pt>
              </c:strCache>
            </c:strRef>
          </c:cat>
          <c:val>
            <c:numRef>
              <c:f>Sediment!$B$13:$G$13</c:f>
              <c:numCache>
                <c:formatCode>#,##0</c:formatCode>
                <c:ptCount val="6"/>
                <c:pt idx="0">
                  <c:v>43.229172485790002</c:v>
                </c:pt>
                <c:pt idx="1">
                  <c:v>43.956025548800397</c:v>
                </c:pt>
                <c:pt idx="2">
                  <c:v>35.80737500796706</c:v>
                </c:pt>
                <c:pt idx="3" formatCode="0.0">
                  <c:v>35.55247731</c:v>
                </c:pt>
                <c:pt idx="4" formatCode="0.0">
                  <c:v>42.343082599186538</c:v>
                </c:pt>
                <c:pt idx="5">
                  <c:v>41.939846861783074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44-4A86-93F4-6220A4D06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3215728"/>
        <c:axId val="313216120"/>
      </c:barChart>
      <c:catAx>
        <c:axId val="31321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13216120"/>
        <c:crosses val="autoZero"/>
        <c:auto val="1"/>
        <c:lblAlgn val="ctr"/>
        <c:lblOffset val="100"/>
        <c:noMultiLvlLbl val="0"/>
      </c:catAx>
      <c:valAx>
        <c:axId val="3132161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1321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187596380839703"/>
          <c:y val="0.136364090345649"/>
          <c:w val="0.25781284421728501"/>
          <c:h val="0.5659109749344429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" l="0.70000000000000095" r="0.70000000000000095" t="0.750000000000004" header="0.3" footer="0.3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Simulated Sediment Loads Delivered to the Bay by Source</a:t>
            </a:r>
            <a:r>
              <a:rPr lang="en-US" sz="1000" b="0" i="0" u="none" strike="noStrike" baseline="0"/>
              <a:t>*           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/>
              <a:t>(million pounds/year)</a:t>
            </a:r>
            <a:endParaRPr lang="en-US"/>
          </a:p>
        </c:rich>
      </c:tx>
      <c:layout>
        <c:manualLayout>
          <c:xMode val="edge"/>
          <c:yMode val="edge"/>
          <c:x val="0.17388222305545101"/>
          <c:y val="1.38888888888889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894429862934"/>
          <c:y val="0.15004629629629801"/>
          <c:w val="0.54172645798878061"/>
          <c:h val="0.638050134147487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Sediment!$A$17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Sediment!$B$16:$E$16</c:f>
              <c:numCache>
                <c:formatCode>General</c:formatCode>
                <c:ptCount val="4"/>
                <c:pt idx="0">
                  <c:v>1985</c:v>
                </c:pt>
                <c:pt idx="1">
                  <c:v>2009</c:v>
                </c:pt>
                <c:pt idx="2" formatCode="0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Sediment!$B$17:$E$17</c:f>
              <c:numCache>
                <c:formatCode>#,##0</c:formatCode>
                <c:ptCount val="4"/>
                <c:pt idx="0">
                  <c:v>2977.8356939608502</c:v>
                </c:pt>
                <c:pt idx="1">
                  <c:v>2007.2697069461401</c:v>
                </c:pt>
                <c:pt idx="2">
                  <c:v>1627.2260357102889</c:v>
                </c:pt>
                <c:pt idx="3" formatCode="_(* #,##0_);_(* \(#,##0\);_(* &quot;-&quot;??_);_(@_)">
                  <c:v>1583.4198238900001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D-4549-9B82-50BF0CA08333}"/>
            </c:ext>
          </c:extLst>
        </c:ser>
        <c:ser>
          <c:idx val="1"/>
          <c:order val="1"/>
          <c:tx>
            <c:strRef>
              <c:f>Sediment!$A$18</c:f>
              <c:strCache>
                <c:ptCount val="1"/>
                <c:pt idx="0">
                  <c:v>Developed</c:v>
                </c:pt>
              </c:strCache>
            </c:strRef>
          </c:tx>
          <c:invertIfNegative val="0"/>
          <c:cat>
            <c:numRef>
              <c:f>Sediment!$B$16:$E$16</c:f>
              <c:numCache>
                <c:formatCode>General</c:formatCode>
                <c:ptCount val="4"/>
                <c:pt idx="0">
                  <c:v>1985</c:v>
                </c:pt>
                <c:pt idx="1">
                  <c:v>2009</c:v>
                </c:pt>
                <c:pt idx="2" formatCode="0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Sediment!$B$18:$E$18</c:f>
              <c:numCache>
                <c:formatCode>#,##0</c:formatCode>
                <c:ptCount val="4"/>
                <c:pt idx="0">
                  <c:v>1382.73180588583</c:v>
                </c:pt>
                <c:pt idx="1">
                  <c:v>1683.1836947929301</c:v>
                </c:pt>
                <c:pt idx="2">
                  <c:v>1700.2643600477679</c:v>
                </c:pt>
                <c:pt idx="3" formatCode="_(* #,##0_);_(* \(#,##0\);_(* &quot;-&quot;??_);_(@_)">
                  <c:v>1712.82162847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3D-4549-9B82-50BF0CA08333}"/>
            </c:ext>
          </c:extLst>
        </c:ser>
        <c:ser>
          <c:idx val="2"/>
          <c:order val="2"/>
          <c:tx>
            <c:strRef>
              <c:f>Sediment!$A$19</c:f>
              <c:strCache>
                <c:ptCount val="1"/>
                <c:pt idx="0">
                  <c:v>Wastewater</c:v>
                </c:pt>
              </c:strCache>
            </c:strRef>
          </c:tx>
          <c:invertIfNegative val="0"/>
          <c:cat>
            <c:numRef>
              <c:f>Sediment!$B$16:$E$16</c:f>
              <c:numCache>
                <c:formatCode>General</c:formatCode>
                <c:ptCount val="4"/>
                <c:pt idx="0">
                  <c:v>1985</c:v>
                </c:pt>
                <c:pt idx="1">
                  <c:v>2009</c:v>
                </c:pt>
                <c:pt idx="2" formatCode="0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Sediment!$B$19:$E$19</c:f>
              <c:numCache>
                <c:formatCode>#,##0</c:formatCode>
                <c:ptCount val="4"/>
                <c:pt idx="0">
                  <c:v>125.81076456112299</c:v>
                </c:pt>
                <c:pt idx="1">
                  <c:v>60.486708048999503</c:v>
                </c:pt>
                <c:pt idx="2">
                  <c:v>43.367735381884877</c:v>
                </c:pt>
                <c:pt idx="3" formatCode="_(* #,##0_);_(* \(#,##0\);_(* &quot;-&quot;??_);_(@_)">
                  <c:v>46.359956859999997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3D-4549-9B82-50BF0CA08333}"/>
            </c:ext>
          </c:extLst>
        </c:ser>
        <c:ser>
          <c:idx val="3"/>
          <c:order val="3"/>
          <c:tx>
            <c:strRef>
              <c:f>Sediment!$A$20</c:f>
              <c:strCache>
                <c:ptCount val="1"/>
                <c:pt idx="0">
                  <c:v>Natural**</c:v>
                </c:pt>
              </c:strCache>
            </c:strRef>
          </c:tx>
          <c:invertIfNegative val="0"/>
          <c:cat>
            <c:numRef>
              <c:f>Sediment!$B$16:$E$16</c:f>
              <c:numCache>
                <c:formatCode>General</c:formatCode>
                <c:ptCount val="4"/>
                <c:pt idx="0">
                  <c:v>1985</c:v>
                </c:pt>
                <c:pt idx="1">
                  <c:v>2009</c:v>
                </c:pt>
                <c:pt idx="2" formatCode="0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Sediment!$B$20:$E$20</c:f>
              <c:numCache>
                <c:formatCode>#,##0</c:formatCode>
                <c:ptCount val="4"/>
                <c:pt idx="0">
                  <c:v>15879.5573820637</c:v>
                </c:pt>
                <c:pt idx="1">
                  <c:v>15159.816382093701</c:v>
                </c:pt>
                <c:pt idx="2">
                  <c:v>14771.286160811824</c:v>
                </c:pt>
                <c:pt idx="3" formatCode="_(* #,##0_);_(* \(#,##0\);_(* &quot;-&quot;??_);_(@_)">
                  <c:v>14725.37824186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3D-4549-9B82-50BF0CA08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3216904"/>
        <c:axId val="313217296"/>
      </c:barChart>
      <c:catAx>
        <c:axId val="31321690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13217296"/>
        <c:crosses val="autoZero"/>
        <c:auto val="1"/>
        <c:lblAlgn val="ctr"/>
        <c:lblOffset val="100"/>
        <c:noMultiLvlLbl val="0"/>
      </c:catAx>
      <c:valAx>
        <c:axId val="3132172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13216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459130108736397"/>
          <c:y val="0.223950495771364"/>
          <c:w val="0.21124559224828338"/>
          <c:h val="0.5586264216972880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" l="0.70000000000000095" r="0.70000000000000095" t="0.750000000000004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Nitrogen</a:t>
            </a:r>
          </a:p>
        </c:rich>
      </c:tx>
      <c:layout>
        <c:manualLayout>
          <c:xMode val="edge"/>
          <c:yMode val="edge"/>
          <c:x val="0.37743197120123001"/>
          <c:y val="0.1315532294368249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40466926069999"/>
          <c:y val="0.21068279784112801"/>
          <c:w val="0.68482490272373597"/>
          <c:h val="0.557864309776506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92D050"/>
              </a:solidFill>
              <a:ln w="952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CA1-490A-A56D-8B909F42C651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 w="952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CA1-490A-A56D-8B909F42C6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'Charts for Executive Summary'!$B$7:$F$7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2021</c:v>
                </c:pt>
                <c:pt idx="3">
                  <c:v>2021 Target</c:v>
                </c:pt>
                <c:pt idx="4">
                  <c:v>2025 Planning Target (amt. allowed in Bay) </c:v>
                </c:pt>
              </c:strCache>
            </c:strRef>
          </c:cat>
          <c:val>
            <c:numRef>
              <c:f>'Charts for Executive Summary'!$B$8:$F$8</c:f>
              <c:numCache>
                <c:formatCode>0.00</c:formatCode>
                <c:ptCount val="5"/>
                <c:pt idx="0">
                  <c:v>370.134758433321</c:v>
                </c:pt>
                <c:pt idx="1">
                  <c:v>297.80127272992848</c:v>
                </c:pt>
                <c:pt idx="2">
                  <c:v>257.52632749000003</c:v>
                </c:pt>
                <c:pt idx="3">
                  <c:v>231.32364608361246</c:v>
                </c:pt>
                <c:pt idx="4">
                  <c:v>214.87705085834315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7C-42D1-83AC-3AA0AFC1D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313105616"/>
        <c:axId val="313106008"/>
      </c:barChart>
      <c:catAx>
        <c:axId val="31310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3106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31060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3105616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Phosphorus</a:t>
            </a:r>
          </a:p>
        </c:rich>
      </c:tx>
      <c:layout>
        <c:manualLayout>
          <c:xMode val="edge"/>
          <c:yMode val="edge"/>
          <c:x val="0.34782648790523202"/>
          <c:y val="0.13412228796844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71957355401999"/>
          <c:y val="0.21597633136094799"/>
          <c:w val="0.69170093970197399"/>
          <c:h val="0.556213017751479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2D0-4289-A639-811EA16CCFBD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D0-4289-A639-811EA16CCF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'Charts for Executive Summary'!$B$7:$F$7</c:f>
              <c:strCache>
                <c:ptCount val="5"/>
                <c:pt idx="0">
                  <c:v>1985</c:v>
                </c:pt>
                <c:pt idx="1">
                  <c:v>2009</c:v>
                </c:pt>
                <c:pt idx="2">
                  <c:v>2021</c:v>
                </c:pt>
                <c:pt idx="3">
                  <c:v>2021 Target</c:v>
                </c:pt>
                <c:pt idx="4">
                  <c:v>2025 Planning Target (amt. allowed in Bay) </c:v>
                </c:pt>
              </c:strCache>
            </c:strRef>
          </c:cat>
          <c:val>
            <c:numRef>
              <c:f>'Charts for Executive Summary'!$B$9:$F$9</c:f>
              <c:numCache>
                <c:formatCode>0.000</c:formatCode>
                <c:ptCount val="5"/>
                <c:pt idx="0">
                  <c:v>29.432320991120129</c:v>
                </c:pt>
                <c:pt idx="1">
                  <c:v>17.172932165991206</c:v>
                </c:pt>
                <c:pt idx="2">
                  <c:v>14.71309716</c:v>
                </c:pt>
                <c:pt idx="3">
                  <c:v>14.085540436689778</c:v>
                </c:pt>
                <c:pt idx="4">
                  <c:v>13.313692504364418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9-4BFE-9025-2F0AF8378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313106792"/>
        <c:axId val="313107184"/>
      </c:barChart>
      <c:catAx>
        <c:axId val="313106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310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310718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3106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" r="0.750000000000004" t="1" header="0.5" footer="0.5"/>
    <c:pageSetup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</xdr:colOff>
      <xdr:row>36</xdr:row>
      <xdr:rowOff>30480</xdr:rowOff>
    </xdr:from>
    <xdr:to>
      <xdr:col>7</xdr:col>
      <xdr:colOff>121920</xdr:colOff>
      <xdr:row>37</xdr:row>
      <xdr:rowOff>68580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391EC5E4-1032-4B3D-9761-F4FEC3BD009E}"/>
            </a:ext>
          </a:extLst>
        </xdr:cNvPr>
        <xdr:cNvSpPr txBox="1">
          <a:spLocks noChangeArrowheads="1"/>
        </xdr:cNvSpPr>
      </xdr:nvSpPr>
      <xdr:spPr bwMode="auto">
        <a:xfrm>
          <a:off x="8189595" y="585978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29</xdr:row>
      <xdr:rowOff>74294</xdr:rowOff>
    </xdr:from>
    <xdr:to>
      <xdr:col>6</xdr:col>
      <xdr:colOff>812800</xdr:colOff>
      <xdr:row>49</xdr:row>
      <xdr:rowOff>139699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6C678D4F-AA0D-4A6C-A438-546F85D28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207645</xdr:colOff>
      <xdr:row>6</xdr:row>
      <xdr:rowOff>150495</xdr:rowOff>
    </xdr:from>
    <xdr:to>
      <xdr:col>16</xdr:col>
      <xdr:colOff>504825</xdr:colOff>
      <xdr:row>27</xdr:row>
      <xdr:rowOff>160020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916EB668-2EEF-411D-BFC3-5E02B098E2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0.00049</cdr:x>
      <cdr:y>0.86199</cdr:y>
    </cdr:from>
    <cdr:to>
      <cdr:x>1</cdr:x>
      <cdr:y>0.99928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42" y="2696846"/>
          <a:ext cx="6612824" cy="4295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Calibri"/>
              <a:cs typeface="Arial"/>
            </a:rPr>
            <a:t>*Loads simulated using CAST19 version of Watershed Model and wastewater discharge data reported by Bay jurisdictions.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Calibri"/>
              <a:cs typeface="Arial"/>
            </a:rPr>
            <a:t>**The Natural sector contains the following load sources: CSS Forest, Harvested Forest, True Forest, CSS Mixed Open, Mixed Open, Shoreline, Stream Bed and Bank, Headwater or Isolated Wetland, Non-Tidal Floodplain Wetland, and Water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800" b="0" i="0" u="none" strike="noStrike" baseline="0">
            <a:solidFill>
              <a:sysClr val="windowText" lastClr="000000"/>
            </a:solidFill>
            <a:latin typeface="Calibri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12</xdr:row>
      <xdr:rowOff>91440</xdr:rowOff>
    </xdr:from>
    <xdr:to>
      <xdr:col>4</xdr:col>
      <xdr:colOff>9526</xdr:colOff>
      <xdr:row>32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3811</xdr:colOff>
      <xdr:row>12</xdr:row>
      <xdr:rowOff>108585</xdr:rowOff>
    </xdr:from>
    <xdr:to>
      <xdr:col>9</xdr:col>
      <xdr:colOff>9526</xdr:colOff>
      <xdr:row>32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0</xdr:colOff>
      <xdr:row>15</xdr:row>
      <xdr:rowOff>30480</xdr:rowOff>
    </xdr:from>
    <xdr:to>
      <xdr:col>9</xdr:col>
      <xdr:colOff>76200</xdr:colOff>
      <xdr:row>16</xdr:row>
      <xdr:rowOff>65405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7153275" y="326898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9525</xdr:colOff>
      <xdr:row>12</xdr:row>
      <xdr:rowOff>97155</xdr:rowOff>
    </xdr:from>
    <xdr:to>
      <xdr:col>13</xdr:col>
      <xdr:colOff>676275</xdr:colOff>
      <xdr:row>32</xdr:row>
      <xdr:rowOff>20955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70485</xdr:colOff>
      <xdr:row>31</xdr:row>
      <xdr:rowOff>1</xdr:rowOff>
    </xdr:from>
    <xdr:to>
      <xdr:col>15</xdr:col>
      <xdr:colOff>486410</xdr:colOff>
      <xdr:row>34</xdr:row>
      <xdr:rowOff>6351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70485" y="5829301"/>
          <a:ext cx="10477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*Loads simulated using CAST19 version of Watershed Model and wastewater discharge data reported by the Bay jurisdictions.  Loads include atmospheric deposition of nitrogen to tidal waters . Planning targets represent level of effort necessary to meet the TMDL.  For more information visit www.chesapeakebay.net or www.epa.gov/ChesapeakeBayTMDL.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0.02003</cdr:x>
      <cdr:y>0.00535</cdr:y>
    </cdr:from>
    <cdr:to>
      <cdr:x>0.96959</cdr:x>
      <cdr:y>0.1485</cdr:y>
    </cdr:to>
    <cdr:sp macro="" textlink="">
      <cdr:nvSpPr>
        <cdr:cNvPr id="54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50" y="17224"/>
          <a:ext cx="2676525" cy="4655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Simulated Pollution Loads Delivered </a:t>
          </a:r>
        </a:p>
        <a:p xmlns:a="http://schemas.openxmlformats.org/drawingml/2006/main">
          <a:pPr algn="ctr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 the Bay (million pounds/year)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0.05281</cdr:x>
      <cdr:y>0.89979</cdr:y>
    </cdr:from>
    <cdr:to>
      <cdr:x>0.94375</cdr:x>
      <cdr:y>0.99976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175" y="2466974"/>
          <a:ext cx="40576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0.88037</cdr:y>
    </cdr:from>
    <cdr:to>
      <cdr:x>1</cdr:x>
      <cdr:y>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733675"/>
          <a:ext cx="5286375" cy="371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  <a:cs typeface="Arial"/>
            </a:rPr>
            <a:t>*Loads simulated using CAST19 version of Watershed Model and wastewater discharge data reported by Bay jurisdictions.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+mn-lt"/>
              <a:cs typeface="Arial"/>
            </a:rPr>
            <a:t>**The Natural sector contains the following load sources: CSS Forest, Harvested Forest, True Forest, CSS Mixed Open, Mixed Open, Shoreline, Stream Bed and Bank, Headwater or Isolated Wetland, Non-Tidal Floodplain Wetland, and Water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0.00049</cdr:x>
      <cdr:y>0.90981</cdr:y>
    </cdr:from>
    <cdr:to>
      <cdr:x>1</cdr:x>
      <cdr:y>0.99465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048000"/>
          <a:ext cx="5248275" cy="3614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Calibri"/>
              <a:cs typeface="Arial"/>
            </a:rPr>
            <a:t>*Loads simulated using CAST19 version of Watershed Model and wastewater discharge data reported by Bay jurisdictions..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55</xdr:row>
      <xdr:rowOff>142875</xdr:rowOff>
    </xdr:from>
    <xdr:to>
      <xdr:col>7</xdr:col>
      <xdr:colOff>2066925</xdr:colOff>
      <xdr:row>80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F1BC4E-3189-4C51-BEFE-97AD92ECBA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156210</xdr:colOff>
      <xdr:row>5</xdr:row>
      <xdr:rowOff>121920</xdr:rowOff>
    </xdr:from>
    <xdr:to>
      <xdr:col>15</xdr:col>
      <xdr:colOff>219075</xdr:colOff>
      <xdr:row>22</xdr:row>
      <xdr:rowOff>95250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460375</xdr:colOff>
      <xdr:row>23</xdr:row>
      <xdr:rowOff>45720</xdr:rowOff>
    </xdr:from>
    <xdr:to>
      <xdr:col>5</xdr:col>
      <xdr:colOff>273050</xdr:colOff>
      <xdr:row>41</xdr:row>
      <xdr:rowOff>63500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0.00073</cdr:x>
      <cdr:y>0.89613</cdr:y>
    </cdr:from>
    <cdr:to>
      <cdr:x>1</cdr:x>
      <cdr:y>0.99928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371751"/>
          <a:ext cx="4924425" cy="276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Calibri"/>
              <a:cs typeface="Arial"/>
            </a:rPr>
            <a:t>*Loads simulated using CAST19 version of Watershed Model and wastewater discharge data reported by Bay jurisdictions.</a:t>
          </a: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0.00073</cdr:x>
      <cdr:y>0.85634</cdr:y>
    </cdr:from>
    <cdr:to>
      <cdr:x>1</cdr:x>
      <cdr:y>0.9551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11" y="2435021"/>
          <a:ext cx="6037614" cy="2808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Calibri"/>
              <a:cs typeface="Arial"/>
            </a:rPr>
            <a:t>*Loads simulated using CAST19 version of Watershed Model and wastewater discharge data reported by Bay jurisdictions.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Calibri"/>
              <a:cs typeface="Arial"/>
            </a:rPr>
            <a:t>**The Natural sector contains the following load sources: CSS Forest, Harvested Forest, True Forest, CSS Mixed Open, Mixed Open, Shoreline, Stream Bed and Bank, Headwater or Isolated Wetland, Non-Tidal Floodplain Wetland, and Water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800" b="0" i="0" u="none" strike="noStrike" baseline="0">
            <a:solidFill>
              <a:sysClr val="windowText" lastClr="000000"/>
            </a:solidFill>
            <a:latin typeface="Calibri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184784</xdr:colOff>
      <xdr:row>3</xdr:row>
      <xdr:rowOff>156210</xdr:rowOff>
    </xdr:from>
    <xdr:to>
      <xdr:col>16</xdr:col>
      <xdr:colOff>285749</xdr:colOff>
      <xdr:row>23</xdr:row>
      <xdr:rowOff>156210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BDC8A173-CB16-44B8-909E-D739C28FF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559434</xdr:colOff>
      <xdr:row>22</xdr:row>
      <xdr:rowOff>14604</xdr:rowOff>
    </xdr:from>
    <xdr:to>
      <xdr:col>5</xdr:col>
      <xdr:colOff>463550</xdr:colOff>
      <xdr:row>41</xdr:row>
      <xdr:rowOff>120650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C09D99B1-3FB4-43B1-AA5C-6EC1FA462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0.00049</cdr:x>
      <cdr:y>0.93871</cdr:y>
    </cdr:from>
    <cdr:to>
      <cdr:x>1</cdr:x>
      <cdr:y>0.99622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571750"/>
          <a:ext cx="4800600" cy="1617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0.00049</cdr:x>
      <cdr:y>0.90331</cdr:y>
    </cdr:from>
    <cdr:to>
      <cdr:x>1</cdr:x>
      <cdr:y>0.99118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918300"/>
          <a:ext cx="4800600" cy="291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Calibri"/>
              <a:cs typeface="Arial"/>
            </a:rPr>
            <a:t>*Loads simulated using CAST19 version of Watershed Model and wastewater discharge data reported by Bay jurisdictions.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.0.1.48\Users\My%20Documents\BMP_Effectiveness-Cost\BMP_Effectiveness-Cost\Coseg_TSB_Effectiveness\Sent%20120304_Cost%20Estimates%20All%20St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BMP_Effectiveness-Cost\BMP_Effectiveness-Cost\Coseg_TSB_Effectiveness\Sent%20120304_Cost%20Estimates%20All%20Stat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.0.1.48\Users\Users\jsweeney\AppData\Roaming\Microsoft\Excel\My_Documents\Tributary_Strategies\State-Strategies\NY\s30nysm03\NY_Stra2U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sweeney\AppData\Roaming\Microsoft\Excel\My_Documents\Tributary_Strategies\State-Strategies\NY\s30nysm03\NY_Stra2US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Assembly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raft Breakout of Costs"/>
      <sheetName val="Available Funding"/>
      <sheetName val="Septic Denite on new vs retro"/>
      <sheetName val="Pivot Main"/>
      <sheetName val="Cost Assembly"/>
      <sheetName val="DE"/>
      <sheetName val="DC"/>
      <sheetName val="MD"/>
      <sheetName val="NY"/>
      <sheetName val="PA"/>
      <sheetName val="VA TS3"/>
      <sheetName val="VA"/>
      <sheetName val="WV"/>
      <sheetName val="CBP unit costs"/>
      <sheetName val="DE acre calculation"/>
      <sheetName val="Practice Index"/>
      <sheetName val="WR (work-up)"/>
      <sheetName val="Draft_Breakout_of_Costs"/>
      <sheetName val="Available_Funding"/>
      <sheetName val="Septic_Denite_on_new_vs_retro"/>
      <sheetName val="Pivot_Main"/>
      <sheetName val="Cost_Assembly"/>
      <sheetName val="VA_TS3"/>
      <sheetName val="CBP_unit_costs"/>
      <sheetName val="DE_acre_calculation"/>
      <sheetName val="Practice_Index"/>
      <sheetName val="WR_(work-u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1">
          <cell r="A11" t="str">
            <v>DE</v>
          </cell>
          <cell r="B11" t="str">
            <v>ag</v>
          </cell>
          <cell r="C11">
            <v>1</v>
          </cell>
          <cell r="D11" t="str">
            <v>Forest Buffers</v>
          </cell>
          <cell r="E11">
            <v>1003922.3922436988</v>
          </cell>
          <cell r="F11">
            <v>84095.145847774504</v>
          </cell>
          <cell r="G11">
            <v>12549.029903046234</v>
          </cell>
          <cell r="H11">
            <v>0</v>
          </cell>
          <cell r="I11">
            <v>346353.22532407608</v>
          </cell>
          <cell r="J11">
            <v>358902.25522712234</v>
          </cell>
          <cell r="K11">
            <v>0</v>
          </cell>
        </row>
        <row r="12">
          <cell r="A12" t="str">
            <v>DE</v>
          </cell>
          <cell r="B12" t="str">
            <v>ag</v>
          </cell>
          <cell r="C12">
            <v>7</v>
          </cell>
          <cell r="D12" t="str">
            <v>Wetland Restoration</v>
          </cell>
          <cell r="E12">
            <v>5452114.3148309523</v>
          </cell>
          <cell r="F12">
            <v>456704.97244287946</v>
          </cell>
          <cell r="G12">
            <v>16016.787058845337</v>
          </cell>
          <cell r="H12">
            <v>0</v>
          </cell>
          <cell r="I12">
            <v>442063.32282413129</v>
          </cell>
          <cell r="J12">
            <v>458080.10988297663</v>
          </cell>
          <cell r="K12">
            <v>0</v>
          </cell>
        </row>
        <row r="13">
          <cell r="A13" t="str">
            <v>DE</v>
          </cell>
          <cell r="B13" t="str">
            <v>ag</v>
          </cell>
          <cell r="C13">
            <v>9</v>
          </cell>
          <cell r="D13" t="str">
            <v>Land Retirement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DE</v>
          </cell>
          <cell r="B14" t="str">
            <v>ag</v>
          </cell>
          <cell r="C14">
            <v>5</v>
          </cell>
          <cell r="D14" t="str">
            <v>Grass Buffers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DE</v>
          </cell>
          <cell r="B15" t="str">
            <v>ag</v>
          </cell>
          <cell r="C15">
            <v>14</v>
          </cell>
          <cell r="D15" t="str">
            <v>Conservation-Tillage</v>
          </cell>
          <cell r="E15">
            <v>0</v>
          </cell>
          <cell r="F15">
            <v>0</v>
          </cell>
          <cell r="G15">
            <v>15861.885131939185</v>
          </cell>
          <cell r="H15">
            <v>0</v>
          </cell>
          <cell r="I15">
            <v>0</v>
          </cell>
          <cell r="J15">
            <v>15861.885131939185</v>
          </cell>
          <cell r="K15">
            <v>0</v>
          </cell>
        </row>
        <row r="16">
          <cell r="A16" t="str">
            <v>DE</v>
          </cell>
          <cell r="B16" t="str">
            <v>ag</v>
          </cell>
          <cell r="C16">
            <v>16</v>
          </cell>
          <cell r="D16" t="str">
            <v>Total Nutrient Management (All Types)</v>
          </cell>
          <cell r="E16">
            <v>918420.17525437754</v>
          </cell>
          <cell r="F16">
            <v>306140.05841812585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DE</v>
          </cell>
          <cell r="B17" t="str">
            <v>ag</v>
          </cell>
          <cell r="C17">
            <v>20</v>
          </cell>
          <cell r="D17" t="str">
            <v>32% Poultry Phytase</v>
          </cell>
          <cell r="E17">
            <v>900000</v>
          </cell>
          <cell r="F17">
            <v>105507.45594464366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DE</v>
          </cell>
          <cell r="B18" t="str">
            <v>ag</v>
          </cell>
          <cell r="C18">
            <v>69</v>
          </cell>
          <cell r="D18" t="str">
            <v>Poultry Litter Transport</v>
          </cell>
          <cell r="E18">
            <v>0</v>
          </cell>
          <cell r="F18">
            <v>0</v>
          </cell>
          <cell r="G18">
            <v>265711.5</v>
          </cell>
          <cell r="H18">
            <v>0</v>
          </cell>
          <cell r="I18">
            <v>0</v>
          </cell>
          <cell r="J18">
            <v>265711.5</v>
          </cell>
          <cell r="K18">
            <v>0</v>
          </cell>
        </row>
        <row r="19">
          <cell r="A19" t="str">
            <v>DE</v>
          </cell>
          <cell r="B19" t="str">
            <v>ag</v>
          </cell>
          <cell r="C19">
            <v>21</v>
          </cell>
          <cell r="D19" t="str">
            <v>Poultry Litter Transport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DE</v>
          </cell>
          <cell r="B20" t="str">
            <v>ag</v>
          </cell>
          <cell r="C20">
            <v>22</v>
          </cell>
          <cell r="D20" t="str">
            <v>Poultry Litter Transport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DE</v>
          </cell>
          <cell r="B21" t="str">
            <v>ag</v>
          </cell>
          <cell r="C21">
            <v>29</v>
          </cell>
          <cell r="D21" t="str">
            <v>Total Cover Crops (All Types)</v>
          </cell>
          <cell r="E21">
            <v>0</v>
          </cell>
          <cell r="F21">
            <v>0</v>
          </cell>
          <cell r="G21">
            <v>1194970.5773486332</v>
          </cell>
          <cell r="H21">
            <v>0</v>
          </cell>
          <cell r="I21">
            <v>0</v>
          </cell>
          <cell r="J21">
            <v>1194970.5773486332</v>
          </cell>
          <cell r="K21">
            <v>0</v>
          </cell>
        </row>
        <row r="22">
          <cell r="A22" t="str">
            <v>DE</v>
          </cell>
          <cell r="B22" t="str">
            <v>ag</v>
          </cell>
          <cell r="C22">
            <v>37</v>
          </cell>
          <cell r="D22" t="str">
            <v>Animal Waste Management Systems (All Types)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DE</v>
          </cell>
          <cell r="B23" t="str">
            <v>ag</v>
          </cell>
          <cell r="C23">
            <v>37</v>
          </cell>
          <cell r="D23" t="str">
            <v>Animal Waste Management Systems (All Types)</v>
          </cell>
          <cell r="E23">
            <v>540466.95366232528</v>
          </cell>
          <cell r="F23">
            <v>45273.06856116288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DE</v>
          </cell>
          <cell r="B24" t="str">
            <v>ag</v>
          </cell>
          <cell r="C24">
            <v>38</v>
          </cell>
          <cell r="D24" t="str">
            <v>DE Water Control Structures</v>
          </cell>
          <cell r="E24">
            <v>17439.431091826915</v>
          </cell>
          <cell r="F24">
            <v>2044.4333418006413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DE</v>
          </cell>
          <cell r="B25" t="str">
            <v>forest</v>
          </cell>
          <cell r="C25">
            <v>63</v>
          </cell>
          <cell r="D25" t="str">
            <v>Forest Harvesting Practices</v>
          </cell>
          <cell r="E25">
            <v>0</v>
          </cell>
          <cell r="F25">
            <v>0</v>
          </cell>
          <cell r="G25">
            <v>247884</v>
          </cell>
          <cell r="H25">
            <v>0</v>
          </cell>
          <cell r="I25">
            <v>0</v>
          </cell>
          <cell r="J25">
            <v>247884</v>
          </cell>
          <cell r="K25">
            <v>0</v>
          </cell>
        </row>
        <row r="26">
          <cell r="A26" t="str">
            <v>DE</v>
          </cell>
          <cell r="B26" t="str">
            <v>urban</v>
          </cell>
          <cell r="C26">
            <v>12</v>
          </cell>
          <cell r="D26" t="str">
            <v>Tree Planting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DE</v>
          </cell>
          <cell r="B27" t="str">
            <v>urban</v>
          </cell>
          <cell r="C27">
            <v>41</v>
          </cell>
          <cell r="D27" t="str">
            <v>Total Stormwater Management (All Types)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DE</v>
          </cell>
          <cell r="B28" t="str">
            <v>urban</v>
          </cell>
          <cell r="C28">
            <v>41</v>
          </cell>
          <cell r="D28" t="str">
            <v>Total Stormwater Management (All Types)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DE</v>
          </cell>
          <cell r="B29" t="str">
            <v>urban</v>
          </cell>
          <cell r="C29">
            <v>43</v>
          </cell>
          <cell r="D29" t="str">
            <v>Total Stormwater Management (All Types)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DE</v>
          </cell>
          <cell r="B30" t="str">
            <v>urban</v>
          </cell>
          <cell r="C30">
            <v>43</v>
          </cell>
          <cell r="D30" t="str">
            <v>Total Stormwater Management (All Types)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DE</v>
          </cell>
          <cell r="B31" t="str">
            <v>urban</v>
          </cell>
          <cell r="C31">
            <v>44</v>
          </cell>
          <cell r="D31" t="str">
            <v>Total Stormwater Management (All Types)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DE</v>
          </cell>
          <cell r="B32" t="str">
            <v>urban</v>
          </cell>
          <cell r="C32">
            <v>44</v>
          </cell>
          <cell r="D32" t="str">
            <v>Total Stormwater Management (All Types)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DE</v>
          </cell>
          <cell r="B33" t="str">
            <v>urban</v>
          </cell>
          <cell r="C33">
            <v>45</v>
          </cell>
          <cell r="D33" t="str">
            <v>Total Stormwater Management (All Types)</v>
          </cell>
          <cell r="E33">
            <v>18599019.181106333</v>
          </cell>
          <cell r="F33">
            <v>1068102.0749868392</v>
          </cell>
          <cell r="G33">
            <v>2231876.4190853713</v>
          </cell>
          <cell r="H33">
            <v>0</v>
          </cell>
          <cell r="I33">
            <v>0</v>
          </cell>
          <cell r="J33">
            <v>2231876.4190853713</v>
          </cell>
          <cell r="K33">
            <v>0</v>
          </cell>
        </row>
        <row r="34">
          <cell r="A34" t="str">
            <v>DE</v>
          </cell>
          <cell r="B34" t="str">
            <v>urban</v>
          </cell>
          <cell r="C34">
            <v>45</v>
          </cell>
          <cell r="D34" t="str">
            <v>Total Stormwater Management (All Types)</v>
          </cell>
          <cell r="E34">
            <v>5278511.0972212693</v>
          </cell>
          <cell r="F34">
            <v>303133.65456982813</v>
          </cell>
          <cell r="G34">
            <v>633419.66213660466</v>
          </cell>
          <cell r="H34">
            <v>0</v>
          </cell>
          <cell r="I34">
            <v>0</v>
          </cell>
          <cell r="J34">
            <v>633419.66213660466</v>
          </cell>
          <cell r="K34">
            <v>0</v>
          </cell>
        </row>
        <row r="35">
          <cell r="A35" t="str">
            <v>DE</v>
          </cell>
          <cell r="B35" t="str">
            <v>septic</v>
          </cell>
          <cell r="C35">
            <v>65</v>
          </cell>
          <cell r="D35" t="str">
            <v>Septic Denitrification</v>
          </cell>
          <cell r="E35">
            <v>252723817.85790995</v>
          </cell>
          <cell r="F35">
            <v>21169810.023331244</v>
          </cell>
          <cell r="G35">
            <v>19145743.777114391</v>
          </cell>
          <cell r="H35">
            <v>0</v>
          </cell>
          <cell r="I35">
            <v>0</v>
          </cell>
          <cell r="J35">
            <v>19145743.777114391</v>
          </cell>
          <cell r="K35">
            <v>0</v>
          </cell>
        </row>
        <row r="36">
          <cell r="A36" t="str">
            <v>DE</v>
          </cell>
          <cell r="B36" t="str">
            <v>septic</v>
          </cell>
          <cell r="C36">
            <v>66</v>
          </cell>
          <cell r="D36" t="str">
            <v>Septic Pumping</v>
          </cell>
          <cell r="E36">
            <v>0</v>
          </cell>
          <cell r="F36">
            <v>0</v>
          </cell>
          <cell r="G36">
            <v>1903127.9067826807</v>
          </cell>
          <cell r="H36">
            <v>0</v>
          </cell>
          <cell r="I36">
            <v>0</v>
          </cell>
          <cell r="J36">
            <v>1903127.9067826807</v>
          </cell>
          <cell r="K36">
            <v>0</v>
          </cell>
        </row>
        <row r="37">
          <cell r="A37" t="str">
            <v>DE</v>
          </cell>
          <cell r="B37" t="str">
            <v>septic</v>
          </cell>
          <cell r="C37">
            <v>64</v>
          </cell>
          <cell r="D37" t="str">
            <v>Septic Connections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DE</v>
          </cell>
          <cell r="B38" t="str">
            <v>POTW</v>
          </cell>
          <cell r="C38">
            <v>67</v>
          </cell>
          <cell r="D38" t="str">
            <v>WWTP</v>
          </cell>
          <cell r="E38">
            <v>19437800</v>
          </cell>
          <cell r="F38">
            <v>1306525.481126229</v>
          </cell>
          <cell r="G38">
            <v>511520</v>
          </cell>
          <cell r="H38">
            <v>0</v>
          </cell>
          <cell r="I38">
            <v>0</v>
          </cell>
          <cell r="J38">
            <v>511520</v>
          </cell>
          <cell r="K38">
            <v>0</v>
          </cell>
        </row>
        <row r="39">
          <cell r="A39" t="str">
            <v>DC</v>
          </cell>
          <cell r="B39" t="str">
            <v>urban</v>
          </cell>
          <cell r="C39">
            <v>42</v>
          </cell>
          <cell r="D39" t="str">
            <v>Total Stormwater Management (All Types)</v>
          </cell>
          <cell r="E39">
            <v>490820618.87052339</v>
          </cell>
          <cell r="F39">
            <v>34824929.00199227</v>
          </cell>
          <cell r="G39">
            <v>17529307.816804405</v>
          </cell>
          <cell r="H39" t="str">
            <v>n/a</v>
          </cell>
          <cell r="I39" t="str">
            <v>n/a</v>
          </cell>
          <cell r="J39">
            <v>17529307.816804405</v>
          </cell>
          <cell r="K39" t="str">
            <v>n/a</v>
          </cell>
        </row>
        <row r="40">
          <cell r="A40" t="str">
            <v>DC</v>
          </cell>
          <cell r="B40" t="str">
            <v>urban</v>
          </cell>
          <cell r="C40">
            <v>43</v>
          </cell>
          <cell r="D40" t="str">
            <v>Total Stormwater Management (All Types)</v>
          </cell>
          <cell r="E40">
            <v>0</v>
          </cell>
          <cell r="F40">
            <v>0</v>
          </cell>
          <cell r="G40">
            <v>0</v>
          </cell>
          <cell r="H40" t="str">
            <v>n/a</v>
          </cell>
          <cell r="I40" t="str">
            <v>n/a</v>
          </cell>
          <cell r="J40">
            <v>0</v>
          </cell>
          <cell r="K40" t="str">
            <v>n/a</v>
          </cell>
        </row>
        <row r="41">
          <cell r="A41" t="str">
            <v>DC</v>
          </cell>
          <cell r="B41" t="str">
            <v>urban</v>
          </cell>
          <cell r="C41">
            <v>45</v>
          </cell>
          <cell r="D41" t="str">
            <v>Total Stormwater Management (All Types)</v>
          </cell>
          <cell r="E41">
            <v>714860098.73760331</v>
          </cell>
          <cell r="F41">
            <v>50721080.630602866</v>
          </cell>
          <cell r="G41">
            <v>42174637.093663909</v>
          </cell>
          <cell r="H41" t="str">
            <v>n/a</v>
          </cell>
          <cell r="I41" t="str">
            <v>n/a</v>
          </cell>
          <cell r="J41">
            <v>42174637.093663909</v>
          </cell>
          <cell r="K41" t="str">
            <v>n/a</v>
          </cell>
        </row>
        <row r="42">
          <cell r="A42" t="str">
            <v>DC</v>
          </cell>
          <cell r="B42" t="str">
            <v>urban</v>
          </cell>
          <cell r="C42">
            <v>44</v>
          </cell>
          <cell r="D42" t="str">
            <v>Total Stormwater Management (All Types)</v>
          </cell>
          <cell r="E42">
            <v>64757698.989898987</v>
          </cell>
          <cell r="F42">
            <v>8386418.2834278522</v>
          </cell>
          <cell r="G42">
            <v>0</v>
          </cell>
          <cell r="H42" t="str">
            <v>n/a</v>
          </cell>
          <cell r="I42" t="str">
            <v>n/a</v>
          </cell>
          <cell r="J42">
            <v>0</v>
          </cell>
          <cell r="K42" t="str">
            <v>n/a</v>
          </cell>
        </row>
        <row r="43">
          <cell r="A43" t="str">
            <v>DC</v>
          </cell>
          <cell r="B43" t="str">
            <v>urban</v>
          </cell>
          <cell r="C43">
            <v>41</v>
          </cell>
          <cell r="D43" t="str">
            <v>Total Stormwater Management (All Types)</v>
          </cell>
          <cell r="E43">
            <v>7408651.8573002806</v>
          </cell>
          <cell r="F43">
            <v>525662.05454995634</v>
          </cell>
          <cell r="G43">
            <v>0</v>
          </cell>
          <cell r="H43" t="str">
            <v>n/a</v>
          </cell>
          <cell r="I43" t="str">
            <v>n/a</v>
          </cell>
          <cell r="J43">
            <v>0</v>
          </cell>
          <cell r="K43" t="str">
            <v>n/a</v>
          </cell>
        </row>
        <row r="44">
          <cell r="A44" t="str">
            <v>DC</v>
          </cell>
          <cell r="B44" t="str">
            <v>urban</v>
          </cell>
          <cell r="C44">
            <v>49</v>
          </cell>
          <cell r="D44" t="str">
            <v>Urban Stream Restoration</v>
          </cell>
          <cell r="E44">
            <v>11935337.094981916</v>
          </cell>
          <cell r="F44">
            <v>653778.80298492289</v>
          </cell>
          <cell r="G44">
            <v>0</v>
          </cell>
          <cell r="H44" t="str">
            <v>n/a</v>
          </cell>
          <cell r="I44" t="str">
            <v>n/a</v>
          </cell>
          <cell r="J44">
            <v>0</v>
          </cell>
          <cell r="K44" t="str">
            <v>n/a</v>
          </cell>
        </row>
        <row r="45">
          <cell r="A45" t="str">
            <v>DC</v>
          </cell>
          <cell r="B45" t="str">
            <v>urban</v>
          </cell>
          <cell r="C45">
            <v>3</v>
          </cell>
          <cell r="D45" t="str">
            <v>Forest Buffers</v>
          </cell>
          <cell r="E45">
            <v>2182.7999999999997</v>
          </cell>
          <cell r="F45">
            <v>154.87502379275838</v>
          </cell>
          <cell r="G45">
            <v>27.540000000000003</v>
          </cell>
          <cell r="H45" t="str">
            <v>n/a</v>
          </cell>
          <cell r="I45" t="str">
            <v>n/a</v>
          </cell>
          <cell r="J45">
            <v>27.540000000000003</v>
          </cell>
          <cell r="K45" t="str">
            <v>n/a</v>
          </cell>
        </row>
        <row r="46">
          <cell r="A46" t="str">
            <v>DC</v>
          </cell>
          <cell r="B46" t="str">
            <v>urban</v>
          </cell>
          <cell r="C46">
            <v>50</v>
          </cell>
          <cell r="D46" t="str">
            <v>Erosion &amp; Sediment Control</v>
          </cell>
          <cell r="E46">
            <v>0</v>
          </cell>
          <cell r="F46" t="str">
            <v>n/a</v>
          </cell>
          <cell r="G46">
            <v>664929.60510799312</v>
          </cell>
          <cell r="H46" t="str">
            <v>n/a</v>
          </cell>
          <cell r="I46" t="str">
            <v>n/a</v>
          </cell>
          <cell r="J46">
            <v>664929.60510799312</v>
          </cell>
          <cell r="K46" t="str">
            <v>n/a</v>
          </cell>
        </row>
        <row r="47">
          <cell r="A47" t="str">
            <v>DC</v>
          </cell>
          <cell r="B47" t="str">
            <v>urban</v>
          </cell>
          <cell r="C47">
            <v>70</v>
          </cell>
          <cell r="D47" t="str">
            <v>Impervious Surface Reduction</v>
          </cell>
          <cell r="E47">
            <v>64.794135267223723</v>
          </cell>
          <cell r="F47" t="str">
            <v>n/a</v>
          </cell>
          <cell r="G47">
            <v>0</v>
          </cell>
          <cell r="H47" t="str">
            <v>n/a</v>
          </cell>
          <cell r="I47" t="str">
            <v>n/a</v>
          </cell>
          <cell r="J47">
            <v>0</v>
          </cell>
          <cell r="K47" t="str">
            <v>n/a</v>
          </cell>
        </row>
        <row r="48">
          <cell r="A48" t="str">
            <v>DC</v>
          </cell>
          <cell r="B48" t="str">
            <v>POTW</v>
          </cell>
          <cell r="C48">
            <v>67</v>
          </cell>
          <cell r="D48" t="str">
            <v>WWTP</v>
          </cell>
          <cell r="E48">
            <v>1663000000</v>
          </cell>
          <cell r="F48">
            <v>0</v>
          </cell>
          <cell r="G48">
            <v>9400000</v>
          </cell>
          <cell r="H48">
            <v>0</v>
          </cell>
          <cell r="I48">
            <v>0</v>
          </cell>
          <cell r="J48">
            <v>9400000</v>
          </cell>
          <cell r="K48">
            <v>0</v>
          </cell>
        </row>
        <row r="49">
          <cell r="A49" t="str">
            <v>DC</v>
          </cell>
          <cell r="B49" t="str">
            <v>POTW</v>
          </cell>
          <cell r="C49">
            <v>67</v>
          </cell>
          <cell r="D49" t="str">
            <v>WWTP</v>
          </cell>
          <cell r="E49">
            <v>1265000000</v>
          </cell>
          <cell r="F49">
            <v>0</v>
          </cell>
          <cell r="G49">
            <v>13360000</v>
          </cell>
          <cell r="H49">
            <v>0</v>
          </cell>
          <cell r="I49">
            <v>0</v>
          </cell>
          <cell r="J49">
            <v>13360000</v>
          </cell>
          <cell r="K49">
            <v>0</v>
          </cell>
        </row>
        <row r="50">
          <cell r="A50" t="str">
            <v>DC</v>
          </cell>
          <cell r="B50" t="str">
            <v>POTW</v>
          </cell>
          <cell r="C50">
            <v>67</v>
          </cell>
          <cell r="D50" t="str">
            <v>WWTP</v>
          </cell>
          <cell r="E50">
            <v>100000000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MD</v>
          </cell>
          <cell r="B51" t="str">
            <v>ag</v>
          </cell>
          <cell r="C51">
            <v>27</v>
          </cell>
          <cell r="D51" t="str">
            <v>Conservation Plans/SCWQP</v>
          </cell>
          <cell r="E51">
            <v>141764349.99999997</v>
          </cell>
          <cell r="F51">
            <v>18359131.892004237</v>
          </cell>
          <cell r="G51">
            <v>6075615</v>
          </cell>
          <cell r="H51">
            <v>0</v>
          </cell>
          <cell r="I51">
            <v>0</v>
          </cell>
          <cell r="J51">
            <v>6075615</v>
          </cell>
          <cell r="K51">
            <v>0</v>
          </cell>
        </row>
        <row r="52">
          <cell r="A52" t="str">
            <v>MD</v>
          </cell>
          <cell r="B52" t="str">
            <v>ag</v>
          </cell>
          <cell r="C52">
            <v>14</v>
          </cell>
          <cell r="D52" t="str">
            <v>Conservation-Tillage</v>
          </cell>
          <cell r="E52">
            <v>97653032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MD</v>
          </cell>
          <cell r="B53" t="str">
            <v>ag</v>
          </cell>
          <cell r="C53">
            <v>29</v>
          </cell>
          <cell r="D53" t="str">
            <v>Total Cover Crops (All Types)</v>
          </cell>
          <cell r="E53">
            <v>0</v>
          </cell>
          <cell r="F53">
            <v>0</v>
          </cell>
          <cell r="G53">
            <v>16200000</v>
          </cell>
          <cell r="H53">
            <v>7800000</v>
          </cell>
          <cell r="I53">
            <v>0</v>
          </cell>
          <cell r="J53">
            <v>24000000</v>
          </cell>
          <cell r="K53">
            <v>0</v>
          </cell>
        </row>
        <row r="54">
          <cell r="A54" t="str">
            <v>MD</v>
          </cell>
          <cell r="B54" t="str">
            <v>ag</v>
          </cell>
          <cell r="C54">
            <v>29</v>
          </cell>
          <cell r="D54" t="str">
            <v>Total Cover Crops (All Types)</v>
          </cell>
          <cell r="E54">
            <v>0</v>
          </cell>
          <cell r="F54">
            <v>0</v>
          </cell>
          <cell r="G54">
            <v>3000000</v>
          </cell>
          <cell r="H54">
            <v>0</v>
          </cell>
          <cell r="I54">
            <v>0</v>
          </cell>
          <cell r="J54">
            <v>3000000</v>
          </cell>
          <cell r="K54">
            <v>0</v>
          </cell>
        </row>
        <row r="55">
          <cell r="A55" t="str">
            <v>MD</v>
          </cell>
          <cell r="B55" t="str">
            <v>ag</v>
          </cell>
          <cell r="C55">
            <v>13</v>
          </cell>
          <cell r="D55" t="str">
            <v>Carbon Sequestration / Alternative Crops</v>
          </cell>
          <cell r="E55">
            <v>0</v>
          </cell>
          <cell r="F55">
            <v>0</v>
          </cell>
          <cell r="G55">
            <v>1250000</v>
          </cell>
          <cell r="H55">
            <v>0</v>
          </cell>
          <cell r="I55">
            <v>0</v>
          </cell>
          <cell r="J55">
            <v>1250000</v>
          </cell>
          <cell r="K55">
            <v>0</v>
          </cell>
        </row>
        <row r="56">
          <cell r="A56" t="str">
            <v>MD</v>
          </cell>
          <cell r="B56" t="str">
            <v>ag</v>
          </cell>
          <cell r="C56">
            <v>37</v>
          </cell>
          <cell r="D56" t="str">
            <v>Animal Waste Management Systems (All Types)</v>
          </cell>
          <cell r="E56">
            <v>64549528</v>
          </cell>
          <cell r="F56">
            <v>6218849.191616971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MD</v>
          </cell>
          <cell r="B57" t="str">
            <v>ag</v>
          </cell>
          <cell r="C57">
            <v>37</v>
          </cell>
          <cell r="D57" t="str">
            <v>Animal Waste Management Systems (All Types)</v>
          </cell>
          <cell r="E57">
            <v>5671551</v>
          </cell>
          <cell r="F57">
            <v>546410.19763249741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MD</v>
          </cell>
          <cell r="B58" t="str">
            <v>ag</v>
          </cell>
          <cell r="C58">
            <v>37</v>
          </cell>
          <cell r="D58" t="str">
            <v>Animal Waste Management Systems (All Types)</v>
          </cell>
          <cell r="E58">
            <v>2992592</v>
          </cell>
          <cell r="F58">
            <v>288313.1591611238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MD</v>
          </cell>
          <cell r="B59" t="str">
            <v>ag</v>
          </cell>
          <cell r="C59">
            <v>16</v>
          </cell>
          <cell r="D59" t="str">
            <v>Total Nutrient Management (All Types)</v>
          </cell>
          <cell r="E59">
            <v>10789142.4</v>
          </cell>
          <cell r="F59">
            <v>1904317.3240444076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MD</v>
          </cell>
          <cell r="B60" t="str">
            <v>ag</v>
          </cell>
          <cell r="C60">
            <v>18</v>
          </cell>
          <cell r="D60" t="str">
            <v>Total Nutrient Management (All Types)</v>
          </cell>
          <cell r="E60">
            <v>0</v>
          </cell>
          <cell r="F60">
            <v>0</v>
          </cell>
          <cell r="G60">
            <v>4200000</v>
          </cell>
          <cell r="H60">
            <v>0</v>
          </cell>
          <cell r="I60">
            <v>0</v>
          </cell>
          <cell r="J60">
            <v>4200000</v>
          </cell>
          <cell r="K60">
            <v>0</v>
          </cell>
        </row>
        <row r="61">
          <cell r="A61" t="str">
            <v>MD</v>
          </cell>
          <cell r="B61" t="str">
            <v>ag</v>
          </cell>
          <cell r="C61">
            <v>32</v>
          </cell>
          <cell r="D61" t="str">
            <v>Total Pasture Grazing BMP (All Types)</v>
          </cell>
          <cell r="E61">
            <v>7311600</v>
          </cell>
          <cell r="F61">
            <v>946885.65031743306</v>
          </cell>
          <cell r="G61">
            <v>284340.00000000006</v>
          </cell>
          <cell r="H61">
            <v>0</v>
          </cell>
          <cell r="I61">
            <v>0</v>
          </cell>
          <cell r="J61">
            <v>284340.00000000006</v>
          </cell>
          <cell r="K61">
            <v>0</v>
          </cell>
        </row>
        <row r="62">
          <cell r="A62" t="str">
            <v>MD</v>
          </cell>
          <cell r="B62" t="str">
            <v>ag</v>
          </cell>
          <cell r="C62">
            <v>33</v>
          </cell>
          <cell r="D62" t="str">
            <v>Total Pasture Grazing BMP (All Types)</v>
          </cell>
          <cell r="E62">
            <v>1663315.2</v>
          </cell>
          <cell r="F62">
            <v>215406.92800958356</v>
          </cell>
          <cell r="G62">
            <v>64684.480000000003</v>
          </cell>
          <cell r="H62">
            <v>0</v>
          </cell>
          <cell r="I62">
            <v>0</v>
          </cell>
          <cell r="J62">
            <v>64684.480000000003</v>
          </cell>
          <cell r="K62">
            <v>0</v>
          </cell>
        </row>
        <row r="63">
          <cell r="A63" t="str">
            <v>MD</v>
          </cell>
          <cell r="B63" t="str">
            <v>ag</v>
          </cell>
          <cell r="C63">
            <v>9</v>
          </cell>
          <cell r="D63" t="str">
            <v>Land Retirement</v>
          </cell>
          <cell r="E63">
            <v>1184787</v>
          </cell>
          <cell r="F63">
            <v>153435.33685959852</v>
          </cell>
          <cell r="G63">
            <v>126377.27999999998</v>
          </cell>
          <cell r="H63">
            <v>0</v>
          </cell>
          <cell r="I63">
            <v>1974645</v>
          </cell>
          <cell r="J63">
            <v>2101022.2799999998</v>
          </cell>
          <cell r="K63">
            <v>0</v>
          </cell>
        </row>
        <row r="64">
          <cell r="A64" t="str">
            <v>MD</v>
          </cell>
          <cell r="B64" t="str">
            <v>ag</v>
          </cell>
          <cell r="C64">
            <v>1</v>
          </cell>
          <cell r="D64" t="str">
            <v>Forest Buffers</v>
          </cell>
          <cell r="E64">
            <v>19130000</v>
          </cell>
          <cell r="F64">
            <v>1357320.5081342626</v>
          </cell>
          <cell r="G64">
            <v>765200</v>
          </cell>
          <cell r="H64">
            <v>0</v>
          </cell>
          <cell r="I64">
            <v>0</v>
          </cell>
          <cell r="J64">
            <v>765200</v>
          </cell>
          <cell r="K64">
            <v>0</v>
          </cell>
        </row>
        <row r="65">
          <cell r="A65" t="str">
            <v>MD</v>
          </cell>
          <cell r="B65" t="str">
            <v>ag</v>
          </cell>
          <cell r="C65">
            <v>5</v>
          </cell>
          <cell r="D65" t="str">
            <v>Grass Buffers</v>
          </cell>
          <cell r="E65">
            <v>8029280</v>
          </cell>
          <cell r="F65">
            <v>1039828.4936786421</v>
          </cell>
          <cell r="G65">
            <v>321171.20000000001</v>
          </cell>
          <cell r="H65">
            <v>0</v>
          </cell>
          <cell r="I65">
            <v>0</v>
          </cell>
          <cell r="J65">
            <v>321171.20000000001</v>
          </cell>
          <cell r="K65">
            <v>0</v>
          </cell>
        </row>
        <row r="66">
          <cell r="A66" t="str">
            <v>MD</v>
          </cell>
          <cell r="B66" t="str">
            <v>ag</v>
          </cell>
          <cell r="C66">
            <v>10</v>
          </cell>
          <cell r="D66" t="str">
            <v>Tree Planting</v>
          </cell>
          <cell r="E66">
            <v>2650650.2459999961</v>
          </cell>
          <cell r="F66">
            <v>188070.14839450718</v>
          </cell>
          <cell r="G66">
            <v>106026.00983999985</v>
          </cell>
          <cell r="H66">
            <v>0</v>
          </cell>
          <cell r="I66">
            <v>0</v>
          </cell>
          <cell r="J66">
            <v>106026.00983999985</v>
          </cell>
          <cell r="K66">
            <v>0</v>
          </cell>
        </row>
        <row r="67">
          <cell r="A67" t="str">
            <v>MD</v>
          </cell>
          <cell r="B67" t="str">
            <v>ag</v>
          </cell>
          <cell r="C67">
            <v>7</v>
          </cell>
          <cell r="D67" t="str">
            <v>Wetland Restoration</v>
          </cell>
          <cell r="E67">
            <v>14904747</v>
          </cell>
          <cell r="F67">
            <v>969575.18185844715</v>
          </cell>
          <cell r="G67">
            <v>1708980</v>
          </cell>
          <cell r="H67">
            <v>0</v>
          </cell>
          <cell r="I67">
            <v>0</v>
          </cell>
          <cell r="J67">
            <v>1708980</v>
          </cell>
          <cell r="K67">
            <v>27819753</v>
          </cell>
        </row>
        <row r="68">
          <cell r="A68" t="str">
            <v>MD</v>
          </cell>
          <cell r="B68" t="str">
            <v>ag</v>
          </cell>
          <cell r="C68">
            <v>55</v>
          </cell>
          <cell r="D68" t="str">
            <v>Horse Pasture Management</v>
          </cell>
          <cell r="E68">
            <v>30391680</v>
          </cell>
          <cell r="F68">
            <v>2928003.9754881193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MD</v>
          </cell>
          <cell r="B69" t="str">
            <v>ag</v>
          </cell>
          <cell r="C69">
            <v>21</v>
          </cell>
          <cell r="D69" t="str">
            <v>Poultry Litter Transport</v>
          </cell>
          <cell r="E69">
            <v>0</v>
          </cell>
          <cell r="F69">
            <v>0</v>
          </cell>
          <cell r="G69">
            <v>1400000</v>
          </cell>
          <cell r="H69">
            <v>0</v>
          </cell>
          <cell r="I69">
            <v>0</v>
          </cell>
          <cell r="J69">
            <v>1400000</v>
          </cell>
          <cell r="K69">
            <v>0</v>
          </cell>
        </row>
        <row r="70">
          <cell r="A70" t="str">
            <v>MD</v>
          </cell>
          <cell r="B70" t="str">
            <v>ag</v>
          </cell>
          <cell r="C70">
            <v>26</v>
          </cell>
          <cell r="D70" t="str">
            <v>Ammonia Emmission Reduction</v>
          </cell>
          <cell r="E70">
            <v>8880000</v>
          </cell>
          <cell r="F70">
            <v>855519.51397008984</v>
          </cell>
          <cell r="G70">
            <v>740000</v>
          </cell>
          <cell r="H70">
            <v>0</v>
          </cell>
          <cell r="I70">
            <v>0</v>
          </cell>
          <cell r="J70">
            <v>740000</v>
          </cell>
          <cell r="K70">
            <v>0</v>
          </cell>
        </row>
        <row r="71">
          <cell r="A71" t="str">
            <v>MD</v>
          </cell>
          <cell r="B71" t="str">
            <v>ag</v>
          </cell>
          <cell r="C71">
            <v>20</v>
          </cell>
          <cell r="D71" t="str">
            <v>32% Poultry Phytase</v>
          </cell>
          <cell r="E71">
            <v>0</v>
          </cell>
          <cell r="F71">
            <v>0</v>
          </cell>
          <cell r="G71">
            <v>1000000</v>
          </cell>
          <cell r="H71">
            <v>0</v>
          </cell>
          <cell r="I71">
            <v>0</v>
          </cell>
          <cell r="J71">
            <v>1000000</v>
          </cell>
          <cell r="K71">
            <v>0</v>
          </cell>
        </row>
        <row r="72">
          <cell r="A72" t="str">
            <v>MD</v>
          </cell>
          <cell r="B72" t="str">
            <v>ag</v>
          </cell>
          <cell r="C72">
            <v>68</v>
          </cell>
          <cell r="D72" t="str">
            <v>Oyster Aquaculture</v>
          </cell>
          <cell r="E72">
            <v>1510000</v>
          </cell>
          <cell r="F72" t="str">
            <v>?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MD</v>
          </cell>
          <cell r="B73" t="str">
            <v>urban</v>
          </cell>
          <cell r="C73">
            <v>48</v>
          </cell>
          <cell r="D73" t="str">
            <v>Total Stormwater Management (All Types)</v>
          </cell>
          <cell r="E73">
            <v>260732500</v>
          </cell>
          <cell r="F73">
            <v>20921850.364696924</v>
          </cell>
          <cell r="G73">
            <v>13036625</v>
          </cell>
          <cell r="H73">
            <v>0</v>
          </cell>
          <cell r="I73">
            <v>0</v>
          </cell>
          <cell r="J73">
            <v>13036625</v>
          </cell>
          <cell r="K73">
            <v>0</v>
          </cell>
        </row>
        <row r="74">
          <cell r="A74" t="str">
            <v>MD</v>
          </cell>
          <cell r="B74" t="str">
            <v>urban</v>
          </cell>
          <cell r="C74">
            <v>46</v>
          </cell>
          <cell r="D74" t="str">
            <v>Total Stormwater Management (All Types)</v>
          </cell>
          <cell r="E74">
            <v>412454000</v>
          </cell>
          <cell r="F74">
            <v>33096376.057149395</v>
          </cell>
          <cell r="G74">
            <v>20622700</v>
          </cell>
          <cell r="H74">
            <v>0</v>
          </cell>
          <cell r="I74">
            <v>0</v>
          </cell>
          <cell r="J74">
            <v>20622700</v>
          </cell>
          <cell r="K74">
            <v>0</v>
          </cell>
        </row>
        <row r="75">
          <cell r="A75" t="str">
            <v>MD</v>
          </cell>
          <cell r="B75" t="str">
            <v>urban</v>
          </cell>
          <cell r="C75">
            <v>48</v>
          </cell>
          <cell r="D75" t="str">
            <v>Total Stormwater Management (All Types)</v>
          </cell>
          <cell r="E75">
            <v>1181988500</v>
          </cell>
          <cell r="F75">
            <v>94845815.269644454</v>
          </cell>
          <cell r="G75">
            <v>59099425</v>
          </cell>
          <cell r="H75">
            <v>0</v>
          </cell>
          <cell r="I75">
            <v>0</v>
          </cell>
          <cell r="J75">
            <v>59099425</v>
          </cell>
          <cell r="K75">
            <v>0</v>
          </cell>
        </row>
        <row r="76">
          <cell r="A76" t="str">
            <v>MD</v>
          </cell>
          <cell r="B76" t="str">
            <v>urban</v>
          </cell>
          <cell r="C76">
            <v>50</v>
          </cell>
          <cell r="D76" t="str">
            <v>Erosion &amp; Sediment Control</v>
          </cell>
          <cell r="E76">
            <v>0</v>
          </cell>
          <cell r="F76">
            <v>0</v>
          </cell>
          <cell r="G76">
            <v>353423000</v>
          </cell>
          <cell r="H76">
            <v>0</v>
          </cell>
          <cell r="I76">
            <v>0</v>
          </cell>
          <cell r="J76">
            <v>353423000</v>
          </cell>
          <cell r="K76">
            <v>0</v>
          </cell>
        </row>
        <row r="77">
          <cell r="A77" t="str">
            <v>MD</v>
          </cell>
          <cell r="B77" t="str">
            <v>urban</v>
          </cell>
          <cell r="C77">
            <v>51</v>
          </cell>
          <cell r="D77" t="str">
            <v>Urban Nutrient Management</v>
          </cell>
          <cell r="E77">
            <v>12171058.613333333</v>
          </cell>
          <cell r="F77">
            <v>1675993.8612918309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MD</v>
          </cell>
          <cell r="B78" t="str">
            <v>urban</v>
          </cell>
          <cell r="C78">
            <v>56</v>
          </cell>
          <cell r="D78" t="str">
            <v>Mixed Open Nutrient Management</v>
          </cell>
          <cell r="E78">
            <v>12013931.653333334</v>
          </cell>
          <cell r="F78">
            <v>1654356.9742494042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MD</v>
          </cell>
          <cell r="B79" t="str">
            <v>urban</v>
          </cell>
          <cell r="C79">
            <v>3</v>
          </cell>
          <cell r="D79" t="str">
            <v>Forest Buffers</v>
          </cell>
          <cell r="E79">
            <v>1245600</v>
          </cell>
          <cell r="F79">
            <v>88378.380811920404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MD</v>
          </cell>
          <cell r="B80" t="str">
            <v>urban</v>
          </cell>
          <cell r="C80">
            <v>11</v>
          </cell>
          <cell r="D80" t="str">
            <v>Tree Planting</v>
          </cell>
          <cell r="E80">
            <v>8899308</v>
          </cell>
          <cell r="F80">
            <v>631427.7708626925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MD</v>
          </cell>
          <cell r="B81" t="str">
            <v>urban</v>
          </cell>
          <cell r="C81">
            <v>12</v>
          </cell>
          <cell r="D81" t="str">
            <v>Tree Planting</v>
          </cell>
          <cell r="E81">
            <v>45258840</v>
          </cell>
          <cell r="F81">
            <v>3211225.9125126656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MD</v>
          </cell>
          <cell r="B82" t="str">
            <v>urban</v>
          </cell>
          <cell r="C82">
            <v>49</v>
          </cell>
          <cell r="D82" t="str">
            <v>Urban Stream Restoration</v>
          </cell>
          <cell r="E82">
            <v>63887264</v>
          </cell>
          <cell r="F82">
            <v>4532958.3709246097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MD</v>
          </cell>
          <cell r="B83" t="str">
            <v>septic</v>
          </cell>
          <cell r="C83">
            <v>53</v>
          </cell>
          <cell r="D83" t="str">
            <v>Urban Growth Reduction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MD</v>
          </cell>
          <cell r="B84" t="str">
            <v>septic</v>
          </cell>
          <cell r="C84">
            <v>65</v>
          </cell>
          <cell r="D84" t="str">
            <v>Septic Denitrification</v>
          </cell>
          <cell r="E84">
            <v>2609227500</v>
          </cell>
          <cell r="F84">
            <v>254001551.04671016</v>
          </cell>
          <cell r="G84">
            <v>104369100</v>
          </cell>
          <cell r="H84">
            <v>0</v>
          </cell>
          <cell r="I84">
            <v>0</v>
          </cell>
          <cell r="J84">
            <v>104369100</v>
          </cell>
          <cell r="K84">
            <v>0</v>
          </cell>
        </row>
        <row r="85">
          <cell r="A85" t="str">
            <v>MD</v>
          </cell>
          <cell r="B85" t="str">
            <v>septic</v>
          </cell>
          <cell r="C85">
            <v>64</v>
          </cell>
          <cell r="D85" t="str">
            <v>Septic Connections</v>
          </cell>
          <cell r="E85">
            <v>53690000</v>
          </cell>
          <cell r="F85">
            <v>5226582.6861390471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 t="str">
            <v>MD</v>
          </cell>
          <cell r="B86" t="str">
            <v>POTW</v>
          </cell>
          <cell r="C86">
            <v>67</v>
          </cell>
          <cell r="D86" t="str">
            <v>WWTP</v>
          </cell>
          <cell r="E86">
            <v>1069404000</v>
          </cell>
          <cell r="F86">
            <v>66670301.418282226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MD</v>
          </cell>
          <cell r="B87" t="str">
            <v>erosion</v>
          </cell>
          <cell r="C87">
            <v>71</v>
          </cell>
          <cell r="D87" t="str">
            <v>Shore Erosion Control (All Types)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NY</v>
          </cell>
          <cell r="B88" t="str">
            <v>ag</v>
          </cell>
          <cell r="C88">
            <v>1</v>
          </cell>
          <cell r="D88" t="str">
            <v>Forest Buffers</v>
          </cell>
          <cell r="E88">
            <v>2323900</v>
          </cell>
          <cell r="F88">
            <v>164886.41551767971</v>
          </cell>
          <cell r="G88">
            <v>68000</v>
          </cell>
          <cell r="H88">
            <v>0</v>
          </cell>
          <cell r="I88">
            <v>98940</v>
          </cell>
          <cell r="J88">
            <v>166940</v>
          </cell>
          <cell r="K88">
            <v>0</v>
          </cell>
        </row>
        <row r="89">
          <cell r="A89" t="str">
            <v>NY</v>
          </cell>
          <cell r="B89" t="str">
            <v>ag</v>
          </cell>
          <cell r="C89">
            <v>5</v>
          </cell>
          <cell r="D89" t="str">
            <v>Grass Buffers</v>
          </cell>
          <cell r="E89">
            <v>1354500</v>
          </cell>
          <cell r="F89">
            <v>96105.103411806529</v>
          </cell>
          <cell r="G89">
            <v>6300</v>
          </cell>
          <cell r="H89">
            <v>0</v>
          </cell>
          <cell r="I89">
            <v>374220</v>
          </cell>
          <cell r="J89">
            <v>380520</v>
          </cell>
          <cell r="K89">
            <v>0</v>
          </cell>
        </row>
        <row r="90">
          <cell r="A90" t="str">
            <v>NY</v>
          </cell>
          <cell r="B90" t="str">
            <v>ag</v>
          </cell>
          <cell r="C90">
            <v>9</v>
          </cell>
          <cell r="D90" t="str">
            <v>Land Retirement</v>
          </cell>
          <cell r="E90">
            <v>6496000</v>
          </cell>
          <cell r="F90">
            <v>841261.71897560661</v>
          </cell>
          <cell r="G90">
            <v>0</v>
          </cell>
          <cell r="H90">
            <v>0</v>
          </cell>
          <cell r="I90">
            <v>416500</v>
          </cell>
          <cell r="J90">
            <v>416500</v>
          </cell>
          <cell r="K90">
            <v>0</v>
          </cell>
        </row>
        <row r="91">
          <cell r="A91" t="str">
            <v>NY</v>
          </cell>
          <cell r="B91" t="str">
            <v>ag</v>
          </cell>
          <cell r="C91">
            <v>27</v>
          </cell>
          <cell r="D91" t="str">
            <v>Conservation Plans/SCWQP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NY</v>
          </cell>
          <cell r="B92" t="str">
            <v>ag</v>
          </cell>
          <cell r="C92">
            <v>27</v>
          </cell>
          <cell r="D92" t="str">
            <v>Conservation Plans/SCWQP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NY</v>
          </cell>
          <cell r="B93" t="str">
            <v>ag</v>
          </cell>
          <cell r="C93">
            <v>31</v>
          </cell>
          <cell r="D93" t="str">
            <v>Total Cover Crops (All Types)</v>
          </cell>
          <cell r="E93">
            <v>0</v>
          </cell>
          <cell r="F93">
            <v>0</v>
          </cell>
          <cell r="G93">
            <v>2295000</v>
          </cell>
          <cell r="H93">
            <v>1105000</v>
          </cell>
          <cell r="I93">
            <v>0</v>
          </cell>
          <cell r="J93">
            <v>3400000</v>
          </cell>
          <cell r="K93">
            <v>0</v>
          </cell>
        </row>
        <row r="94">
          <cell r="A94" t="str">
            <v>NY</v>
          </cell>
          <cell r="B94" t="str">
            <v>ag</v>
          </cell>
          <cell r="C94">
            <v>32</v>
          </cell>
          <cell r="D94" t="str">
            <v>Total Pasture Grazing BMP (All Types)</v>
          </cell>
          <cell r="E94">
            <v>120652000</v>
          </cell>
          <cell r="F94">
            <v>15624985.97873228</v>
          </cell>
          <cell r="G94">
            <v>3753000</v>
          </cell>
          <cell r="H94">
            <v>0</v>
          </cell>
          <cell r="I94">
            <v>0</v>
          </cell>
          <cell r="J94">
            <v>3753000</v>
          </cell>
          <cell r="K94">
            <v>0</v>
          </cell>
        </row>
        <row r="95">
          <cell r="A95" t="str">
            <v>NY</v>
          </cell>
          <cell r="B95" t="str">
            <v>ag</v>
          </cell>
          <cell r="C95">
            <v>19</v>
          </cell>
          <cell r="D95" t="str">
            <v>Total Nutrient Management (All Types)</v>
          </cell>
          <cell r="E95">
            <v>12034000</v>
          </cell>
          <cell r="F95">
            <v>1558458.0551343055</v>
          </cell>
          <cell r="G95">
            <v>1641000</v>
          </cell>
          <cell r="H95">
            <v>0</v>
          </cell>
          <cell r="I95">
            <v>0</v>
          </cell>
          <cell r="J95">
            <v>1641000</v>
          </cell>
          <cell r="K95">
            <v>0</v>
          </cell>
        </row>
        <row r="96">
          <cell r="A96" t="str">
            <v>NY</v>
          </cell>
          <cell r="B96" t="str">
            <v>ag</v>
          </cell>
          <cell r="C96">
            <v>32</v>
          </cell>
          <cell r="D96" t="str">
            <v>Total Pasture Grazing BMP (All Types)</v>
          </cell>
          <cell r="E96">
            <v>31945800</v>
          </cell>
          <cell r="F96">
            <v>2078120.1347874994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3700000</v>
          </cell>
        </row>
        <row r="97">
          <cell r="A97" t="str">
            <v>NY</v>
          </cell>
          <cell r="B97" t="str">
            <v>ag</v>
          </cell>
          <cell r="C97">
            <v>37</v>
          </cell>
          <cell r="D97" t="str">
            <v>Animal Waste Management Systems (All Types)</v>
          </cell>
          <cell r="E97">
            <v>298200000</v>
          </cell>
          <cell r="F97">
            <v>38618264.254699185</v>
          </cell>
          <cell r="G97">
            <v>8946000</v>
          </cell>
          <cell r="H97">
            <v>0</v>
          </cell>
          <cell r="I97">
            <v>0</v>
          </cell>
          <cell r="J97">
            <v>8946000</v>
          </cell>
          <cell r="K97">
            <v>0</v>
          </cell>
        </row>
        <row r="98">
          <cell r="A98" t="str">
            <v>NY</v>
          </cell>
          <cell r="B98" t="str">
            <v>ag</v>
          </cell>
          <cell r="C98">
            <v>37</v>
          </cell>
          <cell r="D98" t="str">
            <v>Animal Waste Management Systems (All Types)</v>
          </cell>
          <cell r="E98">
            <v>89733930</v>
          </cell>
          <cell r="F98">
            <v>11620954.464630041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NY</v>
          </cell>
          <cell r="B99" t="str">
            <v>ag</v>
          </cell>
          <cell r="C99">
            <v>18</v>
          </cell>
          <cell r="D99" t="str">
            <v>Total Nutrient Management (All Types)</v>
          </cell>
          <cell r="E99">
            <v>0</v>
          </cell>
          <cell r="F99">
            <v>0</v>
          </cell>
          <cell r="G99">
            <v>324000</v>
          </cell>
          <cell r="H99">
            <v>0</v>
          </cell>
          <cell r="I99">
            <v>0</v>
          </cell>
          <cell r="J99">
            <v>324000</v>
          </cell>
          <cell r="K99">
            <v>0</v>
          </cell>
        </row>
        <row r="100">
          <cell r="A100" t="str">
            <v>NY</v>
          </cell>
          <cell r="B100" t="str">
            <v>ag</v>
          </cell>
          <cell r="C100">
            <v>13</v>
          </cell>
          <cell r="D100" t="str">
            <v>Carbon Sequestration / Alternative Crops</v>
          </cell>
          <cell r="E100">
            <v>100000</v>
          </cell>
          <cell r="F100">
            <v>12950.457496545669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NY</v>
          </cell>
          <cell r="B101" t="str">
            <v>ag</v>
          </cell>
          <cell r="C101">
            <v>10</v>
          </cell>
          <cell r="D101" t="str">
            <v>Tree Planting</v>
          </cell>
          <cell r="E101">
            <v>1284000</v>
          </cell>
          <cell r="F101">
            <v>91102.95517221083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NY</v>
          </cell>
          <cell r="B102" t="str">
            <v>ag</v>
          </cell>
          <cell r="C102">
            <v>36</v>
          </cell>
          <cell r="D102" t="str">
            <v>Total Pasture Grazing BMP (All Types)</v>
          </cell>
          <cell r="E102">
            <v>6944000</v>
          </cell>
          <cell r="F102">
            <v>899279.7685601312</v>
          </cell>
          <cell r="G102">
            <v>216000</v>
          </cell>
          <cell r="H102">
            <v>0</v>
          </cell>
          <cell r="I102">
            <v>0</v>
          </cell>
          <cell r="J102">
            <v>216000</v>
          </cell>
          <cell r="K102">
            <v>0</v>
          </cell>
        </row>
        <row r="103">
          <cell r="A103" t="str">
            <v>NY</v>
          </cell>
          <cell r="B103" t="str">
            <v>ag</v>
          </cell>
          <cell r="C103">
            <v>37</v>
          </cell>
          <cell r="D103" t="str">
            <v>Animal Waste Management Systems (All Types)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NY</v>
          </cell>
          <cell r="B104" t="str">
            <v>ag</v>
          </cell>
          <cell r="C104">
            <v>32</v>
          </cell>
          <cell r="D104" t="str">
            <v>Total Pasture Grazing BMP (All Types)</v>
          </cell>
          <cell r="E104">
            <v>1200000</v>
          </cell>
          <cell r="F104">
            <v>155405.48995854802</v>
          </cell>
          <cell r="G104">
            <v>900000</v>
          </cell>
          <cell r="H104">
            <v>0</v>
          </cell>
          <cell r="I104">
            <v>0</v>
          </cell>
          <cell r="J104">
            <v>900000</v>
          </cell>
          <cell r="K104">
            <v>0</v>
          </cell>
        </row>
        <row r="105">
          <cell r="A105" t="str">
            <v>NY</v>
          </cell>
          <cell r="B105" t="str">
            <v>ag</v>
          </cell>
          <cell r="C105">
            <v>14</v>
          </cell>
          <cell r="D105" t="str">
            <v>Conservation-Tillage</v>
          </cell>
          <cell r="E105">
            <v>0</v>
          </cell>
          <cell r="F105">
            <v>0</v>
          </cell>
          <cell r="G105">
            <v>195535.36000000002</v>
          </cell>
          <cell r="H105">
            <v>0</v>
          </cell>
          <cell r="I105">
            <v>0</v>
          </cell>
          <cell r="J105">
            <v>195535.36000000002</v>
          </cell>
          <cell r="K105">
            <v>1222096</v>
          </cell>
        </row>
        <row r="106">
          <cell r="A106" t="str">
            <v>NY</v>
          </cell>
          <cell r="B106" t="str">
            <v>forest</v>
          </cell>
          <cell r="C106">
            <v>63</v>
          </cell>
          <cell r="D106" t="str">
            <v>Forest Harvesting Practices</v>
          </cell>
          <cell r="E106">
            <v>0</v>
          </cell>
          <cell r="F106">
            <v>0</v>
          </cell>
          <cell r="G106">
            <v>4544232</v>
          </cell>
          <cell r="H106">
            <v>0</v>
          </cell>
          <cell r="I106">
            <v>0</v>
          </cell>
          <cell r="J106">
            <v>4544232</v>
          </cell>
          <cell r="K106">
            <v>0</v>
          </cell>
        </row>
        <row r="107">
          <cell r="A107" t="str">
            <v>NY</v>
          </cell>
          <cell r="B107" t="str">
            <v>urban</v>
          </cell>
          <cell r="C107">
            <v>3</v>
          </cell>
          <cell r="D107" t="str">
            <v>Forest Buffers</v>
          </cell>
          <cell r="E107">
            <v>1855380</v>
          </cell>
          <cell r="F107">
            <v>131643.77022384465</v>
          </cell>
          <cell r="G107">
            <v>23409.000000000004</v>
          </cell>
          <cell r="H107">
            <v>0</v>
          </cell>
          <cell r="I107">
            <v>0</v>
          </cell>
          <cell r="J107">
            <v>23409.000000000004</v>
          </cell>
          <cell r="K107">
            <v>0</v>
          </cell>
        </row>
        <row r="108">
          <cell r="A108" t="str">
            <v>NY</v>
          </cell>
          <cell r="B108" t="str">
            <v>urban</v>
          </cell>
          <cell r="C108">
            <v>2</v>
          </cell>
          <cell r="D108" t="str">
            <v>Forest Buffers</v>
          </cell>
          <cell r="E108">
            <v>1832268</v>
          </cell>
          <cell r="F108">
            <v>130003.91703074485</v>
          </cell>
          <cell r="G108">
            <v>23117.400000000005</v>
          </cell>
          <cell r="H108">
            <v>0</v>
          </cell>
          <cell r="I108">
            <v>0</v>
          </cell>
          <cell r="J108">
            <v>23117.400000000005</v>
          </cell>
          <cell r="K108">
            <v>0</v>
          </cell>
        </row>
        <row r="109">
          <cell r="A109" t="str">
            <v>NY</v>
          </cell>
          <cell r="B109" t="str">
            <v>urban</v>
          </cell>
          <cell r="C109">
            <v>6</v>
          </cell>
          <cell r="D109" t="str">
            <v>Grass Buffers</v>
          </cell>
          <cell r="E109">
            <v>439428</v>
          </cell>
          <cell r="F109">
            <v>56907.936367920702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NY</v>
          </cell>
          <cell r="B110" t="str">
            <v>urban</v>
          </cell>
          <cell r="C110">
            <v>48</v>
          </cell>
          <cell r="D110" t="str">
            <v>Total Stormwater Management (All Types)</v>
          </cell>
          <cell r="E110">
            <v>75155583.556676656</v>
          </cell>
          <cell r="F110">
            <v>6030678.4664139133</v>
          </cell>
          <cell r="G110">
            <v>3695886.3443165696</v>
          </cell>
          <cell r="H110">
            <v>0</v>
          </cell>
          <cell r="I110">
            <v>0</v>
          </cell>
          <cell r="J110">
            <v>3695886.3443165696</v>
          </cell>
          <cell r="K110">
            <v>0</v>
          </cell>
        </row>
        <row r="111">
          <cell r="A111" t="str">
            <v>NY</v>
          </cell>
          <cell r="B111" t="str">
            <v>urban</v>
          </cell>
          <cell r="C111">
            <v>48</v>
          </cell>
          <cell r="D111" t="str">
            <v>Total Stormwater Management (All Types)</v>
          </cell>
          <cell r="E111">
            <v>91449185.125019714</v>
          </cell>
          <cell r="F111">
            <v>7338119.2109120665</v>
          </cell>
          <cell r="G111">
            <v>4497406.2634084821</v>
          </cell>
          <cell r="H111">
            <v>0</v>
          </cell>
          <cell r="I111">
            <v>0</v>
          </cell>
          <cell r="J111">
            <v>4497406.2634084821</v>
          </cell>
          <cell r="K111">
            <v>0</v>
          </cell>
        </row>
        <row r="112">
          <cell r="A112" t="str">
            <v>NY</v>
          </cell>
          <cell r="B112" t="str">
            <v>urban</v>
          </cell>
          <cell r="C112">
            <v>48</v>
          </cell>
          <cell r="D112" t="str">
            <v>Total Stormwater Management (All Types)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NY</v>
          </cell>
          <cell r="B113" t="str">
            <v>urban</v>
          </cell>
          <cell r="C113">
            <v>48</v>
          </cell>
          <cell r="D113" t="str">
            <v>Total Stormwater Management (All Types)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NY</v>
          </cell>
          <cell r="B114" t="str">
            <v>urban</v>
          </cell>
          <cell r="C114">
            <v>48</v>
          </cell>
          <cell r="D114" t="str">
            <v>Total Stormwater Management (All Types)</v>
          </cell>
          <cell r="E114">
            <v>1153708.7620999529</v>
          </cell>
          <cell r="F114">
            <v>92576.575935470028</v>
          </cell>
          <cell r="G114">
            <v>56739.775185243576</v>
          </cell>
          <cell r="H114">
            <v>0</v>
          </cell>
          <cell r="I114">
            <v>0</v>
          </cell>
          <cell r="J114">
            <v>56739.775185243576</v>
          </cell>
          <cell r="K114">
            <v>0</v>
          </cell>
        </row>
        <row r="115">
          <cell r="A115" t="str">
            <v>NY</v>
          </cell>
          <cell r="B115" t="str">
            <v>urban</v>
          </cell>
          <cell r="C115">
            <v>48</v>
          </cell>
          <cell r="D115" t="str">
            <v>Total Stormwater Management (All Types)</v>
          </cell>
          <cell r="E115">
            <v>3806867.1505596722</v>
          </cell>
          <cell r="F115">
            <v>305472.8692521631</v>
          </cell>
          <cell r="G115">
            <v>187222.9746176888</v>
          </cell>
          <cell r="H115">
            <v>0</v>
          </cell>
          <cell r="I115">
            <v>0</v>
          </cell>
          <cell r="J115">
            <v>187222.9746176888</v>
          </cell>
          <cell r="K115">
            <v>0</v>
          </cell>
        </row>
        <row r="116">
          <cell r="A116" t="str">
            <v>NY</v>
          </cell>
          <cell r="B116" t="str">
            <v>urban</v>
          </cell>
          <cell r="C116">
            <v>51</v>
          </cell>
          <cell r="D116" t="str">
            <v>Urban Nutrient Management</v>
          </cell>
          <cell r="E116">
            <v>628408.6473750592</v>
          </cell>
          <cell r="F116">
            <v>230757.03740445754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NY</v>
          </cell>
          <cell r="B117" t="str">
            <v>urban</v>
          </cell>
          <cell r="C117">
            <v>56</v>
          </cell>
          <cell r="D117" t="str">
            <v>Mixed Open Nutrient Management</v>
          </cell>
          <cell r="E117">
            <v>681532.40728361974</v>
          </cell>
          <cell r="F117">
            <v>250264.53702829493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NY</v>
          </cell>
          <cell r="B118" t="str">
            <v>septic</v>
          </cell>
          <cell r="C118">
            <v>65</v>
          </cell>
          <cell r="D118" t="str">
            <v>Septic Denitrification</v>
          </cell>
          <cell r="E118">
            <v>39356687.436476573</v>
          </cell>
          <cell r="F118">
            <v>3831271.7664234419</v>
          </cell>
          <cell r="G118">
            <v>3670838.6973461332</v>
          </cell>
          <cell r="H118">
            <v>0</v>
          </cell>
          <cell r="I118">
            <v>0</v>
          </cell>
          <cell r="J118">
            <v>3670838.6973461332</v>
          </cell>
          <cell r="K118">
            <v>0</v>
          </cell>
        </row>
        <row r="119">
          <cell r="A119" t="str">
            <v>NY</v>
          </cell>
          <cell r="B119" t="str">
            <v>POTW</v>
          </cell>
          <cell r="C119">
            <v>67</v>
          </cell>
          <cell r="D119" t="str">
            <v>WWTP</v>
          </cell>
          <cell r="E119">
            <v>113079862.50796154</v>
          </cell>
          <cell r="F119">
            <v>7253748.4975748919</v>
          </cell>
          <cell r="G119">
            <v>3635254.644174681</v>
          </cell>
          <cell r="H119">
            <v>0</v>
          </cell>
          <cell r="I119">
            <v>0</v>
          </cell>
          <cell r="J119">
            <v>3635254.644174681</v>
          </cell>
          <cell r="K119">
            <v>0</v>
          </cell>
        </row>
        <row r="120">
          <cell r="A120" t="str">
            <v>PA</v>
          </cell>
          <cell r="B120" t="str">
            <v>ag</v>
          </cell>
          <cell r="C120">
            <v>1</v>
          </cell>
          <cell r="D120" t="str">
            <v>Forest Buffers</v>
          </cell>
          <cell r="E120">
            <v>131299085.6036436</v>
          </cell>
          <cell r="F120">
            <v>9315992.7647204176</v>
          </cell>
          <cell r="G120">
            <v>1656577.2482702699</v>
          </cell>
          <cell r="H120">
            <v>0</v>
          </cell>
          <cell r="I120">
            <v>10982493.6089029</v>
          </cell>
          <cell r="J120">
            <v>12639070.857173169</v>
          </cell>
          <cell r="K120">
            <v>0</v>
          </cell>
        </row>
        <row r="121">
          <cell r="A121" t="str">
            <v>PA</v>
          </cell>
          <cell r="B121" t="str">
            <v>ag</v>
          </cell>
          <cell r="C121">
            <v>5</v>
          </cell>
          <cell r="D121" t="str">
            <v>Grass Buffers</v>
          </cell>
          <cell r="E121">
            <v>4600005.447280555</v>
          </cell>
          <cell r="F121">
            <v>595721.75028885377</v>
          </cell>
          <cell r="G121">
            <v>0</v>
          </cell>
          <cell r="H121">
            <v>0</v>
          </cell>
          <cell r="I121">
            <v>3892580.3671305906</v>
          </cell>
          <cell r="J121">
            <v>3892580.3671305906</v>
          </cell>
          <cell r="K121">
            <v>0</v>
          </cell>
        </row>
        <row r="122">
          <cell r="A122" t="str">
            <v>PA</v>
          </cell>
          <cell r="B122" t="str">
            <v>ag</v>
          </cell>
          <cell r="C122">
            <v>7</v>
          </cell>
          <cell r="D122" t="str">
            <v>Wetland Restoration</v>
          </cell>
          <cell r="E122">
            <v>3838283.8639481626</v>
          </cell>
          <cell r="F122">
            <v>249685.87359529705</v>
          </cell>
          <cell r="G122">
            <v>116688.85915622913</v>
          </cell>
          <cell r="H122">
            <v>0</v>
          </cell>
          <cell r="I122">
            <v>280405.34042930068</v>
          </cell>
          <cell r="J122">
            <v>397094.1995855298</v>
          </cell>
          <cell r="K122">
            <v>0</v>
          </cell>
        </row>
        <row r="123">
          <cell r="A123" t="str">
            <v>PA</v>
          </cell>
          <cell r="B123" t="str">
            <v>ag</v>
          </cell>
          <cell r="C123">
            <v>9</v>
          </cell>
          <cell r="D123" t="str">
            <v>Land Retirement</v>
          </cell>
          <cell r="E123">
            <v>34439682.63539511</v>
          </cell>
          <cell r="F123">
            <v>4460096.4616420632</v>
          </cell>
          <cell r="G123">
            <v>0</v>
          </cell>
          <cell r="H123">
            <v>0</v>
          </cell>
          <cell r="I123">
            <v>23403329.790870767</v>
          </cell>
          <cell r="J123">
            <v>23403329.790870767</v>
          </cell>
          <cell r="K123">
            <v>0</v>
          </cell>
        </row>
        <row r="124">
          <cell r="A124" t="str">
            <v>PA</v>
          </cell>
          <cell r="B124" t="str">
            <v>ag</v>
          </cell>
          <cell r="C124">
            <v>10</v>
          </cell>
          <cell r="D124" t="str">
            <v>Tree Planting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PA</v>
          </cell>
          <cell r="B125" t="str">
            <v>ag</v>
          </cell>
          <cell r="C125">
            <v>13</v>
          </cell>
          <cell r="D125" t="str">
            <v>Carbon Sequestration / Alternative Crops</v>
          </cell>
          <cell r="E125">
            <v>28844217.053760421</v>
          </cell>
          <cell r="F125">
            <v>3735458.0697586206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PA</v>
          </cell>
          <cell r="B126" t="str">
            <v>ag</v>
          </cell>
          <cell r="C126">
            <v>14</v>
          </cell>
          <cell r="D126" t="str">
            <v>Conservation-Tillage</v>
          </cell>
          <cell r="E126">
            <v>0</v>
          </cell>
          <cell r="F126" t="str">
            <v>n/a</v>
          </cell>
          <cell r="G126">
            <v>1212347.1851028188</v>
          </cell>
          <cell r="H126">
            <v>0</v>
          </cell>
          <cell r="I126">
            <v>0</v>
          </cell>
          <cell r="J126">
            <v>1212347.1851028188</v>
          </cell>
          <cell r="K126">
            <v>0</v>
          </cell>
        </row>
        <row r="127">
          <cell r="A127" t="str">
            <v>PA</v>
          </cell>
          <cell r="B127" t="str">
            <v>ag</v>
          </cell>
          <cell r="C127">
            <v>15</v>
          </cell>
          <cell r="D127" t="str">
            <v>Continuous No-Till</v>
          </cell>
          <cell r="E127">
            <v>0</v>
          </cell>
          <cell r="F127" t="str">
            <v>n/a</v>
          </cell>
          <cell r="G127">
            <v>1441774.5</v>
          </cell>
          <cell r="H127">
            <v>0</v>
          </cell>
          <cell r="I127">
            <v>0</v>
          </cell>
          <cell r="J127">
            <v>1441774.5</v>
          </cell>
          <cell r="K127">
            <v>36044362.5</v>
          </cell>
        </row>
        <row r="128">
          <cell r="A128" t="str">
            <v>PA</v>
          </cell>
          <cell r="B128" t="str">
            <v>ag</v>
          </cell>
          <cell r="C128">
            <v>16</v>
          </cell>
          <cell r="D128" t="str">
            <v>Total Nutrient Management (All Types)</v>
          </cell>
          <cell r="E128">
            <v>7661672.0740293954</v>
          </cell>
          <cell r="F128">
            <v>2813431.6049796264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PA</v>
          </cell>
          <cell r="B129" t="str">
            <v>ag</v>
          </cell>
          <cell r="C129">
            <v>17</v>
          </cell>
          <cell r="D129" t="str">
            <v>Total Nutrient Management (All Types)</v>
          </cell>
          <cell r="E129">
            <v>0</v>
          </cell>
          <cell r="F129" t="str">
            <v>n/a</v>
          </cell>
          <cell r="G129">
            <v>14828788.896126399</v>
          </cell>
          <cell r="H129">
            <v>0</v>
          </cell>
          <cell r="I129">
            <v>0</v>
          </cell>
          <cell r="J129">
            <v>14828788.896126399</v>
          </cell>
          <cell r="K129">
            <v>0</v>
          </cell>
        </row>
        <row r="130">
          <cell r="A130" t="str">
            <v>PA</v>
          </cell>
          <cell r="B130" t="str">
            <v>ag</v>
          </cell>
          <cell r="C130">
            <v>18</v>
          </cell>
          <cell r="D130" t="str">
            <v>Total Nutrient Management (All Types)</v>
          </cell>
          <cell r="E130">
            <v>7637350.8832428409</v>
          </cell>
          <cell r="F130">
            <v>2804500.6554207732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PA</v>
          </cell>
          <cell r="B131" t="str">
            <v>ag</v>
          </cell>
          <cell r="C131">
            <v>23</v>
          </cell>
          <cell r="D131" t="str">
            <v>Dairy Precision Feeding</v>
          </cell>
          <cell r="E131">
            <v>0</v>
          </cell>
          <cell r="F131" t="str">
            <v>n/a</v>
          </cell>
          <cell r="G131">
            <v>35318316</v>
          </cell>
          <cell r="H131">
            <v>0</v>
          </cell>
          <cell r="I131">
            <v>0</v>
          </cell>
          <cell r="J131">
            <v>35318316</v>
          </cell>
          <cell r="K131">
            <v>0</v>
          </cell>
        </row>
        <row r="132">
          <cell r="A132" t="str">
            <v>PA</v>
          </cell>
          <cell r="B132" t="str">
            <v>ag</v>
          </cell>
          <cell r="C132">
            <v>25</v>
          </cell>
          <cell r="D132" t="str">
            <v>Swine Phytase</v>
          </cell>
          <cell r="E132">
            <v>0</v>
          </cell>
          <cell r="F132" t="str">
            <v>n/a</v>
          </cell>
          <cell r="G132">
            <v>468767.2</v>
          </cell>
          <cell r="H132">
            <v>0</v>
          </cell>
          <cell r="I132">
            <v>0</v>
          </cell>
          <cell r="J132">
            <v>468767.2</v>
          </cell>
          <cell r="K132">
            <v>0</v>
          </cell>
        </row>
        <row r="133">
          <cell r="A133" t="str">
            <v>PA</v>
          </cell>
          <cell r="B133" t="str">
            <v>ag</v>
          </cell>
          <cell r="C133">
            <v>26</v>
          </cell>
          <cell r="D133" t="str">
            <v>Ammonia Emmission Reduction</v>
          </cell>
          <cell r="E133">
            <v>3030997.5</v>
          </cell>
          <cell r="F133">
            <v>1113008.2413758915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PA</v>
          </cell>
          <cell r="B134" t="str">
            <v>ag</v>
          </cell>
          <cell r="C134">
            <v>27</v>
          </cell>
          <cell r="D134" t="str">
            <v>Conservation Plans/SCWQP</v>
          </cell>
          <cell r="E134">
            <v>108525224.08942556</v>
          </cell>
          <cell r="F134">
            <v>14054513.018731998</v>
          </cell>
          <cell r="G134">
            <v>6016072.2049572878</v>
          </cell>
          <cell r="H134">
            <v>0</v>
          </cell>
          <cell r="I134">
            <v>0</v>
          </cell>
          <cell r="J134">
            <v>6016072.2049572878</v>
          </cell>
          <cell r="K134">
            <v>0</v>
          </cell>
        </row>
        <row r="135">
          <cell r="A135" t="str">
            <v>PA</v>
          </cell>
          <cell r="B135" t="str">
            <v>ag</v>
          </cell>
          <cell r="C135">
            <v>29</v>
          </cell>
          <cell r="D135" t="str">
            <v>Total Cover Crops (All Types)</v>
          </cell>
          <cell r="E135">
            <v>0</v>
          </cell>
          <cell r="F135">
            <v>0</v>
          </cell>
          <cell r="G135">
            <v>25692581.891748231</v>
          </cell>
          <cell r="H135">
            <v>0</v>
          </cell>
          <cell r="I135">
            <v>0</v>
          </cell>
          <cell r="J135">
            <v>25692581.891748231</v>
          </cell>
          <cell r="K135">
            <v>0</v>
          </cell>
        </row>
        <row r="136">
          <cell r="A136" t="str">
            <v>PA</v>
          </cell>
          <cell r="B136" t="str">
            <v>ag</v>
          </cell>
          <cell r="C136">
            <v>32</v>
          </cell>
          <cell r="D136" t="str">
            <v>Total Pasture Grazing BMP (All Types)</v>
          </cell>
          <cell r="E136">
            <v>107308372.72099365</v>
          </cell>
          <cell r="F136">
            <v>13896925.199467089</v>
          </cell>
          <cell r="G136">
            <v>5406262.6533483313</v>
          </cell>
          <cell r="H136">
            <v>0</v>
          </cell>
          <cell r="I136">
            <v>0</v>
          </cell>
          <cell r="J136">
            <v>5406262.6533483313</v>
          </cell>
          <cell r="K136">
            <v>0</v>
          </cell>
        </row>
        <row r="137">
          <cell r="A137" t="str">
            <v>PA</v>
          </cell>
          <cell r="B137" t="str">
            <v>ag</v>
          </cell>
          <cell r="C137">
            <v>33</v>
          </cell>
          <cell r="D137" t="str">
            <v>Total Pasture Grazing BMP (All Types)</v>
          </cell>
          <cell r="E137">
            <v>49090517.78779643</v>
          </cell>
          <cell r="F137">
            <v>6357446.6409427682</v>
          </cell>
          <cell r="G137">
            <v>2472184.3490257198</v>
          </cell>
          <cell r="H137">
            <v>0</v>
          </cell>
          <cell r="I137">
            <v>0</v>
          </cell>
          <cell r="J137">
            <v>2472184.3490257198</v>
          </cell>
          <cell r="K137">
            <v>0</v>
          </cell>
        </row>
        <row r="138">
          <cell r="A138" t="str">
            <v>PA</v>
          </cell>
          <cell r="B138" t="str">
            <v>ag</v>
          </cell>
          <cell r="C138">
            <v>34</v>
          </cell>
          <cell r="D138" t="str">
            <v>Total Pasture Grazing BMP (All Types)</v>
          </cell>
          <cell r="E138">
            <v>14804846.92502257</v>
          </cell>
          <cell r="F138">
            <v>1917295.4084536964</v>
          </cell>
          <cell r="G138">
            <v>745936.51814536809</v>
          </cell>
          <cell r="H138">
            <v>0</v>
          </cell>
          <cell r="I138">
            <v>0</v>
          </cell>
          <cell r="J138">
            <v>745936.51814536809</v>
          </cell>
          <cell r="K138">
            <v>0</v>
          </cell>
        </row>
        <row r="139">
          <cell r="A139" t="str">
            <v>PA</v>
          </cell>
          <cell r="B139" t="str">
            <v>ag</v>
          </cell>
          <cell r="C139">
            <v>35</v>
          </cell>
          <cell r="D139" t="str">
            <v>Total Pasture Grazing BMP (All Types)</v>
          </cell>
          <cell r="E139">
            <v>7079494.2313003056</v>
          </cell>
          <cell r="F139">
            <v>916826.89139494847</v>
          </cell>
          <cell r="G139">
            <v>707949.42313003063</v>
          </cell>
          <cell r="H139">
            <v>0</v>
          </cell>
          <cell r="I139">
            <v>0</v>
          </cell>
          <cell r="J139">
            <v>707949.42313003063</v>
          </cell>
          <cell r="K139">
            <v>0</v>
          </cell>
        </row>
        <row r="140">
          <cell r="A140" t="str">
            <v>PA</v>
          </cell>
          <cell r="B140" t="str">
            <v>ag</v>
          </cell>
          <cell r="C140">
            <v>37</v>
          </cell>
          <cell r="D140" t="str">
            <v>Animal Waste Management Systems (All Types)</v>
          </cell>
          <cell r="E140">
            <v>76560868.320401266</v>
          </cell>
          <cell r="F140">
            <v>9914982.7108198646</v>
          </cell>
          <cell r="G140">
            <v>7790270.5788788646</v>
          </cell>
          <cell r="H140">
            <v>0</v>
          </cell>
          <cell r="I140">
            <v>0</v>
          </cell>
          <cell r="J140">
            <v>7790270.5788788646</v>
          </cell>
          <cell r="K140">
            <v>0</v>
          </cell>
        </row>
        <row r="141">
          <cell r="A141" t="str">
            <v>PA</v>
          </cell>
          <cell r="B141" t="str">
            <v>ag</v>
          </cell>
          <cell r="C141">
            <v>39</v>
          </cell>
          <cell r="D141" t="str">
            <v>PA Conventional-Till to Pasture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PA</v>
          </cell>
          <cell r="B142" t="str">
            <v>ag</v>
          </cell>
          <cell r="C142">
            <v>40</v>
          </cell>
          <cell r="D142" t="str">
            <v>PA Pasture to Mixed Open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PA</v>
          </cell>
          <cell r="B143" t="str">
            <v>ag</v>
          </cell>
          <cell r="C143">
            <v>58</v>
          </cell>
          <cell r="D143" t="str">
            <v>Non-Urban Stream Restoration</v>
          </cell>
          <cell r="E143">
            <v>8016000</v>
          </cell>
          <cell r="F143">
            <v>439090.31165366358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PA</v>
          </cell>
          <cell r="B144" t="str">
            <v>forest</v>
          </cell>
          <cell r="C144">
            <v>59</v>
          </cell>
          <cell r="D144" t="str">
            <v>PA Non-Urban Stream Restoration</v>
          </cell>
          <cell r="E144">
            <v>2827200</v>
          </cell>
          <cell r="F144">
            <v>154864.78656527417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PA</v>
          </cell>
          <cell r="B145" t="str">
            <v>forest</v>
          </cell>
          <cell r="C145">
            <v>61</v>
          </cell>
          <cell r="D145" t="str">
            <v>PA Dirt &amp; Gravel Road Erosion &amp; Sediment Control</v>
          </cell>
          <cell r="E145">
            <v>22347324.492523685</v>
          </cell>
          <cell r="F145">
            <v>1224113.4825408901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PA</v>
          </cell>
          <cell r="B146" t="str">
            <v>forest</v>
          </cell>
          <cell r="C146">
            <v>63</v>
          </cell>
          <cell r="D146" t="str">
            <v>Forest Harvesting Practices</v>
          </cell>
          <cell r="E146">
            <v>0</v>
          </cell>
          <cell r="F146" t="str">
            <v>n/a</v>
          </cell>
          <cell r="G146">
            <v>43264.255942397795</v>
          </cell>
          <cell r="H146">
            <v>0</v>
          </cell>
          <cell r="I146">
            <v>0</v>
          </cell>
          <cell r="J146">
            <v>43264.255942397795</v>
          </cell>
          <cell r="K146">
            <v>0</v>
          </cell>
        </row>
        <row r="147">
          <cell r="A147" t="str">
            <v>PA</v>
          </cell>
          <cell r="B147" t="str">
            <v>urban</v>
          </cell>
          <cell r="C147">
            <v>2</v>
          </cell>
          <cell r="D147" t="str">
            <v>Forest Buffers</v>
          </cell>
          <cell r="E147">
            <v>13337718.878749097</v>
          </cell>
          <cell r="F147">
            <v>946343.92921357404</v>
          </cell>
          <cell r="G147">
            <v>168279.63071318957</v>
          </cell>
          <cell r="H147">
            <v>0</v>
          </cell>
          <cell r="I147">
            <v>0</v>
          </cell>
          <cell r="J147">
            <v>168279.63071318957</v>
          </cell>
          <cell r="K147">
            <v>0</v>
          </cell>
        </row>
        <row r="148">
          <cell r="A148" t="str">
            <v>PA</v>
          </cell>
          <cell r="B148" t="str">
            <v>urban</v>
          </cell>
          <cell r="C148">
            <v>3</v>
          </cell>
          <cell r="D148" t="str">
            <v>Forest Buffers</v>
          </cell>
          <cell r="E148">
            <v>5514926.1583235124</v>
          </cell>
          <cell r="F148">
            <v>391297.56275685347</v>
          </cell>
          <cell r="G148">
            <v>69580.844053614419</v>
          </cell>
          <cell r="H148">
            <v>0</v>
          </cell>
          <cell r="I148">
            <v>0</v>
          </cell>
          <cell r="J148">
            <v>69580.844053614419</v>
          </cell>
          <cell r="K148">
            <v>0</v>
          </cell>
        </row>
        <row r="149">
          <cell r="A149" t="str">
            <v>PA</v>
          </cell>
          <cell r="B149" t="str">
            <v>urban</v>
          </cell>
          <cell r="C149">
            <v>6</v>
          </cell>
          <cell r="D149" t="str">
            <v>Grass Buffers</v>
          </cell>
          <cell r="E149">
            <v>1108171.8292980397</v>
          </cell>
          <cell r="F149">
            <v>143513.32174193524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PA</v>
          </cell>
          <cell r="B150" t="str">
            <v>urban</v>
          </cell>
          <cell r="C150">
            <v>11</v>
          </cell>
          <cell r="D150" t="str">
            <v>Tree Planting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PA</v>
          </cell>
          <cell r="B151" t="str">
            <v>urban</v>
          </cell>
          <cell r="C151">
            <v>41</v>
          </cell>
          <cell r="D151" t="str">
            <v>Total Stormwater Management (All Types)</v>
          </cell>
          <cell r="E151">
            <v>843743937.27004254</v>
          </cell>
          <cell r="F151">
            <v>59865705.68063657</v>
          </cell>
          <cell r="G151">
            <v>42187196.86350213</v>
          </cell>
          <cell r="H151">
            <v>0</v>
          </cell>
          <cell r="I151">
            <v>0</v>
          </cell>
          <cell r="J151">
            <v>42187196.86350213</v>
          </cell>
          <cell r="K151">
            <v>0</v>
          </cell>
        </row>
        <row r="152">
          <cell r="A152" t="str">
            <v>PA</v>
          </cell>
          <cell r="B152" t="str">
            <v>urban</v>
          </cell>
          <cell r="C152">
            <v>44</v>
          </cell>
          <cell r="D152" t="str">
            <v>Total Stormwater Management (All Types)</v>
          </cell>
          <cell r="E152">
            <v>1325856521.7495537</v>
          </cell>
          <cell r="F152">
            <v>171704485.31435472</v>
          </cell>
          <cell r="G152">
            <v>132585652.17495537</v>
          </cell>
          <cell r="H152">
            <v>0</v>
          </cell>
          <cell r="I152">
            <v>0</v>
          </cell>
          <cell r="J152">
            <v>132585652.17495537</v>
          </cell>
          <cell r="K152">
            <v>0</v>
          </cell>
        </row>
        <row r="153">
          <cell r="A153" t="str">
            <v>PA</v>
          </cell>
          <cell r="B153" t="str">
            <v>urban</v>
          </cell>
          <cell r="C153">
            <v>45</v>
          </cell>
          <cell r="D153" t="str">
            <v>Total Stormwater Management (All Types)</v>
          </cell>
          <cell r="E153">
            <v>3187930216.8637886</v>
          </cell>
          <cell r="F153">
            <v>226191482.58495176</v>
          </cell>
          <cell r="G153">
            <v>191275813.01182729</v>
          </cell>
          <cell r="H153">
            <v>0</v>
          </cell>
          <cell r="I153">
            <v>0</v>
          </cell>
          <cell r="J153">
            <v>191275813.01182729</v>
          </cell>
          <cell r="K153">
            <v>0</v>
          </cell>
        </row>
        <row r="154">
          <cell r="A154" t="str">
            <v>PA</v>
          </cell>
          <cell r="B154" t="str">
            <v>urban</v>
          </cell>
          <cell r="C154">
            <v>49</v>
          </cell>
          <cell r="D154" t="str">
            <v>Urban Stream Restoration</v>
          </cell>
          <cell r="E154">
            <v>959443.37930915505</v>
          </cell>
          <cell r="F154">
            <v>52555.176201958711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PA</v>
          </cell>
          <cell r="B155" t="str">
            <v>urban</v>
          </cell>
          <cell r="C155">
            <v>60</v>
          </cell>
          <cell r="D155" t="str">
            <v>PA Non-Urban Stream Restoration</v>
          </cell>
          <cell r="E155">
            <v>88096800</v>
          </cell>
          <cell r="F155">
            <v>4825655.110739829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PA</v>
          </cell>
          <cell r="B156" t="str">
            <v>urban</v>
          </cell>
          <cell r="C156">
            <v>50</v>
          </cell>
          <cell r="D156" t="str">
            <v>Erosion &amp; Sediment Control</v>
          </cell>
          <cell r="E156">
            <v>0</v>
          </cell>
          <cell r="F156" t="str">
            <v>n/a</v>
          </cell>
          <cell r="G156">
            <v>29207295.488767873</v>
          </cell>
          <cell r="H156">
            <v>0</v>
          </cell>
          <cell r="I156">
            <v>0</v>
          </cell>
          <cell r="J156">
            <v>29207295.488767873</v>
          </cell>
          <cell r="K156">
            <v>0</v>
          </cell>
        </row>
        <row r="157">
          <cell r="A157" t="str">
            <v>PA</v>
          </cell>
          <cell r="B157" t="str">
            <v>urban</v>
          </cell>
          <cell r="C157">
            <v>51</v>
          </cell>
          <cell r="D157" t="str">
            <v>Urban Nutrient Management</v>
          </cell>
          <cell r="E157">
            <v>2653694.9845302291</v>
          </cell>
          <cell r="F157">
            <v>974459.52623847872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PA</v>
          </cell>
          <cell r="B158" t="str">
            <v>urban</v>
          </cell>
          <cell r="C158">
            <v>56</v>
          </cell>
          <cell r="D158" t="str">
            <v>Mixed Open Nutrient Management</v>
          </cell>
          <cell r="E158">
            <v>1896243.0500008326</v>
          </cell>
          <cell r="F158">
            <v>696316.68858277949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PA</v>
          </cell>
          <cell r="B159" t="str">
            <v>urban</v>
          </cell>
          <cell r="C159">
            <v>53</v>
          </cell>
          <cell r="D159" t="str">
            <v>Urban Growth Reduction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PA</v>
          </cell>
          <cell r="B160" t="str">
            <v>urban</v>
          </cell>
          <cell r="C160">
            <v>54</v>
          </cell>
          <cell r="D160" t="str">
            <v>Urban Street Sweeping</v>
          </cell>
          <cell r="E160">
            <v>269612.10000000003</v>
          </cell>
          <cell r="F160">
            <v>41714.873087967739</v>
          </cell>
          <cell r="G160">
            <v>449353.5</v>
          </cell>
          <cell r="H160">
            <v>0</v>
          </cell>
          <cell r="I160">
            <v>0</v>
          </cell>
          <cell r="J160">
            <v>449353.5</v>
          </cell>
          <cell r="K160">
            <v>0</v>
          </cell>
        </row>
        <row r="161">
          <cell r="A161" t="str">
            <v>PA</v>
          </cell>
          <cell r="B161" t="str">
            <v>urban</v>
          </cell>
          <cell r="C161">
            <v>55</v>
          </cell>
          <cell r="D161" t="str">
            <v>Horse Pasture Management</v>
          </cell>
          <cell r="E161">
            <v>78466453.532434687</v>
          </cell>
          <cell r="F161">
            <v>10161764.713764712</v>
          </cell>
          <cell r="G161">
            <v>4974818.3795779916</v>
          </cell>
          <cell r="H161">
            <v>0</v>
          </cell>
          <cell r="I161">
            <v>0</v>
          </cell>
          <cell r="J161">
            <v>4974818.3795779916</v>
          </cell>
          <cell r="K161">
            <v>0</v>
          </cell>
        </row>
        <row r="162">
          <cell r="A162" t="str">
            <v>PA</v>
          </cell>
          <cell r="B162" t="str">
            <v>urban</v>
          </cell>
          <cell r="C162">
            <v>57</v>
          </cell>
          <cell r="D162" t="str">
            <v>Abandoned Mine Reclamation</v>
          </cell>
          <cell r="E162">
            <v>43712442.492626406</v>
          </cell>
          <cell r="F162">
            <v>3507599.4780326546</v>
          </cell>
          <cell r="G162">
            <v>261708.79809501246</v>
          </cell>
          <cell r="H162">
            <v>0</v>
          </cell>
          <cell r="I162">
            <v>0</v>
          </cell>
          <cell r="J162">
            <v>261708.79809501246</v>
          </cell>
          <cell r="K162">
            <v>0</v>
          </cell>
        </row>
        <row r="163">
          <cell r="A163" t="str">
            <v>PA</v>
          </cell>
          <cell r="B163" t="str">
            <v>urban</v>
          </cell>
          <cell r="C163">
            <v>62</v>
          </cell>
          <cell r="D163" t="str">
            <v>PA Dirt &amp; Gravel Road Erosion &amp; Sediment Control</v>
          </cell>
          <cell r="E163">
            <v>25720397.507476315</v>
          </cell>
          <cell r="F163">
            <v>1408879.4108550258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PA</v>
          </cell>
          <cell r="B164" t="str">
            <v>septic</v>
          </cell>
          <cell r="C164">
            <v>65</v>
          </cell>
          <cell r="D164" t="str">
            <v>Septic Denitrification</v>
          </cell>
          <cell r="E164">
            <v>1606297349.322417</v>
          </cell>
          <cell r="F164">
            <v>156368893.92362803</v>
          </cell>
          <cell r="G164">
            <v>149821005.10502544</v>
          </cell>
          <cell r="H164">
            <v>0</v>
          </cell>
          <cell r="I164">
            <v>0</v>
          </cell>
          <cell r="J164">
            <v>149821005.10502544</v>
          </cell>
          <cell r="K164">
            <v>0</v>
          </cell>
        </row>
        <row r="165">
          <cell r="A165" t="str">
            <v>PA</v>
          </cell>
          <cell r="B165" t="str">
            <v>POTW</v>
          </cell>
          <cell r="C165">
            <v>67</v>
          </cell>
          <cell r="D165" t="str">
            <v>WWTP</v>
          </cell>
          <cell r="E165">
            <v>376379478.93804193</v>
          </cell>
          <cell r="F165">
            <v>24143662.888453029</v>
          </cell>
          <cell r="G165">
            <v>9840768.6060223877</v>
          </cell>
          <cell r="H165">
            <v>0</v>
          </cell>
          <cell r="I165">
            <v>0</v>
          </cell>
          <cell r="J165">
            <v>9840768.6060223877</v>
          </cell>
          <cell r="K165">
            <v>0</v>
          </cell>
        </row>
        <row r="166">
          <cell r="A166" t="str">
            <v>VA</v>
          </cell>
          <cell r="B166" t="str">
            <v>ag</v>
          </cell>
          <cell r="C166">
            <v>1</v>
          </cell>
          <cell r="D166" t="str">
            <v>Forest Buffers</v>
          </cell>
          <cell r="E166">
            <v>104145038.23542053</v>
          </cell>
          <cell r="F166">
            <v>7389346.3783253105</v>
          </cell>
          <cell r="G166">
            <v>3095687.3750712159</v>
          </cell>
          <cell r="H166">
            <v>0</v>
          </cell>
          <cell r="I166">
            <v>17628219.774711087</v>
          </cell>
          <cell r="J166">
            <v>20723907.149782304</v>
          </cell>
          <cell r="K166">
            <v>0</v>
          </cell>
        </row>
        <row r="167">
          <cell r="A167" t="str">
            <v>VA</v>
          </cell>
          <cell r="B167" t="str">
            <v>ag</v>
          </cell>
          <cell r="C167">
            <v>5</v>
          </cell>
          <cell r="D167" t="str">
            <v>Grass Buffers</v>
          </cell>
          <cell r="E167">
            <v>19971184.209479913</v>
          </cell>
          <cell r="F167">
            <v>2586359.7226055362</v>
          </cell>
          <cell r="G167">
            <v>0</v>
          </cell>
          <cell r="H167">
            <v>0</v>
          </cell>
          <cell r="I167">
            <v>10599563.367865682</v>
          </cell>
          <cell r="J167">
            <v>10599563.367865682</v>
          </cell>
          <cell r="K167">
            <v>0</v>
          </cell>
        </row>
        <row r="168">
          <cell r="A168" t="str">
            <v>VA</v>
          </cell>
          <cell r="B168" t="str">
            <v>ag</v>
          </cell>
          <cell r="C168">
            <v>7</v>
          </cell>
          <cell r="D168" t="str">
            <v>Wetland Restoration</v>
          </cell>
          <cell r="E168">
            <v>79067926.699999943</v>
          </cell>
          <cell r="F168">
            <v>5143482.1006571138</v>
          </cell>
          <cell r="G168">
            <v>3301463.9359999965</v>
          </cell>
          <cell r="H168">
            <v>0</v>
          </cell>
          <cell r="I168">
            <v>7181929.224999994</v>
          </cell>
          <cell r="J168">
            <v>10483393.160999991</v>
          </cell>
          <cell r="K168">
            <v>0</v>
          </cell>
        </row>
        <row r="169">
          <cell r="A169" t="str">
            <v>VA</v>
          </cell>
          <cell r="B169" t="str">
            <v>ag</v>
          </cell>
          <cell r="C169">
            <v>9</v>
          </cell>
          <cell r="D169" t="str">
            <v>Land Retirement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VA</v>
          </cell>
          <cell r="B170" t="str">
            <v>ag</v>
          </cell>
          <cell r="C170">
            <v>10</v>
          </cell>
          <cell r="D170" t="str">
            <v>Tree Planting</v>
          </cell>
          <cell r="E170">
            <v>262263672.2990284</v>
          </cell>
          <cell r="F170">
            <v>18608252.009935964</v>
          </cell>
          <cell r="G170">
            <v>3308934.1832120414</v>
          </cell>
          <cell r="H170">
            <v>0</v>
          </cell>
          <cell r="I170">
            <v>0</v>
          </cell>
          <cell r="J170">
            <v>3308934.1832120414</v>
          </cell>
          <cell r="K170">
            <v>0</v>
          </cell>
        </row>
        <row r="171">
          <cell r="A171" t="str">
            <v>VA</v>
          </cell>
          <cell r="B171" t="str">
            <v>ag</v>
          </cell>
          <cell r="C171">
            <v>14</v>
          </cell>
          <cell r="D171" t="str">
            <v>Conservation-Tillage</v>
          </cell>
          <cell r="E171">
            <v>0</v>
          </cell>
          <cell r="F171" t="str">
            <v>n/a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VA</v>
          </cell>
          <cell r="B172" t="str">
            <v>ag</v>
          </cell>
          <cell r="C172">
            <v>15</v>
          </cell>
          <cell r="D172" t="str">
            <v>Continuous No-Till</v>
          </cell>
          <cell r="E172">
            <v>4168600</v>
          </cell>
          <cell r="F172">
            <v>962841.54347749823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VA</v>
          </cell>
          <cell r="B173" t="str">
            <v>ag</v>
          </cell>
          <cell r="C173">
            <v>16</v>
          </cell>
          <cell r="D173" t="str">
            <v>Total Nutrient Management (All Types)</v>
          </cell>
          <cell r="E173">
            <v>7067167.8408834906</v>
          </cell>
          <cell r="F173">
            <v>2595124.5588589199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VA</v>
          </cell>
          <cell r="B174" t="str">
            <v>ag</v>
          </cell>
          <cell r="C174">
            <v>18</v>
          </cell>
          <cell r="D174" t="str">
            <v>Total Nutrient Management (All Types)</v>
          </cell>
          <cell r="E174">
            <v>72870</v>
          </cell>
          <cell r="F174">
            <v>26758.488104678807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239430</v>
          </cell>
        </row>
        <row r="175">
          <cell r="A175" t="str">
            <v>VA</v>
          </cell>
          <cell r="B175" t="str">
            <v>ag</v>
          </cell>
          <cell r="C175">
            <v>69</v>
          </cell>
          <cell r="D175" t="str">
            <v>Poultry Litter Transport</v>
          </cell>
          <cell r="E175">
            <v>0</v>
          </cell>
          <cell r="F175" t="str">
            <v>n/a</v>
          </cell>
          <cell r="G175">
            <v>1518270.2641801296</v>
          </cell>
          <cell r="H175">
            <v>0</v>
          </cell>
          <cell r="I175">
            <v>0</v>
          </cell>
          <cell r="J175">
            <v>1518270.2641801296</v>
          </cell>
          <cell r="K175">
            <v>0</v>
          </cell>
        </row>
        <row r="176">
          <cell r="A176" t="str">
            <v>VA</v>
          </cell>
          <cell r="B176" t="str">
            <v>ag</v>
          </cell>
          <cell r="C176">
            <v>27</v>
          </cell>
          <cell r="D176" t="str">
            <v>Conservation Plans/SCWQP</v>
          </cell>
          <cell r="E176">
            <v>13889521.840883495</v>
          </cell>
          <cell r="F176">
            <v>1798756.6224770446</v>
          </cell>
          <cell r="G176">
            <v>10119508.76978655</v>
          </cell>
          <cell r="H176">
            <v>0</v>
          </cell>
          <cell r="I176">
            <v>0</v>
          </cell>
          <cell r="J176">
            <v>10119508.76978655</v>
          </cell>
          <cell r="K176">
            <v>0</v>
          </cell>
        </row>
        <row r="177">
          <cell r="A177" t="str">
            <v>VA</v>
          </cell>
          <cell r="B177" t="str">
            <v>ag</v>
          </cell>
          <cell r="C177">
            <v>29</v>
          </cell>
          <cell r="D177" t="str">
            <v>Total Cover Crops (All Types)</v>
          </cell>
          <cell r="E177">
            <v>0</v>
          </cell>
          <cell r="F177" t="str">
            <v>n/a</v>
          </cell>
          <cell r="G177">
            <v>0</v>
          </cell>
          <cell r="H177">
            <v>7852348.6238996582</v>
          </cell>
          <cell r="I177">
            <v>0</v>
          </cell>
          <cell r="J177">
            <v>7852348.6238996582</v>
          </cell>
          <cell r="K177">
            <v>0</v>
          </cell>
        </row>
        <row r="178">
          <cell r="A178" t="str">
            <v>VA</v>
          </cell>
          <cell r="B178" t="str">
            <v>ag</v>
          </cell>
          <cell r="C178">
            <v>32</v>
          </cell>
          <cell r="D178" t="str">
            <v>Total Pasture Grazing BMP (All Types)</v>
          </cell>
          <cell r="E178">
            <v>146029398.12646472</v>
          </cell>
          <cell r="F178">
            <v>18911475.136829272</v>
          </cell>
          <cell r="G178">
            <v>14973155.188178357</v>
          </cell>
          <cell r="H178">
            <v>0</v>
          </cell>
          <cell r="I178">
            <v>0</v>
          </cell>
          <cell r="J178">
            <v>14973155.188178357</v>
          </cell>
          <cell r="K178">
            <v>0</v>
          </cell>
        </row>
        <row r="179">
          <cell r="A179" t="str">
            <v>VA</v>
          </cell>
          <cell r="B179" t="str">
            <v>ag</v>
          </cell>
          <cell r="C179">
            <v>33</v>
          </cell>
          <cell r="D179" t="str">
            <v>Total Pasture Grazing BMP (All Types)</v>
          </cell>
          <cell r="E179">
            <v>43335960</v>
          </cell>
          <cell r="F179">
            <v>5612205.080520032</v>
          </cell>
          <cell r="G179">
            <v>5987205</v>
          </cell>
          <cell r="H179">
            <v>0</v>
          </cell>
          <cell r="I179">
            <v>0</v>
          </cell>
          <cell r="J179">
            <v>5987205</v>
          </cell>
          <cell r="K179">
            <v>0</v>
          </cell>
        </row>
        <row r="180">
          <cell r="A180" t="str">
            <v>VA</v>
          </cell>
          <cell r="B180" t="str">
            <v>ag</v>
          </cell>
          <cell r="C180">
            <v>34</v>
          </cell>
          <cell r="D180" t="str">
            <v>Total Pasture Grazing BMP (All Types)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VA</v>
          </cell>
          <cell r="B181" t="str">
            <v>ag</v>
          </cell>
          <cell r="C181">
            <v>37</v>
          </cell>
          <cell r="D181" t="str">
            <v>Animal Waste Management Systems (All Types)</v>
          </cell>
          <cell r="E181">
            <v>10998185.610374615</v>
          </cell>
          <cell r="F181">
            <v>1424315.3528627662</v>
          </cell>
          <cell r="G181">
            <v>1227266.3999898287</v>
          </cell>
          <cell r="H181">
            <v>0</v>
          </cell>
          <cell r="I181">
            <v>0</v>
          </cell>
          <cell r="J181">
            <v>1227266.3999898287</v>
          </cell>
          <cell r="K181">
            <v>0</v>
          </cell>
        </row>
        <row r="182">
          <cell r="A182" t="str">
            <v>VA</v>
          </cell>
          <cell r="B182" t="str">
            <v>ag</v>
          </cell>
          <cell r="C182">
            <v>58</v>
          </cell>
          <cell r="D182" t="str">
            <v>Non-Urban Stream Restoration</v>
          </cell>
          <cell r="E182">
            <v>1461000</v>
          </cell>
          <cell r="F182">
            <v>337454.18006539962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VA</v>
          </cell>
          <cell r="B183" t="str">
            <v>forest</v>
          </cell>
          <cell r="C183">
            <v>63</v>
          </cell>
          <cell r="D183" t="str">
            <v>Forest Harvesting Practices</v>
          </cell>
          <cell r="E183">
            <v>0</v>
          </cell>
          <cell r="F183" t="str">
            <v>n/a</v>
          </cell>
          <cell r="G183">
            <v>8455793.1535838414</v>
          </cell>
          <cell r="H183">
            <v>0</v>
          </cell>
          <cell r="I183">
            <v>0</v>
          </cell>
          <cell r="J183">
            <v>8455793.1535838414</v>
          </cell>
          <cell r="K183">
            <v>0</v>
          </cell>
        </row>
        <row r="184">
          <cell r="A184" t="str">
            <v>VA</v>
          </cell>
          <cell r="B184" t="str">
            <v>urban</v>
          </cell>
          <cell r="C184">
            <v>2</v>
          </cell>
          <cell r="D184" t="str">
            <v>Forest Buffers</v>
          </cell>
          <cell r="E184">
            <v>63152133.944100052</v>
          </cell>
          <cell r="F184">
            <v>4480799.0870239884</v>
          </cell>
          <cell r="G184">
            <v>1877182.6970539836</v>
          </cell>
          <cell r="H184">
            <v>0</v>
          </cell>
          <cell r="I184">
            <v>0</v>
          </cell>
          <cell r="J184">
            <v>1877182.6970539836</v>
          </cell>
          <cell r="K184">
            <v>0</v>
          </cell>
        </row>
        <row r="185">
          <cell r="A185" t="str">
            <v>VA</v>
          </cell>
          <cell r="B185" t="str">
            <v>urban</v>
          </cell>
          <cell r="C185">
            <v>2</v>
          </cell>
          <cell r="D185" t="str">
            <v>Forest Buffers</v>
          </cell>
          <cell r="E185">
            <v>71588136</v>
          </cell>
          <cell r="F185">
            <v>5079354.1626714421</v>
          </cell>
          <cell r="G185">
            <v>903214.80000000016</v>
          </cell>
          <cell r="H185">
            <v>0</v>
          </cell>
          <cell r="I185">
            <v>0</v>
          </cell>
          <cell r="J185">
            <v>903214.80000000016</v>
          </cell>
          <cell r="K185">
            <v>0</v>
          </cell>
        </row>
        <row r="186">
          <cell r="A186" t="str">
            <v>VA</v>
          </cell>
          <cell r="B186" t="str">
            <v>urban</v>
          </cell>
          <cell r="C186">
            <v>8</v>
          </cell>
          <cell r="D186" t="str">
            <v>Wetland Restoration</v>
          </cell>
          <cell r="E186">
            <v>73210106.304698095</v>
          </cell>
          <cell r="F186">
            <v>4762422.4775002161</v>
          </cell>
          <cell r="G186">
            <v>3056871.9302929053</v>
          </cell>
          <cell r="H186">
            <v>0</v>
          </cell>
          <cell r="I186">
            <v>0</v>
          </cell>
          <cell r="J186">
            <v>3056871.9302929053</v>
          </cell>
          <cell r="K186">
            <v>0</v>
          </cell>
        </row>
        <row r="187">
          <cell r="A187" t="str">
            <v>VA</v>
          </cell>
          <cell r="B187" t="str">
            <v>urban</v>
          </cell>
          <cell r="C187">
            <v>11</v>
          </cell>
          <cell r="D187" t="str">
            <v>Tree Planting</v>
          </cell>
          <cell r="E187">
            <v>148785177.54919717</v>
          </cell>
          <cell r="F187">
            <v>10556673.956817709</v>
          </cell>
          <cell r="G187">
            <v>1877196.1653403386</v>
          </cell>
          <cell r="H187">
            <v>0</v>
          </cell>
          <cell r="I187">
            <v>0</v>
          </cell>
          <cell r="J187">
            <v>1877196.1653403386</v>
          </cell>
          <cell r="K187">
            <v>0</v>
          </cell>
        </row>
        <row r="188">
          <cell r="A188" t="str">
            <v>VA</v>
          </cell>
          <cell r="B188" t="str">
            <v>urban</v>
          </cell>
          <cell r="C188">
            <v>12</v>
          </cell>
          <cell r="D188" t="str">
            <v>Tree Planting</v>
          </cell>
          <cell r="E188">
            <v>75663552</v>
          </cell>
          <cell r="F188">
            <v>5368514.94238804</v>
          </cell>
          <cell r="G188">
            <v>954633.60000000021</v>
          </cell>
          <cell r="H188">
            <v>0</v>
          </cell>
          <cell r="I188">
            <v>0</v>
          </cell>
          <cell r="J188">
            <v>954633.60000000021</v>
          </cell>
          <cell r="K188">
            <v>0</v>
          </cell>
        </row>
        <row r="189">
          <cell r="A189" t="str">
            <v>VA</v>
          </cell>
          <cell r="B189" t="str">
            <v>urban</v>
          </cell>
          <cell r="C189">
            <v>41</v>
          </cell>
          <cell r="D189" t="str">
            <v>Total Stormwater Management (All Types)</v>
          </cell>
          <cell r="E189">
            <v>782424541.21052325</v>
          </cell>
          <cell r="F189">
            <v>55514943.850108974</v>
          </cell>
          <cell r="G189">
            <v>39121227.060526162</v>
          </cell>
          <cell r="H189">
            <v>0</v>
          </cell>
          <cell r="I189">
            <v>0</v>
          </cell>
          <cell r="J189">
            <v>39121227.060526162</v>
          </cell>
          <cell r="K189">
            <v>0</v>
          </cell>
        </row>
        <row r="190">
          <cell r="A190" t="str">
            <v>VA</v>
          </cell>
          <cell r="B190" t="str">
            <v>urban</v>
          </cell>
          <cell r="C190">
            <v>44</v>
          </cell>
          <cell r="D190" t="str">
            <v>Total Stormwater Management (All Types)</v>
          </cell>
          <cell r="E190">
            <v>1260364797.090605</v>
          </cell>
          <cell r="F190">
            <v>163223007.34864286</v>
          </cell>
          <cell r="G190">
            <v>126036479.70906051</v>
          </cell>
          <cell r="H190">
            <v>0</v>
          </cell>
          <cell r="I190">
            <v>0</v>
          </cell>
          <cell r="J190">
            <v>126036479.70906051</v>
          </cell>
          <cell r="K190">
            <v>0</v>
          </cell>
        </row>
        <row r="191">
          <cell r="A191" t="str">
            <v>VA</v>
          </cell>
          <cell r="B191" t="str">
            <v>urban</v>
          </cell>
          <cell r="C191">
            <v>45</v>
          </cell>
          <cell r="D191" t="str">
            <v>Total Stormwater Management (All Types)</v>
          </cell>
          <cell r="E191">
            <v>3033388298.9627786</v>
          </cell>
          <cell r="F191">
            <v>215226353.7541393</v>
          </cell>
          <cell r="G191">
            <v>182003297.93776667</v>
          </cell>
          <cell r="H191">
            <v>0</v>
          </cell>
          <cell r="I191">
            <v>0</v>
          </cell>
          <cell r="J191">
            <v>182003297.93776667</v>
          </cell>
          <cell r="K191">
            <v>0</v>
          </cell>
        </row>
        <row r="192">
          <cell r="A192" t="str">
            <v>VA</v>
          </cell>
          <cell r="B192" t="str">
            <v>urban</v>
          </cell>
          <cell r="C192">
            <v>49</v>
          </cell>
          <cell r="D192" t="str">
            <v>Urban Stream Restoration</v>
          </cell>
          <cell r="E192">
            <v>57446672.336135656</v>
          </cell>
          <cell r="F192">
            <v>3146741.175092278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VA</v>
          </cell>
          <cell r="B193" t="str">
            <v>urban</v>
          </cell>
          <cell r="C193">
            <v>50</v>
          </cell>
          <cell r="D193" t="str">
            <v>Erosion &amp; Sediment Control</v>
          </cell>
          <cell r="E193">
            <v>0</v>
          </cell>
          <cell r="F193" t="str">
            <v>n/a</v>
          </cell>
          <cell r="G193">
            <v>713561594.05620182</v>
          </cell>
          <cell r="H193">
            <v>0</v>
          </cell>
          <cell r="I193">
            <v>0</v>
          </cell>
          <cell r="J193">
            <v>713561594.05620182</v>
          </cell>
          <cell r="K193">
            <v>0</v>
          </cell>
        </row>
        <row r="194">
          <cell r="A194" t="str">
            <v>VA</v>
          </cell>
          <cell r="B194" t="str">
            <v>urban</v>
          </cell>
          <cell r="C194">
            <v>51</v>
          </cell>
          <cell r="D194" t="str">
            <v>Urban Nutrient Management</v>
          </cell>
          <cell r="E194">
            <v>5065005</v>
          </cell>
          <cell r="F194">
            <v>1859913.2159000782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VA</v>
          </cell>
          <cell r="B195" t="str">
            <v>urban</v>
          </cell>
          <cell r="C195">
            <v>56</v>
          </cell>
          <cell r="D195" t="str">
            <v>Mixed Open Nutrient Management</v>
          </cell>
          <cell r="E195">
            <v>14561025</v>
          </cell>
          <cell r="F195">
            <v>5346933.089809671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VA</v>
          </cell>
          <cell r="B196" t="str">
            <v>urban</v>
          </cell>
          <cell r="C196">
            <v>55</v>
          </cell>
          <cell r="D196" t="str">
            <v>Horse Pasture Management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VA</v>
          </cell>
          <cell r="B197" t="str">
            <v>septic</v>
          </cell>
          <cell r="C197">
            <v>64</v>
          </cell>
          <cell r="D197" t="str">
            <v>Septic Connections</v>
          </cell>
          <cell r="E197">
            <v>29237328.828947078</v>
          </cell>
          <cell r="F197">
            <v>2846178.3692741441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VA</v>
          </cell>
          <cell r="B198" t="str">
            <v>septic</v>
          </cell>
          <cell r="C198">
            <v>65</v>
          </cell>
          <cell r="D198" t="str">
            <v>Septic Denitrification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VA</v>
          </cell>
          <cell r="B199" t="str">
            <v>septic</v>
          </cell>
          <cell r="C199">
            <v>66</v>
          </cell>
          <cell r="D199" t="str">
            <v>Septic Pumping</v>
          </cell>
          <cell r="E199">
            <v>45165901.965201378</v>
          </cell>
          <cell r="F199">
            <v>15055300.655067125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VA</v>
          </cell>
          <cell r="B200" t="str">
            <v>POTW</v>
          </cell>
          <cell r="C200">
            <v>67</v>
          </cell>
          <cell r="D200" t="str">
            <v>WWTP</v>
          </cell>
          <cell r="E200">
            <v>1098734036</v>
          </cell>
          <cell r="F200">
            <v>80132503.70396933</v>
          </cell>
          <cell r="G200">
            <v>41519000</v>
          </cell>
          <cell r="H200">
            <v>0</v>
          </cell>
          <cell r="I200">
            <v>0</v>
          </cell>
          <cell r="J200">
            <v>41519000</v>
          </cell>
          <cell r="K200">
            <v>0</v>
          </cell>
        </row>
        <row r="201">
          <cell r="A201" t="str">
            <v>VA</v>
          </cell>
          <cell r="B201" t="str">
            <v>erosion</v>
          </cell>
          <cell r="C201">
            <v>71</v>
          </cell>
          <cell r="D201" t="str">
            <v>Shore Erosion Control (All Types)</v>
          </cell>
          <cell r="E201" t="str">
            <v>n/a</v>
          </cell>
          <cell r="F201">
            <v>0</v>
          </cell>
          <cell r="G201" t="str">
            <v>n/a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VA</v>
          </cell>
          <cell r="B202" t="str">
            <v>erosion</v>
          </cell>
          <cell r="C202">
            <v>71</v>
          </cell>
          <cell r="D202" t="str">
            <v>Shore Erosion Control (All Types)</v>
          </cell>
          <cell r="E202" t="str">
            <v>n/a</v>
          </cell>
          <cell r="F202">
            <v>0</v>
          </cell>
          <cell r="G202" t="str">
            <v>n/a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VA</v>
          </cell>
          <cell r="B203" t="str">
            <v>erosion</v>
          </cell>
          <cell r="C203">
            <v>71</v>
          </cell>
          <cell r="D203" t="str">
            <v>Shore Erosion Control (All Types)</v>
          </cell>
          <cell r="E203" t="str">
            <v>n/a</v>
          </cell>
          <cell r="F203">
            <v>0</v>
          </cell>
          <cell r="G203" t="str">
            <v>n/a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VA</v>
          </cell>
          <cell r="B204" t="str">
            <v>erosion</v>
          </cell>
          <cell r="C204">
            <v>71</v>
          </cell>
          <cell r="D204" t="str">
            <v>Shore Erosion Control (All Types)</v>
          </cell>
          <cell r="E204" t="str">
            <v>n/a</v>
          </cell>
          <cell r="F204">
            <v>0</v>
          </cell>
          <cell r="G204" t="str">
            <v>n/a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WV</v>
          </cell>
          <cell r="B205" t="str">
            <v>ag</v>
          </cell>
          <cell r="C205">
            <v>1</v>
          </cell>
          <cell r="D205" t="str">
            <v>Forest Buffers</v>
          </cell>
          <cell r="E205">
            <v>3156072</v>
          </cell>
          <cell r="F205">
            <v>223931.0638132942</v>
          </cell>
          <cell r="G205">
            <v>39819.600000000006</v>
          </cell>
          <cell r="H205">
            <v>0</v>
          </cell>
          <cell r="I205">
            <v>233510</v>
          </cell>
          <cell r="J205">
            <v>273329.59999999998</v>
          </cell>
          <cell r="K205">
            <v>0</v>
          </cell>
        </row>
        <row r="206">
          <cell r="A206" t="str">
            <v>WV</v>
          </cell>
          <cell r="B206" t="str">
            <v>ag</v>
          </cell>
          <cell r="C206">
            <v>5</v>
          </cell>
          <cell r="D206" t="str">
            <v>Grass Buffers</v>
          </cell>
          <cell r="E206">
            <v>891161.11226512538</v>
          </cell>
          <cell r="F206">
            <v>115409.44106963871</v>
          </cell>
          <cell r="G206">
            <v>0</v>
          </cell>
          <cell r="H206">
            <v>0</v>
          </cell>
          <cell r="I206">
            <v>325616.5602507189</v>
          </cell>
          <cell r="J206">
            <v>325616.5602507189</v>
          </cell>
          <cell r="K206">
            <v>0</v>
          </cell>
        </row>
        <row r="207">
          <cell r="A207" t="str">
            <v>WV</v>
          </cell>
          <cell r="B207" t="str">
            <v>ag</v>
          </cell>
          <cell r="C207">
            <v>9</v>
          </cell>
          <cell r="D207" t="str">
            <v>Land Retirement</v>
          </cell>
          <cell r="E207">
            <v>254306.84158316007</v>
          </cell>
          <cell r="F207">
            <v>32933.899430034871</v>
          </cell>
          <cell r="G207">
            <v>0</v>
          </cell>
          <cell r="H207">
            <v>0</v>
          </cell>
          <cell r="I207">
            <v>183023.86326060761</v>
          </cell>
          <cell r="J207">
            <v>183023.86326060761</v>
          </cell>
          <cell r="K207">
            <v>0</v>
          </cell>
        </row>
        <row r="208">
          <cell r="A208" t="str">
            <v>WV</v>
          </cell>
          <cell r="B208" t="str">
            <v>ag</v>
          </cell>
          <cell r="C208">
            <v>10</v>
          </cell>
          <cell r="D208" t="str">
            <v>Tree Planting</v>
          </cell>
          <cell r="E208">
            <v>1020785.013250794</v>
          </cell>
          <cell r="F208">
            <v>72427.205064370501</v>
          </cell>
          <cell r="G208">
            <v>12879.063251295067</v>
          </cell>
          <cell r="H208">
            <v>0</v>
          </cell>
          <cell r="I208">
            <v>0</v>
          </cell>
          <cell r="J208">
            <v>12879.063251295067</v>
          </cell>
          <cell r="K208">
            <v>0</v>
          </cell>
        </row>
        <row r="209">
          <cell r="A209" t="str">
            <v>WV</v>
          </cell>
          <cell r="B209" t="str">
            <v>ag</v>
          </cell>
          <cell r="C209">
            <v>14</v>
          </cell>
          <cell r="D209" t="str">
            <v>Conservation-Tillage</v>
          </cell>
          <cell r="E209">
            <v>0</v>
          </cell>
          <cell r="F209" t="str">
            <v>n/a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WV</v>
          </cell>
          <cell r="B210" t="str">
            <v>ag</v>
          </cell>
          <cell r="C210">
            <v>16</v>
          </cell>
          <cell r="D210" t="str">
            <v>Total Nutrient Management (All Types)</v>
          </cell>
          <cell r="E210">
            <v>3218237.3454136332</v>
          </cell>
          <cell r="F210">
            <v>1181764.3162520078</v>
          </cell>
          <cell r="G210">
            <v>1693809.1291650701</v>
          </cell>
          <cell r="H210">
            <v>0</v>
          </cell>
          <cell r="I210">
            <v>0</v>
          </cell>
          <cell r="J210">
            <v>1693809.1291650701</v>
          </cell>
          <cell r="K210">
            <v>0</v>
          </cell>
        </row>
        <row r="211">
          <cell r="A211" t="str">
            <v>WV</v>
          </cell>
          <cell r="B211" t="str">
            <v>ag</v>
          </cell>
          <cell r="C211">
            <v>20</v>
          </cell>
          <cell r="D211" t="str">
            <v>32% Poultry Phytase</v>
          </cell>
          <cell r="E211">
            <v>0</v>
          </cell>
          <cell r="F211" t="str">
            <v>n/a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WV</v>
          </cell>
          <cell r="B212" t="str">
            <v>ag</v>
          </cell>
          <cell r="C212">
            <v>21</v>
          </cell>
          <cell r="D212" t="str">
            <v>Poultry Litter Transport</v>
          </cell>
          <cell r="E212">
            <v>0</v>
          </cell>
          <cell r="F212" t="str">
            <v>n/a</v>
          </cell>
          <cell r="G212">
            <v>125000</v>
          </cell>
          <cell r="H212">
            <v>0</v>
          </cell>
          <cell r="I212">
            <v>0</v>
          </cell>
          <cell r="J212">
            <v>125000</v>
          </cell>
          <cell r="K212">
            <v>0</v>
          </cell>
        </row>
        <row r="213">
          <cell r="A213" t="str">
            <v>WV</v>
          </cell>
          <cell r="B213" t="str">
            <v>ag</v>
          </cell>
          <cell r="C213">
            <v>22</v>
          </cell>
          <cell r="D213" t="str">
            <v>Poultry Litter Transport</v>
          </cell>
          <cell r="E213">
            <v>0</v>
          </cell>
          <cell r="F213" t="str">
            <v>n/a</v>
          </cell>
          <cell r="G213">
            <v>125000</v>
          </cell>
          <cell r="H213">
            <v>0</v>
          </cell>
          <cell r="I213">
            <v>0</v>
          </cell>
          <cell r="J213">
            <v>125000</v>
          </cell>
          <cell r="K213">
            <v>0</v>
          </cell>
        </row>
        <row r="214">
          <cell r="A214" t="str">
            <v>WV</v>
          </cell>
          <cell r="B214" t="str">
            <v>ag</v>
          </cell>
          <cell r="C214">
            <v>27</v>
          </cell>
          <cell r="D214" t="str">
            <v>Conservation Plans/SCWQP</v>
          </cell>
          <cell r="E214">
            <v>16041655.512854541</v>
          </cell>
          <cell r="F214">
            <v>2077467.7789345023</v>
          </cell>
          <cell r="G214">
            <v>1743658.2079189718</v>
          </cell>
          <cell r="H214">
            <v>0</v>
          </cell>
          <cell r="I214">
            <v>0</v>
          </cell>
          <cell r="J214">
            <v>1743658.2079189718</v>
          </cell>
          <cell r="K214">
            <v>0</v>
          </cell>
        </row>
        <row r="215">
          <cell r="A215" t="str">
            <v>WV</v>
          </cell>
          <cell r="B215" t="str">
            <v>ag</v>
          </cell>
          <cell r="C215">
            <v>29</v>
          </cell>
          <cell r="D215" t="str">
            <v>Total Cover Crops (All Types)</v>
          </cell>
          <cell r="E215">
            <v>0</v>
          </cell>
          <cell r="F215" t="str">
            <v>n/a</v>
          </cell>
          <cell r="G215">
            <v>194232.2516776683</v>
          </cell>
          <cell r="H215">
            <v>0</v>
          </cell>
          <cell r="I215">
            <v>0</v>
          </cell>
          <cell r="J215">
            <v>194232.2516776683</v>
          </cell>
          <cell r="K215">
            <v>0</v>
          </cell>
        </row>
        <row r="216">
          <cell r="A216" t="str">
            <v>WV</v>
          </cell>
          <cell r="B216" t="str">
            <v>ag</v>
          </cell>
          <cell r="C216">
            <v>32</v>
          </cell>
          <cell r="D216" t="str">
            <v>Total Pasture Grazing BMP (All Types)</v>
          </cell>
          <cell r="E216">
            <v>3122612.2008884298</v>
          </cell>
          <cell r="F216">
            <v>404392.56585800537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WV</v>
          </cell>
          <cell r="B217" t="str">
            <v>ag</v>
          </cell>
          <cell r="C217">
            <v>34</v>
          </cell>
          <cell r="D217" t="str">
            <v>Total Pasture Grazing BMP (All Types)</v>
          </cell>
          <cell r="E217">
            <v>39126069.465030424</v>
          </cell>
          <cell r="F217">
            <v>5067004.9961376982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WV</v>
          </cell>
          <cell r="B218" t="str">
            <v>ag</v>
          </cell>
          <cell r="C218">
            <v>37</v>
          </cell>
          <cell r="D218" t="str">
            <v>Animal Waste Management Systems (All Types)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WV</v>
          </cell>
          <cell r="B219" t="str">
            <v>forest</v>
          </cell>
          <cell r="C219">
            <v>63</v>
          </cell>
          <cell r="D219" t="str">
            <v>Forest Harvesting Practices</v>
          </cell>
          <cell r="E219">
            <v>0</v>
          </cell>
          <cell r="F219" t="str">
            <v>n/a</v>
          </cell>
          <cell r="G219">
            <v>11424000</v>
          </cell>
          <cell r="H219">
            <v>0</v>
          </cell>
          <cell r="I219">
            <v>0</v>
          </cell>
          <cell r="J219">
            <v>11424000</v>
          </cell>
          <cell r="K219">
            <v>0</v>
          </cell>
        </row>
        <row r="220">
          <cell r="A220" t="str">
            <v>WV</v>
          </cell>
          <cell r="B220" t="str">
            <v>urban</v>
          </cell>
          <cell r="C220">
            <v>1</v>
          </cell>
          <cell r="D220" t="str">
            <v>Forest Buffers</v>
          </cell>
          <cell r="E220">
            <v>6851424</v>
          </cell>
          <cell r="F220">
            <v>486125.36879891698</v>
          </cell>
          <cell r="G220">
            <v>86443.200000000012</v>
          </cell>
          <cell r="H220">
            <v>0</v>
          </cell>
          <cell r="I220">
            <v>0</v>
          </cell>
          <cell r="J220">
            <v>86443.200000000012</v>
          </cell>
          <cell r="K220">
            <v>0</v>
          </cell>
        </row>
        <row r="221">
          <cell r="A221" t="str">
            <v>WV</v>
          </cell>
          <cell r="B221" t="str">
            <v>urban</v>
          </cell>
          <cell r="C221">
            <v>3</v>
          </cell>
          <cell r="D221" t="str">
            <v>Forest Buffers</v>
          </cell>
          <cell r="E221">
            <v>2635297.5215999996</v>
          </cell>
          <cell r="F221">
            <v>186980.83487208965</v>
          </cell>
          <cell r="G221">
            <v>33249.080880000001</v>
          </cell>
          <cell r="H221">
            <v>0</v>
          </cell>
          <cell r="I221">
            <v>0</v>
          </cell>
          <cell r="J221">
            <v>33249.080880000001</v>
          </cell>
          <cell r="K221">
            <v>0</v>
          </cell>
        </row>
        <row r="222">
          <cell r="A222" t="str">
            <v>WV</v>
          </cell>
          <cell r="B222" t="str">
            <v>urban</v>
          </cell>
          <cell r="C222">
            <v>11</v>
          </cell>
          <cell r="D222" t="str">
            <v>Tree Planting</v>
          </cell>
          <cell r="E222">
            <v>4485793.6991999997</v>
          </cell>
          <cell r="F222">
            <v>318278.08589564124</v>
          </cell>
          <cell r="G222">
            <v>56596.46256</v>
          </cell>
          <cell r="H222">
            <v>0</v>
          </cell>
          <cell r="I222">
            <v>0</v>
          </cell>
          <cell r="J222">
            <v>56596.46256</v>
          </cell>
          <cell r="K222">
            <v>0</v>
          </cell>
        </row>
        <row r="223">
          <cell r="A223" t="str">
            <v>WV</v>
          </cell>
          <cell r="B223" t="str">
            <v>urban</v>
          </cell>
          <cell r="C223">
            <v>12</v>
          </cell>
          <cell r="D223" t="str">
            <v>Tree Planting</v>
          </cell>
          <cell r="E223">
            <v>1187964.7607999998</v>
          </cell>
          <cell r="F223">
            <v>84289.018963651513</v>
          </cell>
          <cell r="G223">
            <v>14988.34044</v>
          </cell>
          <cell r="H223">
            <v>0</v>
          </cell>
          <cell r="I223">
            <v>0</v>
          </cell>
          <cell r="J223">
            <v>14988.34044</v>
          </cell>
          <cell r="K223">
            <v>0</v>
          </cell>
        </row>
        <row r="224">
          <cell r="A224" t="str">
            <v>WV</v>
          </cell>
          <cell r="B224" t="str">
            <v>urban</v>
          </cell>
          <cell r="C224">
            <v>41</v>
          </cell>
          <cell r="D224" t="str">
            <v>Total Stormwater Management (All Types)</v>
          </cell>
          <cell r="E224">
            <v>62413725.009150125</v>
          </cell>
          <cell r="F224">
            <v>4428407.1585975839</v>
          </cell>
          <cell r="G224">
            <v>3120686.2504575062</v>
          </cell>
          <cell r="H224">
            <v>0</v>
          </cell>
          <cell r="I224">
            <v>0</v>
          </cell>
          <cell r="J224">
            <v>3120686.2504575062</v>
          </cell>
          <cell r="K224">
            <v>0</v>
          </cell>
        </row>
        <row r="225">
          <cell r="A225" t="str">
            <v>WV</v>
          </cell>
          <cell r="B225" t="str">
            <v>urban</v>
          </cell>
          <cell r="C225">
            <v>43</v>
          </cell>
          <cell r="D225" t="str">
            <v>Total Stormwater Management (All Types)</v>
          </cell>
          <cell r="E225">
            <v>12663539.582774529</v>
          </cell>
          <cell r="F225">
            <v>898509.25150391378</v>
          </cell>
          <cell r="G225">
            <v>633176.97913872648</v>
          </cell>
          <cell r="H225">
            <v>0</v>
          </cell>
          <cell r="I225">
            <v>0</v>
          </cell>
          <cell r="J225">
            <v>633176.97913872648</v>
          </cell>
          <cell r="K225">
            <v>0</v>
          </cell>
        </row>
        <row r="226">
          <cell r="A226" t="str">
            <v>WV</v>
          </cell>
          <cell r="B226" t="str">
            <v>urban</v>
          </cell>
          <cell r="C226">
            <v>44</v>
          </cell>
          <cell r="D226" t="str">
            <v>Total Stormwater Management (All Types)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WV</v>
          </cell>
          <cell r="B227" t="str">
            <v>urban</v>
          </cell>
          <cell r="C227">
            <v>45</v>
          </cell>
          <cell r="D227" t="str">
            <v>Total Stormwater Management (All Types)</v>
          </cell>
          <cell r="E227">
            <v>9256264.251570221</v>
          </cell>
          <cell r="F227">
            <v>656754.69405992166</v>
          </cell>
          <cell r="G227">
            <v>555375.85509421316</v>
          </cell>
          <cell r="H227">
            <v>0</v>
          </cell>
          <cell r="I227">
            <v>0</v>
          </cell>
          <cell r="J227">
            <v>555375.85509421316</v>
          </cell>
          <cell r="K227">
            <v>0</v>
          </cell>
        </row>
        <row r="228">
          <cell r="A228" t="str">
            <v>WV</v>
          </cell>
          <cell r="B228" t="str">
            <v>urban</v>
          </cell>
          <cell r="C228">
            <v>49</v>
          </cell>
          <cell r="D228" t="str">
            <v>Urban Stream Restoration</v>
          </cell>
          <cell r="E228">
            <v>34981305.609611794</v>
          </cell>
          <cell r="F228">
            <v>1916161.7243234147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WV</v>
          </cell>
          <cell r="B229" t="str">
            <v>urban</v>
          </cell>
          <cell r="C229">
            <v>50</v>
          </cell>
          <cell r="D229" t="str">
            <v>Erosion &amp; Sediment Control</v>
          </cell>
          <cell r="E229">
            <v>0</v>
          </cell>
          <cell r="F229" t="str">
            <v>n/a</v>
          </cell>
          <cell r="G229">
            <v>14101280.481409155</v>
          </cell>
          <cell r="H229">
            <v>0</v>
          </cell>
          <cell r="I229">
            <v>0</v>
          </cell>
          <cell r="J229">
            <v>14101280.481409155</v>
          </cell>
          <cell r="K229">
            <v>0</v>
          </cell>
        </row>
        <row r="230">
          <cell r="A230" t="str">
            <v>WV</v>
          </cell>
          <cell r="B230" t="str">
            <v>urban</v>
          </cell>
          <cell r="C230">
            <v>56</v>
          </cell>
          <cell r="D230" t="str">
            <v>Mixed Open Nutrient Management</v>
          </cell>
          <cell r="E230">
            <v>67518.008221409429</v>
          </cell>
          <cell r="F230">
            <v>24793.190885744338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WV</v>
          </cell>
          <cell r="B231" t="str">
            <v>urban</v>
          </cell>
          <cell r="C231">
            <v>51</v>
          </cell>
          <cell r="D231" t="str">
            <v>Urban Nutrient Management</v>
          </cell>
          <cell r="E231">
            <v>123109.21587742076</v>
          </cell>
          <cell r="F231">
            <v>45206.758455225725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WV</v>
          </cell>
          <cell r="B232" t="str">
            <v>septic</v>
          </cell>
          <cell r="C232">
            <v>64</v>
          </cell>
          <cell r="D232" t="str">
            <v>Septic Connections</v>
          </cell>
          <cell r="E232">
            <v>7816280.5054974295</v>
          </cell>
          <cell r="F232">
            <v>760894.69845481496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WV</v>
          </cell>
          <cell r="B233" t="str">
            <v>septic</v>
          </cell>
          <cell r="C233">
            <v>66</v>
          </cell>
          <cell r="D233" t="str">
            <v>Septic Pumping</v>
          </cell>
          <cell r="E233">
            <v>0</v>
          </cell>
          <cell r="F233" t="str">
            <v>n/a</v>
          </cell>
          <cell r="G233">
            <v>1697937.328372614</v>
          </cell>
          <cell r="H233">
            <v>0</v>
          </cell>
          <cell r="I233">
            <v>0</v>
          </cell>
          <cell r="J233">
            <v>1697937.328372614</v>
          </cell>
          <cell r="K233">
            <v>0</v>
          </cell>
        </row>
        <row r="234">
          <cell r="A234" t="str">
            <v>WV</v>
          </cell>
          <cell r="B234" t="str">
            <v>POTW</v>
          </cell>
          <cell r="C234">
            <v>67</v>
          </cell>
          <cell r="D234" t="str">
            <v>WWTP</v>
          </cell>
          <cell r="E234">
            <v>144718995</v>
          </cell>
          <cell r="F234">
            <v>7779536.3384294854</v>
          </cell>
          <cell r="G234">
            <v>2847000</v>
          </cell>
          <cell r="H234">
            <v>0</v>
          </cell>
          <cell r="I234">
            <v>0</v>
          </cell>
          <cell r="J234">
            <v>2847000</v>
          </cell>
          <cell r="K23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1">
          <cell r="A11" t="str">
            <v>DE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P unit cost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"/>
      <sheetName val="CBP unit costs"/>
    </sheetNames>
    <sheetDataSet>
      <sheetData sheetId="0" refreshError="1"/>
      <sheetData sheetId="1">
        <row r="88">
          <cell r="A88">
            <v>2001</v>
          </cell>
          <cell r="B88">
            <v>6343</v>
          </cell>
          <cell r="C88">
            <v>1.0692101529244837</v>
          </cell>
        </row>
        <row r="89">
          <cell r="A89">
            <v>2002</v>
          </cell>
          <cell r="B89">
            <v>6538</v>
          </cell>
          <cell r="C89">
            <v>1.0373202814316305</v>
          </cell>
        </row>
        <row r="90">
          <cell r="A90">
            <v>2003</v>
          </cell>
          <cell r="B90">
            <v>6782</v>
          </cell>
          <cell r="C9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85DC2-E3D9-47CB-B4A5-67DD3885A5B1}">
  <dimension ref="A1:M58"/>
  <sheetViews>
    <sheetView topLeftCell="D1" zoomScaleNormal="100" workbookViewId="0">
      <selection activeCell="F12" sqref="F12"/>
    </sheetView>
  </sheetViews>
  <sheetFormatPr defaultColWidth="8.81640625" defaultRowHeight="12.5" x14ac:dyDescent="0.25"/>
  <cols>
    <col min="1" max="1" width="68" customWidth="1"/>
    <col min="2" max="2" width="11.453125" bestFit="1" customWidth="1"/>
    <col min="3" max="3" width="13.26953125" customWidth="1"/>
    <col min="4" max="4" width="13.81640625" bestFit="1" customWidth="1"/>
    <col min="5" max="5" width="18.7265625" bestFit="1" customWidth="1"/>
    <col min="6" max="6" width="20.453125" bestFit="1" customWidth="1"/>
    <col min="7" max="7" width="23.453125" customWidth="1"/>
    <col min="10" max="10" width="33.453125" customWidth="1"/>
    <col min="11" max="11" width="6.453125" customWidth="1"/>
    <col min="12" max="12" width="5.81640625" customWidth="1"/>
  </cols>
  <sheetData>
    <row r="1" spans="1:7" s="8" customFormat="1" x14ac:dyDescent="0.25">
      <c r="A1" s="40" t="s">
        <v>127</v>
      </c>
      <c r="B1" s="17"/>
      <c r="C1" s="17"/>
      <c r="D1" s="17"/>
      <c r="E1" s="17"/>
      <c r="F1" s="17"/>
      <c r="G1" s="17"/>
    </row>
    <row r="2" spans="1:7" s="8" customFormat="1" x14ac:dyDescent="0.25">
      <c r="A2" s="17" t="s">
        <v>128</v>
      </c>
      <c r="B2" s="17"/>
      <c r="C2" s="17"/>
      <c r="D2" s="17"/>
      <c r="E2" s="17"/>
      <c r="F2" s="17"/>
      <c r="G2" s="17"/>
    </row>
    <row r="3" spans="1:7" s="8" customFormat="1" x14ac:dyDescent="0.25">
      <c r="A3" s="17" t="s">
        <v>96</v>
      </c>
      <c r="B3" s="17"/>
      <c r="C3" s="17"/>
      <c r="D3" s="17"/>
      <c r="E3" s="17"/>
      <c r="F3" s="17"/>
      <c r="G3" s="17"/>
    </row>
    <row r="4" spans="1:7" s="8" customFormat="1" x14ac:dyDescent="0.25">
      <c r="A4" s="17" t="s">
        <v>0</v>
      </c>
      <c r="B4" s="17"/>
      <c r="C4" s="17"/>
      <c r="D4" s="17"/>
      <c r="E4" s="17"/>
      <c r="F4" s="17"/>
      <c r="G4" s="17"/>
    </row>
    <row r="5" spans="1:7" s="8" customFormat="1" x14ac:dyDescent="0.25">
      <c r="A5" s="17" t="s">
        <v>102</v>
      </c>
      <c r="B5" s="17"/>
      <c r="C5" s="17"/>
      <c r="D5" s="17"/>
      <c r="E5" s="17"/>
      <c r="F5" s="17"/>
      <c r="G5" s="17"/>
    </row>
    <row r="6" spans="1:7" x14ac:dyDescent="0.25">
      <c r="B6" s="2"/>
      <c r="C6" s="2"/>
      <c r="D6" s="2"/>
      <c r="E6" s="2"/>
      <c r="F6" s="2"/>
      <c r="G6" s="2"/>
    </row>
    <row r="7" spans="1:7" x14ac:dyDescent="0.25">
      <c r="B7" s="3" t="s">
        <v>1</v>
      </c>
      <c r="C7" s="3" t="s">
        <v>1</v>
      </c>
      <c r="D7" s="24" t="s">
        <v>1</v>
      </c>
      <c r="E7" s="24" t="s">
        <v>1</v>
      </c>
      <c r="F7" s="3" t="s">
        <v>1</v>
      </c>
      <c r="G7" s="3" t="s">
        <v>1</v>
      </c>
    </row>
    <row r="8" spans="1:7" s="1" customFormat="1" ht="13" x14ac:dyDescent="0.3">
      <c r="A8" s="13" t="s">
        <v>2</v>
      </c>
      <c r="B8" s="5">
        <v>1985</v>
      </c>
      <c r="C8" s="5">
        <v>2009</v>
      </c>
      <c r="D8" s="5">
        <v>2020</v>
      </c>
      <c r="E8" s="5">
        <v>2021</v>
      </c>
      <c r="F8" s="25" t="s">
        <v>95</v>
      </c>
      <c r="G8" s="25" t="s">
        <v>3</v>
      </c>
    </row>
    <row r="9" spans="1:7" s="26" customFormat="1" x14ac:dyDescent="0.25">
      <c r="A9" s="26" t="s">
        <v>4</v>
      </c>
      <c r="B9" s="16">
        <v>18.6357152530246</v>
      </c>
      <c r="C9" s="213">
        <v>14.421031817628799</v>
      </c>
      <c r="D9" s="114">
        <v>13.240600490814213</v>
      </c>
      <c r="E9" s="114">
        <v>12.61066222</v>
      </c>
      <c r="F9" s="12">
        <f>C9-(0.8*(C9-G9))</f>
        <v>12.321510570835919</v>
      </c>
      <c r="G9" s="114">
        <v>11.7966302591377</v>
      </c>
    </row>
    <row r="10" spans="1:7" s="26" customFormat="1" x14ac:dyDescent="0.25">
      <c r="A10" s="26" t="s">
        <v>5</v>
      </c>
      <c r="B10" s="16">
        <v>122.227717102326</v>
      </c>
      <c r="C10" s="213">
        <v>113.22537938995001</v>
      </c>
      <c r="D10" s="114">
        <v>105.99259433155761</v>
      </c>
      <c r="E10" s="114">
        <v>104.49531861</v>
      </c>
      <c r="F10" s="12">
        <f t="shared" ref="F10:F14" si="0">C10-(0.8*(C10-G10))</f>
        <v>81.438128308710702</v>
      </c>
      <c r="G10" s="114">
        <v>73.491315538400869</v>
      </c>
    </row>
    <row r="11" spans="1:7" s="26" customFormat="1" x14ac:dyDescent="0.25">
      <c r="A11" s="26" t="s">
        <v>6</v>
      </c>
      <c r="B11" s="16">
        <v>85.332540904085505</v>
      </c>
      <c r="C11" s="213">
        <v>57.608462171010402</v>
      </c>
      <c r="D11" s="114">
        <v>47.960139979416383</v>
      </c>
      <c r="E11" s="114">
        <v>50.739926580000002</v>
      </c>
      <c r="F11" s="12">
        <f t="shared" si="0"/>
        <v>48.187286432167355</v>
      </c>
      <c r="G11" s="114">
        <v>45.831992497456589</v>
      </c>
    </row>
    <row r="12" spans="1:7" s="26" customFormat="1" x14ac:dyDescent="0.25">
      <c r="A12" s="26" t="s">
        <v>7</v>
      </c>
      <c r="B12" s="16">
        <v>84.337750885207598</v>
      </c>
      <c r="C12" s="16">
        <v>67.910065089393697</v>
      </c>
      <c r="D12" s="114">
        <v>58.000923661935076</v>
      </c>
      <c r="E12" s="114">
        <v>56.642037590000001</v>
      </c>
      <c r="F12" s="12">
        <f t="shared" si="0"/>
        <v>55.945101367417919</v>
      </c>
      <c r="G12" s="114">
        <v>52.953860436923975</v>
      </c>
    </row>
    <row r="13" spans="1:7" s="26" customFormat="1" x14ac:dyDescent="0.25">
      <c r="A13" s="26" t="s">
        <v>8</v>
      </c>
      <c r="B13" s="213">
        <v>8.7001421196596098</v>
      </c>
      <c r="C13" s="16">
        <v>8.0355458575587608</v>
      </c>
      <c r="D13" s="114">
        <v>7.9584486507025245</v>
      </c>
      <c r="E13" s="114">
        <v>7.9245846000000002</v>
      </c>
      <c r="F13" s="12">
        <f t="shared" si="0"/>
        <v>8.1890692336189392</v>
      </c>
      <c r="G13" s="114">
        <v>8.2274500776339838</v>
      </c>
    </row>
    <row r="14" spans="1:7" s="26" customFormat="1" x14ac:dyDescent="0.25">
      <c r="A14" s="26" t="s">
        <v>9</v>
      </c>
      <c r="B14" s="16">
        <v>7.00011846810711</v>
      </c>
      <c r="C14" s="213">
        <v>6.8505592678462097</v>
      </c>
      <c r="D14" s="114">
        <v>6.9010729010521095</v>
      </c>
      <c r="E14" s="114">
        <v>6.38899858</v>
      </c>
      <c r="F14" s="12">
        <f t="shared" si="0"/>
        <v>5.0102788463903138</v>
      </c>
      <c r="G14" s="114">
        <v>4.5502087410263394</v>
      </c>
    </row>
    <row r="15" spans="1:7" s="26" customFormat="1" x14ac:dyDescent="0.25">
      <c r="A15" s="26" t="s">
        <v>10</v>
      </c>
      <c r="B15" s="16">
        <v>6.4794184796462799</v>
      </c>
      <c r="C15" s="213">
        <v>2.7624078168111801</v>
      </c>
      <c r="D15" s="114">
        <v>1.4165476754074653</v>
      </c>
      <c r="E15" s="114">
        <v>1.65233713</v>
      </c>
      <c r="F15" s="12">
        <f>C15-(0.8*(C15-G15))</f>
        <v>2.4922713244713277</v>
      </c>
      <c r="G15" s="114">
        <v>2.4247372013863644</v>
      </c>
    </row>
    <row r="16" spans="1:7" s="26" customFormat="1" x14ac:dyDescent="0.25">
      <c r="A16" s="26" t="s">
        <v>11</v>
      </c>
      <c r="B16" s="16">
        <v>15.900637326453984</v>
      </c>
      <c r="C16" s="16">
        <v>7.1835919141905311</v>
      </c>
      <c r="D16" s="114">
        <v>1.1040533847632408</v>
      </c>
      <c r="E16" s="114">
        <v>0.88246217999999998</v>
      </c>
      <c r="F16" s="16">
        <v>1.35</v>
      </c>
      <c r="G16" s="114">
        <v>0</v>
      </c>
    </row>
    <row r="17" spans="1:13" s="8" customFormat="1" x14ac:dyDescent="0.25">
      <c r="A17" s="26" t="s">
        <v>82</v>
      </c>
      <c r="B17" s="16">
        <v>21.520717894810257</v>
      </c>
      <c r="C17" s="16">
        <v>19.804229405538944</v>
      </c>
      <c r="D17" s="114">
        <v>16.340533311086002</v>
      </c>
      <c r="E17" s="114">
        <v>16.190000000000001</v>
      </c>
      <c r="F17" s="16">
        <v>16.39</v>
      </c>
      <c r="G17" s="114">
        <v>15.6008561063773</v>
      </c>
    </row>
    <row r="18" spans="1:13" s="5" customFormat="1" ht="13" x14ac:dyDescent="0.3">
      <c r="A18" s="5" t="s">
        <v>12</v>
      </c>
      <c r="B18" s="10">
        <f t="shared" ref="B18:G18" si="1">SUM(B9:B17)</f>
        <v>370.134758433321</v>
      </c>
      <c r="C18" s="10">
        <f t="shared" si="1"/>
        <v>297.80127272992848</v>
      </c>
      <c r="D18" s="10">
        <f t="shared" ref="D18" si="2">SUM(D9:D17)</f>
        <v>258.91491438673461</v>
      </c>
      <c r="E18" s="10">
        <f>SUM(E9:E17)</f>
        <v>257.52632749000003</v>
      </c>
      <c r="F18" s="10">
        <f t="shared" si="1"/>
        <v>231.32364608361246</v>
      </c>
      <c r="G18" s="10">
        <f t="shared" si="1"/>
        <v>214.87705085834315</v>
      </c>
    </row>
    <row r="19" spans="1:13" s="98" customFormat="1" ht="13" x14ac:dyDescent="0.3">
      <c r="A19" s="96" t="s">
        <v>13</v>
      </c>
      <c r="B19" s="97">
        <f>SUM(B9:B15)</f>
        <v>332.71340321205673</v>
      </c>
      <c r="C19" s="97">
        <f t="shared" ref="C19" si="3">SUM(C9:C15)</f>
        <v>270.81345141019904</v>
      </c>
      <c r="D19" s="97">
        <f>SUM(D9:D15)</f>
        <v>241.4703276908854</v>
      </c>
      <c r="E19" s="97">
        <f>SUM(E9:E15)</f>
        <v>240.45386531</v>
      </c>
      <c r="F19" s="97">
        <f>SUM(F9:F15)</f>
        <v>213.58364608361248</v>
      </c>
      <c r="G19" s="97">
        <f>SUM(G9:G15)</f>
        <v>199.27619475196585</v>
      </c>
    </row>
    <row r="20" spans="1:13" x14ac:dyDescent="0.25">
      <c r="A20" s="26"/>
      <c r="B20" s="11"/>
      <c r="C20" s="11"/>
      <c r="D20" s="11"/>
      <c r="E20" s="11"/>
      <c r="M20" s="4"/>
    </row>
    <row r="21" spans="1:13" ht="13" x14ac:dyDescent="0.3">
      <c r="A21" s="6" t="s">
        <v>14</v>
      </c>
      <c r="B21" s="5">
        <v>1985</v>
      </c>
      <c r="C21" s="5">
        <v>2009</v>
      </c>
      <c r="D21" s="176">
        <v>2020</v>
      </c>
      <c r="E21" s="176">
        <v>2021</v>
      </c>
      <c r="F21" s="117"/>
      <c r="J21" s="6"/>
    </row>
    <row r="22" spans="1:13" s="26" customFormat="1" x14ac:dyDescent="0.25">
      <c r="A22" s="26" t="s">
        <v>15</v>
      </c>
      <c r="B22" s="16">
        <v>156.829045763761</v>
      </c>
      <c r="C22" s="114">
        <v>123.022252852262</v>
      </c>
      <c r="D22" s="114">
        <v>119.10631673841367</v>
      </c>
      <c r="E22" s="115">
        <v>117.05896293000001</v>
      </c>
      <c r="F22" s="134"/>
      <c r="K22" s="12"/>
      <c r="L22" s="12"/>
      <c r="M22" s="12"/>
    </row>
    <row r="23" spans="1:13" s="26" customFormat="1" x14ac:dyDescent="0.25">
      <c r="A23" s="26" t="s">
        <v>16</v>
      </c>
      <c r="B23" s="16">
        <v>27.382974585992098</v>
      </c>
      <c r="C23" s="114">
        <v>37.951601639518799</v>
      </c>
      <c r="D23" s="114">
        <v>39.874056663131661</v>
      </c>
      <c r="E23" s="115">
        <v>40.26872676</v>
      </c>
      <c r="F23" s="134"/>
      <c r="K23" s="12"/>
      <c r="L23" s="12"/>
      <c r="M23" s="12"/>
    </row>
    <row r="24" spans="1:13" s="26" customFormat="1" x14ac:dyDescent="0.25">
      <c r="A24" s="26" t="s">
        <v>17</v>
      </c>
      <c r="B24" s="16">
        <v>94.543078133933307</v>
      </c>
      <c r="C24" s="114">
        <v>56.086524023698203</v>
      </c>
      <c r="D24" s="114">
        <v>29.095887867702253</v>
      </c>
      <c r="E24" s="115">
        <v>29.969264079999999</v>
      </c>
      <c r="F24" s="134"/>
      <c r="K24" s="12"/>
      <c r="L24" s="12"/>
      <c r="M24" s="12"/>
    </row>
    <row r="25" spans="1:13" s="26" customFormat="1" x14ac:dyDescent="0.25">
      <c r="A25" s="26" t="s">
        <v>18</v>
      </c>
      <c r="B25" s="16">
        <v>5.4513331535214196</v>
      </c>
      <c r="C25" s="114">
        <v>7.5621850410664901</v>
      </c>
      <c r="D25" s="114">
        <v>7.8431224311923007</v>
      </c>
      <c r="E25" s="115">
        <v>7.8454492199999999</v>
      </c>
      <c r="F25" s="134"/>
      <c r="K25" s="136"/>
      <c r="L25" s="136"/>
      <c r="M25" s="12"/>
    </row>
    <row r="26" spans="1:13" s="26" customFormat="1" ht="13" x14ac:dyDescent="0.3">
      <c r="A26" s="26" t="s">
        <v>93</v>
      </c>
      <c r="B26" s="16">
        <v>48.506971574848897</v>
      </c>
      <c r="C26" s="114">
        <v>46.190887853653898</v>
      </c>
      <c r="D26" s="114">
        <v>45.550943990445525</v>
      </c>
      <c r="E26" s="115">
        <v>45.311462319999997</v>
      </c>
      <c r="F26" s="134"/>
      <c r="J26" s="5"/>
      <c r="K26" s="7"/>
      <c r="L26" s="7"/>
      <c r="M26" s="7"/>
    </row>
    <row r="27" spans="1:13" s="26" customFormat="1" x14ac:dyDescent="0.25">
      <c r="A27" s="26" t="s">
        <v>20</v>
      </c>
      <c r="B27" s="115">
        <v>15.900637326453984</v>
      </c>
      <c r="C27" s="115">
        <v>7.1835919141905311</v>
      </c>
      <c r="D27" s="115">
        <v>1.1040533847632408</v>
      </c>
      <c r="E27" s="114">
        <v>0.88246217999999998</v>
      </c>
      <c r="F27" s="134"/>
    </row>
    <row r="28" spans="1:13" s="8" customFormat="1" x14ac:dyDescent="0.25">
      <c r="A28" s="26" t="s">
        <v>21</v>
      </c>
      <c r="B28" s="115">
        <v>21.520717894810257</v>
      </c>
      <c r="C28" s="115">
        <v>19.804229405538944</v>
      </c>
      <c r="D28" s="115">
        <v>16.340533311086002</v>
      </c>
      <c r="E28" s="114">
        <v>16.190000000000001</v>
      </c>
      <c r="F28" s="134"/>
    </row>
    <row r="29" spans="1:13" s="5" customFormat="1" ht="13" x14ac:dyDescent="0.3">
      <c r="A29" s="5" t="s">
        <v>22</v>
      </c>
      <c r="B29" s="7">
        <f>SUM(B22:B28)</f>
        <v>370.134758433321</v>
      </c>
      <c r="C29" s="7">
        <f>SUM(C22:C28)</f>
        <v>297.80127272992883</v>
      </c>
      <c r="D29" s="7">
        <f>SUM(D22:D28)</f>
        <v>258.91491438673467</v>
      </c>
      <c r="E29" s="7">
        <f>SUM(E22:E28)</f>
        <v>257.52632749000003</v>
      </c>
      <c r="F29" s="135"/>
    </row>
    <row r="30" spans="1:13" s="5" customFormat="1" ht="13" x14ac:dyDescent="0.3">
      <c r="A30" s="105"/>
      <c r="B30" s="10"/>
      <c r="E30" s="60"/>
      <c r="F30" s="60"/>
    </row>
    <row r="31" spans="1:13" x14ac:dyDescent="0.25">
      <c r="A31" s="62"/>
      <c r="B31" s="137"/>
      <c r="C31" s="137"/>
      <c r="D31" s="137"/>
      <c r="E31" s="106"/>
      <c r="F31" s="106"/>
    </row>
    <row r="32" spans="1:13" x14ac:dyDescent="0.25">
      <c r="A32" s="62"/>
      <c r="B32" s="67"/>
      <c r="C32" s="67"/>
      <c r="D32" s="161"/>
      <c r="E32" s="11"/>
      <c r="F32" s="161"/>
    </row>
    <row r="33" spans="1:6" x14ac:dyDescent="0.25">
      <c r="A33" s="62"/>
      <c r="B33" s="63"/>
      <c r="C33" s="63"/>
      <c r="D33" s="104"/>
      <c r="E33" s="92"/>
      <c r="F33" s="102"/>
    </row>
    <row r="34" spans="1:6" x14ac:dyDescent="0.25">
      <c r="A34" s="62"/>
      <c r="B34" s="63"/>
      <c r="C34" s="63"/>
      <c r="D34" s="104"/>
      <c r="E34" s="99"/>
      <c r="F34" s="63"/>
    </row>
    <row r="35" spans="1:6" x14ac:dyDescent="0.25">
      <c r="A35" s="62"/>
      <c r="B35" s="63"/>
      <c r="C35" s="63"/>
      <c r="D35" s="99"/>
      <c r="E35" s="99"/>
      <c r="F35" s="99"/>
    </row>
    <row r="36" spans="1:6" x14ac:dyDescent="0.25">
      <c r="A36" s="62"/>
      <c r="B36" s="63"/>
      <c r="C36" s="63"/>
      <c r="D36" s="161"/>
      <c r="E36" s="65"/>
      <c r="F36" s="63"/>
    </row>
    <row r="37" spans="1:6" x14ac:dyDescent="0.25">
      <c r="A37" s="62"/>
      <c r="B37" s="63"/>
      <c r="C37" s="63"/>
      <c r="D37" s="66"/>
      <c r="E37" s="65"/>
      <c r="F37" s="63"/>
    </row>
    <row r="38" spans="1:6" x14ac:dyDescent="0.25">
      <c r="A38" s="62"/>
      <c r="B38" s="63"/>
      <c r="C38" s="63"/>
      <c r="D38" s="99"/>
      <c r="E38" s="99"/>
      <c r="F38" s="99"/>
    </row>
    <row r="39" spans="1:6" x14ac:dyDescent="0.25">
      <c r="A39" s="106"/>
      <c r="B39" s="106"/>
      <c r="C39" s="106"/>
      <c r="D39" s="107"/>
      <c r="E39" s="99"/>
      <c r="F39" s="99"/>
    </row>
    <row r="40" spans="1:6" x14ac:dyDescent="0.25">
      <c r="A40" s="62"/>
      <c r="B40" s="63"/>
      <c r="C40" s="63"/>
      <c r="D40" s="133"/>
      <c r="E40" s="65"/>
      <c r="F40" s="66"/>
    </row>
    <row r="41" spans="1:6" x14ac:dyDescent="0.25">
      <c r="A41" s="62"/>
      <c r="B41" s="63"/>
      <c r="C41" s="63"/>
      <c r="D41" s="104"/>
      <c r="E41" s="65"/>
      <c r="F41" s="66"/>
    </row>
    <row r="42" spans="1:6" x14ac:dyDescent="0.25">
      <c r="A42" s="62"/>
      <c r="B42" s="63"/>
      <c r="C42" s="63"/>
      <c r="D42" s="64"/>
      <c r="E42" s="65"/>
      <c r="F42" s="66"/>
    </row>
    <row r="43" spans="1:6" x14ac:dyDescent="0.25">
      <c r="A43" s="57"/>
      <c r="B43" s="30"/>
      <c r="C43" s="30"/>
      <c r="D43" s="107"/>
      <c r="E43" s="65"/>
      <c r="F43" s="66"/>
    </row>
    <row r="44" spans="1:6" x14ac:dyDescent="0.25">
      <c r="A44" s="57"/>
      <c r="B44" s="30"/>
      <c r="C44" s="30"/>
      <c r="D44" s="107"/>
      <c r="E44" s="30"/>
      <c r="F44" s="49"/>
    </row>
    <row r="45" spans="1:6" x14ac:dyDescent="0.25">
      <c r="A45" s="57"/>
      <c r="B45" s="30"/>
      <c r="C45" s="30"/>
      <c r="D45" s="107"/>
      <c r="E45" s="30"/>
      <c r="F45" s="49"/>
    </row>
    <row r="46" spans="1:6" x14ac:dyDescent="0.25">
      <c r="A46" s="57"/>
      <c r="B46" s="31"/>
      <c r="C46" s="31"/>
      <c r="D46" s="107"/>
      <c r="E46" s="31"/>
      <c r="F46" s="49"/>
    </row>
    <row r="47" spans="1:6" x14ac:dyDescent="0.25">
      <c r="A47" s="57"/>
      <c r="B47" s="99"/>
      <c r="C47" s="99"/>
      <c r="D47" s="107"/>
      <c r="E47" s="99"/>
      <c r="F47" s="99"/>
    </row>
    <row r="48" spans="1:6" x14ac:dyDescent="0.25">
      <c r="A48" s="57"/>
      <c r="B48" s="99"/>
      <c r="C48" s="99"/>
      <c r="D48" s="107"/>
      <c r="E48" s="99"/>
      <c r="F48" s="49"/>
    </row>
    <row r="49" spans="1:6" x14ac:dyDescent="0.25">
      <c r="A49" s="57"/>
      <c r="B49" s="99"/>
      <c r="C49" s="99"/>
      <c r="D49" s="107"/>
      <c r="E49" s="99"/>
      <c r="F49" s="49"/>
    </row>
    <row r="50" spans="1:6" s="61" customFormat="1" x14ac:dyDescent="0.25">
      <c r="A50" s="128"/>
      <c r="B50" s="106"/>
      <c r="C50" s="106"/>
      <c r="D50" s="128"/>
      <c r="E50" s="106"/>
      <c r="F50" s="66"/>
    </row>
    <row r="51" spans="1:6" x14ac:dyDescent="0.25">
      <c r="A51" s="57"/>
      <c r="B51" s="99"/>
      <c r="C51" s="99"/>
      <c r="D51" s="165"/>
      <c r="E51" s="99"/>
      <c r="F51" s="58"/>
    </row>
    <row r="52" spans="1:6" x14ac:dyDescent="0.25">
      <c r="A52" s="57"/>
      <c r="B52" s="99"/>
      <c r="C52" s="99"/>
      <c r="D52" s="49"/>
      <c r="E52" s="99"/>
      <c r="F52" s="99"/>
    </row>
    <row r="53" spans="1:6" x14ac:dyDescent="0.25">
      <c r="A53" s="57"/>
      <c r="B53" s="99"/>
      <c r="C53" s="99"/>
      <c r="D53" s="165"/>
      <c r="E53" s="99"/>
      <c r="F53" s="99"/>
    </row>
    <row r="54" spans="1:6" x14ac:dyDescent="0.25">
      <c r="A54" s="57"/>
      <c r="D54" s="57"/>
    </row>
    <row r="55" spans="1:6" x14ac:dyDescent="0.25">
      <c r="A55" s="57"/>
    </row>
    <row r="56" spans="1:6" x14ac:dyDescent="0.25">
      <c r="A56" s="57"/>
      <c r="D56" s="165"/>
    </row>
    <row r="57" spans="1:6" x14ac:dyDescent="0.25">
      <c r="A57" s="57"/>
      <c r="D57" s="167"/>
    </row>
    <row r="58" spans="1:6" x14ac:dyDescent="0.25">
      <c r="D58" s="49"/>
    </row>
  </sheetData>
  <pageMargins left="0.75" right="0.75" top="1" bottom="1" header="0.5" footer="0.5"/>
  <pageSetup orientation="landscape" r:id="rId1"/>
  <headerFooter alignWithMargins="0"/>
  <ignoredErrors>
    <ignoredError sqref="B18:C1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C77BD-089F-476E-BFA7-D4C759F46ED5}">
  <dimension ref="A1:N63"/>
  <sheetViews>
    <sheetView topLeftCell="A15" workbookViewId="0">
      <selection activeCell="B72" sqref="B72"/>
    </sheetView>
  </sheetViews>
  <sheetFormatPr defaultRowHeight="12.5" x14ac:dyDescent="0.25"/>
  <cols>
    <col min="1" max="1" width="10.81640625" bestFit="1" customWidth="1"/>
    <col min="2" max="2" width="17.453125" bestFit="1" customWidth="1"/>
    <col min="3" max="4" width="13.54296875" bestFit="1" customWidth="1"/>
    <col min="5" max="6" width="22.26953125" bestFit="1" customWidth="1"/>
    <col min="7" max="7" width="11.453125" bestFit="1" customWidth="1"/>
    <col min="8" max="8" width="32.26953125" customWidth="1"/>
    <col min="9" max="9" width="20.453125" bestFit="1" customWidth="1"/>
  </cols>
  <sheetData>
    <row r="1" spans="1:13" ht="26" x14ac:dyDescent="0.3">
      <c r="A1" s="8" t="s">
        <v>71</v>
      </c>
      <c r="B1" s="159" t="s">
        <v>44</v>
      </c>
      <c r="C1" s="5" t="s">
        <v>115</v>
      </c>
      <c r="D1" s="5" t="s">
        <v>116</v>
      </c>
      <c r="E1" s="5" t="s">
        <v>117</v>
      </c>
      <c r="F1" s="5" t="s">
        <v>117</v>
      </c>
      <c r="G1" s="25" t="s">
        <v>95</v>
      </c>
      <c r="H1" s="111" t="s">
        <v>120</v>
      </c>
      <c r="I1" s="25" t="s">
        <v>3</v>
      </c>
    </row>
    <row r="2" spans="1:13" x14ac:dyDescent="0.25">
      <c r="B2" s="8" t="s">
        <v>1</v>
      </c>
      <c r="C2" s="8" t="s">
        <v>1</v>
      </c>
      <c r="D2" s="8" t="s">
        <v>1</v>
      </c>
      <c r="E2" s="8" t="s">
        <v>1</v>
      </c>
      <c r="F2" s="8" t="s">
        <v>118</v>
      </c>
      <c r="G2" s="8" t="s">
        <v>1</v>
      </c>
      <c r="H2" s="8" t="s">
        <v>119</v>
      </c>
      <c r="I2" s="8" t="s">
        <v>1</v>
      </c>
    </row>
    <row r="3" spans="1:13" x14ac:dyDescent="0.25">
      <c r="A3" s="8" t="s">
        <v>26</v>
      </c>
      <c r="B3" s="114">
        <v>2.7624078168111801</v>
      </c>
      <c r="C3" s="16">
        <v>1.41654767540747</v>
      </c>
      <c r="D3" s="16">
        <v>1.65233713</v>
      </c>
      <c r="E3" s="103">
        <f>D3-C3</f>
        <v>0.23578945459253009</v>
      </c>
      <c r="F3" s="269">
        <f>(D3-C3)/C3</f>
        <v>0.16645359608154753</v>
      </c>
      <c r="G3" s="12">
        <v>2.4922713244713277</v>
      </c>
      <c r="H3" s="269">
        <v>1</v>
      </c>
      <c r="I3" s="114">
        <v>2.4247372013863644</v>
      </c>
      <c r="J3" s="16">
        <v>1.41654767540747</v>
      </c>
      <c r="K3" s="16">
        <v>1.65233713</v>
      </c>
      <c r="L3" s="12">
        <v>2.4922713244713277</v>
      </c>
      <c r="M3" s="114">
        <v>2.4247372013863644</v>
      </c>
    </row>
    <row r="4" spans="1:13" x14ac:dyDescent="0.25">
      <c r="A4" s="8" t="s">
        <v>27</v>
      </c>
      <c r="B4" s="116">
        <v>7.2040133680867799E-2</v>
      </c>
      <c r="C4" s="181">
        <v>6.3495878438420195E-2</v>
      </c>
      <c r="D4" s="181">
        <v>7.0190370000000002E-2</v>
      </c>
      <c r="E4" s="103">
        <f t="shared" ref="E4:E5" si="0">D4-C4</f>
        <v>6.6944915615798073E-3</v>
      </c>
      <c r="F4" s="269">
        <f t="shared" ref="F4:F5" si="1">(D4-C4)/C4</f>
        <v>0.10543190717602692</v>
      </c>
      <c r="G4" s="138">
        <v>0.11845983268558591</v>
      </c>
      <c r="H4" s="269">
        <v>1</v>
      </c>
      <c r="I4" s="116">
        <v>0.13006475743676543</v>
      </c>
      <c r="J4" s="181">
        <v>6.3495878438420195E-2</v>
      </c>
      <c r="K4" s="181">
        <v>7.0190370000000002E-2</v>
      </c>
      <c r="L4" s="138">
        <v>0.11845983268558591</v>
      </c>
      <c r="M4" s="116">
        <v>0.13006475743676543</v>
      </c>
    </row>
    <row r="5" spans="1:13" x14ac:dyDescent="0.25">
      <c r="A5" s="8" t="s">
        <v>78</v>
      </c>
      <c r="B5" s="281">
        <v>43.956025548800397</v>
      </c>
      <c r="C5" s="279">
        <v>35.807375007967103</v>
      </c>
      <c r="D5" s="279">
        <v>35.55247731</v>
      </c>
      <c r="E5" s="103">
        <f t="shared" si="0"/>
        <v>-0.25489769796710249</v>
      </c>
      <c r="F5" s="269">
        <f t="shared" si="1"/>
        <v>-7.1185809602180563E-3</v>
      </c>
      <c r="G5" s="279">
        <v>42.343082599186538</v>
      </c>
      <c r="H5" s="269">
        <v>1</v>
      </c>
      <c r="I5" s="279">
        <v>41.939846861783074</v>
      </c>
      <c r="J5" s="279">
        <v>35.807375007967103</v>
      </c>
      <c r="K5" s="279">
        <v>35.55247731</v>
      </c>
      <c r="L5" s="279">
        <v>42.343082599186538</v>
      </c>
      <c r="M5" s="279">
        <v>41.939846861783074</v>
      </c>
    </row>
    <row r="7" spans="1:13" x14ac:dyDescent="0.25">
      <c r="A7" s="8" t="s">
        <v>66</v>
      </c>
      <c r="B7" s="8"/>
    </row>
    <row r="8" spans="1:13" ht="26" x14ac:dyDescent="0.3">
      <c r="B8" s="159" t="s">
        <v>44</v>
      </c>
      <c r="C8" s="5" t="s">
        <v>115</v>
      </c>
      <c r="D8" s="5" t="s">
        <v>116</v>
      </c>
      <c r="E8" s="5" t="s">
        <v>117</v>
      </c>
      <c r="F8" s="5" t="s">
        <v>117</v>
      </c>
      <c r="G8" s="25" t="s">
        <v>95</v>
      </c>
      <c r="H8" s="111" t="s">
        <v>120</v>
      </c>
      <c r="I8" s="25" t="s">
        <v>3</v>
      </c>
    </row>
    <row r="9" spans="1:13" x14ac:dyDescent="0.25">
      <c r="B9" s="8" t="s">
        <v>1</v>
      </c>
      <c r="C9" s="8" t="s">
        <v>1</v>
      </c>
      <c r="D9" s="8" t="s">
        <v>1</v>
      </c>
      <c r="E9" s="8" t="s">
        <v>1</v>
      </c>
      <c r="F9" s="8" t="s">
        <v>118</v>
      </c>
      <c r="G9" s="8" t="s">
        <v>1</v>
      </c>
      <c r="H9" s="8" t="s">
        <v>119</v>
      </c>
      <c r="I9" s="8" t="s">
        <v>1</v>
      </c>
    </row>
    <row r="10" spans="1:13" x14ac:dyDescent="0.25">
      <c r="A10" s="8" t="s">
        <v>26</v>
      </c>
      <c r="B10" s="281">
        <v>113.22537938995001</v>
      </c>
      <c r="C10" s="103">
        <v>106.977245896539</v>
      </c>
      <c r="D10" s="103">
        <v>104.49531861</v>
      </c>
      <c r="E10" s="103">
        <f>D10-C10</f>
        <v>-2.4819272865390047</v>
      </c>
      <c r="F10" s="270">
        <f>(D10-C10)/C10</f>
        <v>-2.3200515826882973E-2</v>
      </c>
      <c r="G10" s="12">
        <v>81.438128308710702</v>
      </c>
      <c r="H10" s="269">
        <f>(D10-B10)/(I10-B10)</f>
        <v>0.21971225527211316</v>
      </c>
      <c r="I10" s="114">
        <v>73.491315538400869</v>
      </c>
      <c r="J10" s="16">
        <v>106.977245896539</v>
      </c>
      <c r="K10" s="16">
        <v>104.49531861</v>
      </c>
      <c r="L10" s="12">
        <v>81.438128308710702</v>
      </c>
      <c r="M10" s="114">
        <v>73.491315538400869</v>
      </c>
    </row>
    <row r="11" spans="1:13" x14ac:dyDescent="0.25">
      <c r="A11" s="8" t="s">
        <v>27</v>
      </c>
      <c r="B11" s="114">
        <v>4.4605594343498201</v>
      </c>
      <c r="C11" s="181">
        <v>3.7754022622915802</v>
      </c>
      <c r="D11" s="181">
        <v>3.71457339</v>
      </c>
      <c r="E11" s="103">
        <f t="shared" ref="E11:E12" si="2">D11-C11</f>
        <v>-6.0828872291580183E-2</v>
      </c>
      <c r="F11" s="270">
        <f>(D11-C11)/C11</f>
        <v>-1.6111891678175373E-2</v>
      </c>
      <c r="G11" s="138">
        <v>3.2157414954572743</v>
      </c>
      <c r="H11" s="269">
        <f t="shared" ref="H11:H12" si="3">(D11-B11)/(I11-B11)</f>
        <v>0.47941856944220312</v>
      </c>
      <c r="I11" s="116">
        <v>2.9045370107341379</v>
      </c>
      <c r="J11" s="181">
        <v>3.7754022622915802</v>
      </c>
      <c r="K11" s="181">
        <v>3.71457339</v>
      </c>
      <c r="L11" s="138">
        <v>3.2157414954572743</v>
      </c>
      <c r="M11" s="116">
        <v>2.9045370107341379</v>
      </c>
    </row>
    <row r="12" spans="1:13" x14ac:dyDescent="0.25">
      <c r="A12" s="8" t="s">
        <v>78</v>
      </c>
      <c r="B12" s="281">
        <v>3299.5307674288101</v>
      </c>
      <c r="C12" s="279">
        <v>2845.6857078246599</v>
      </c>
      <c r="D12" s="282">
        <v>2784.8590113599998</v>
      </c>
      <c r="E12" s="103">
        <f t="shared" si="2"/>
        <v>-60.826696464660017</v>
      </c>
      <c r="F12" s="270">
        <f>(D12-C12)/C12</f>
        <v>-2.1375057792716694E-2</v>
      </c>
      <c r="G12" s="148">
        <v>2389.090480028311</v>
      </c>
      <c r="H12" s="269">
        <f t="shared" si="3"/>
        <v>0.45223987838965934</v>
      </c>
      <c r="I12" s="283">
        <v>2161.4804081781863</v>
      </c>
      <c r="J12" s="182">
        <v>2845.6857078246599</v>
      </c>
      <c r="K12" s="182">
        <v>2784.8590113599998</v>
      </c>
      <c r="L12" s="148">
        <v>2389.090480028311</v>
      </c>
      <c r="M12" s="148">
        <v>2161.4804081781863</v>
      </c>
    </row>
    <row r="15" spans="1:13" x14ac:dyDescent="0.25">
      <c r="A15" s="8" t="s">
        <v>67</v>
      </c>
      <c r="B15" s="8"/>
    </row>
    <row r="16" spans="1:13" ht="26" x14ac:dyDescent="0.3">
      <c r="B16" s="159" t="s">
        <v>44</v>
      </c>
      <c r="C16" s="5" t="s">
        <v>115</v>
      </c>
      <c r="D16" s="5" t="s">
        <v>116</v>
      </c>
      <c r="E16" s="5" t="s">
        <v>117</v>
      </c>
      <c r="F16" s="5" t="s">
        <v>117</v>
      </c>
      <c r="G16" s="25" t="s">
        <v>95</v>
      </c>
      <c r="H16" s="111" t="s">
        <v>120</v>
      </c>
      <c r="I16" s="25" t="s">
        <v>3</v>
      </c>
    </row>
    <row r="17" spans="1:13" x14ac:dyDescent="0.25">
      <c r="B17" s="8" t="s">
        <v>1</v>
      </c>
      <c r="C17" s="8" t="s">
        <v>1</v>
      </c>
      <c r="D17" s="8" t="s">
        <v>1</v>
      </c>
      <c r="E17" s="8" t="s">
        <v>1</v>
      </c>
      <c r="F17" s="8" t="s">
        <v>118</v>
      </c>
      <c r="G17" s="8" t="s">
        <v>1</v>
      </c>
      <c r="H17" s="8" t="s">
        <v>119</v>
      </c>
      <c r="I17" s="8" t="s">
        <v>1</v>
      </c>
    </row>
    <row r="18" spans="1:13" x14ac:dyDescent="0.25">
      <c r="A18" s="8" t="s">
        <v>26</v>
      </c>
      <c r="B18" s="213">
        <v>57.608462171010402</v>
      </c>
      <c r="C18" s="16">
        <v>47.959925902836503</v>
      </c>
      <c r="D18" s="16">
        <v>50.739926580000002</v>
      </c>
      <c r="E18" s="103">
        <f>D18-C18</f>
        <v>2.7800006771634997</v>
      </c>
      <c r="F18" s="270">
        <f>(D18-C18)/C18</f>
        <v>5.7965074483133879E-2</v>
      </c>
      <c r="G18" s="275">
        <v>48.187286432167355</v>
      </c>
      <c r="H18" s="269">
        <f>(D18-B18)/(I18-B18)</f>
        <v>0.58324232825351174</v>
      </c>
      <c r="I18" s="276">
        <v>45.831992497456589</v>
      </c>
      <c r="J18" s="16">
        <v>47.959925902836503</v>
      </c>
      <c r="K18" s="16">
        <v>50.739926580000002</v>
      </c>
      <c r="L18" s="12">
        <v>48.187286432167355</v>
      </c>
      <c r="M18" s="114">
        <v>45.831992497456589</v>
      </c>
    </row>
    <row r="19" spans="1:13" x14ac:dyDescent="0.25">
      <c r="A19" s="8" t="s">
        <v>27</v>
      </c>
      <c r="B19" s="116">
        <v>4.1534337070206098</v>
      </c>
      <c r="C19" s="181">
        <v>3.69741053755605</v>
      </c>
      <c r="D19" s="181">
        <v>3.8032172399999999</v>
      </c>
      <c r="E19" s="103">
        <f t="shared" ref="E19:E20" si="4">D19-C19</f>
        <v>0.10580670244394996</v>
      </c>
      <c r="F19" s="270">
        <f t="shared" ref="F19:F20" si="5">(D19-C19)/C19</f>
        <v>2.8616433411770146E-2</v>
      </c>
      <c r="G19" s="277">
        <v>3.7743431807958179</v>
      </c>
      <c r="H19" s="269">
        <f>(D19-B19)/(I19-B19)</f>
        <v>0.73906667203377097</v>
      </c>
      <c r="I19" s="278">
        <v>3.67957054923962</v>
      </c>
      <c r="J19" s="181">
        <v>3.69741053755605</v>
      </c>
      <c r="K19" s="181">
        <v>3.8032172399999999</v>
      </c>
      <c r="L19" s="138">
        <v>3.7743431807958179</v>
      </c>
      <c r="M19" s="116">
        <v>3.67957054923962</v>
      </c>
    </row>
    <row r="20" spans="1:13" x14ac:dyDescent="0.25">
      <c r="A20" s="8" t="s">
        <v>78</v>
      </c>
      <c r="B20" s="281">
        <v>7663.0491922035399</v>
      </c>
      <c r="C20" s="182">
        <v>7602.0481069990201</v>
      </c>
      <c r="D20" s="182">
        <v>7602.7246222800004</v>
      </c>
      <c r="E20" s="103">
        <f t="shared" si="4"/>
        <v>0.67651528098031122</v>
      </c>
      <c r="F20" s="271">
        <f t="shared" si="5"/>
        <v>8.8991186514257925E-5</v>
      </c>
      <c r="G20" s="182">
        <v>8206.900457217911</v>
      </c>
      <c r="H20" s="269">
        <v>1</v>
      </c>
      <c r="I20" s="182">
        <v>8342.8632734715029</v>
      </c>
      <c r="J20" s="182">
        <v>7602.0481069990201</v>
      </c>
      <c r="K20" s="182">
        <v>7602.7246222800004</v>
      </c>
      <c r="L20" s="148">
        <v>8206.900457217911</v>
      </c>
      <c r="M20" s="148">
        <v>8342.8632734715029</v>
      </c>
    </row>
    <row r="22" spans="1:13" x14ac:dyDescent="0.25">
      <c r="A22" s="8" t="s">
        <v>64</v>
      </c>
      <c r="B22" s="8"/>
    </row>
    <row r="23" spans="1:13" ht="26" x14ac:dyDescent="0.3">
      <c r="B23" s="159" t="s">
        <v>44</v>
      </c>
      <c r="C23" s="5" t="s">
        <v>115</v>
      </c>
      <c r="D23" s="5" t="s">
        <v>116</v>
      </c>
      <c r="E23" s="5" t="s">
        <v>117</v>
      </c>
      <c r="F23" s="5" t="s">
        <v>117</v>
      </c>
      <c r="G23" s="25" t="s">
        <v>95</v>
      </c>
      <c r="H23" s="111" t="s">
        <v>120</v>
      </c>
      <c r="I23" s="25" t="s">
        <v>3</v>
      </c>
    </row>
    <row r="24" spans="1:13" x14ac:dyDescent="0.25">
      <c r="B24" s="8" t="s">
        <v>1</v>
      </c>
      <c r="C24" s="8" t="s">
        <v>1</v>
      </c>
      <c r="D24" s="8" t="s">
        <v>1</v>
      </c>
      <c r="E24" s="8" t="s">
        <v>1</v>
      </c>
      <c r="F24" s="8" t="s">
        <v>118</v>
      </c>
      <c r="G24" s="8" t="s">
        <v>1</v>
      </c>
      <c r="H24" s="8" t="s">
        <v>119</v>
      </c>
      <c r="I24" s="8" t="s">
        <v>1</v>
      </c>
    </row>
    <row r="25" spans="1:13" x14ac:dyDescent="0.25">
      <c r="A25" s="8" t="s">
        <v>26</v>
      </c>
      <c r="B25" s="114">
        <v>14.421031817628799</v>
      </c>
      <c r="C25" s="16">
        <v>13.2469937820509</v>
      </c>
      <c r="D25" s="16">
        <v>12.61066222</v>
      </c>
      <c r="E25" s="103">
        <f>D25-C25</f>
        <v>-0.63633156205090025</v>
      </c>
      <c r="F25" s="270">
        <f>(D25-C25)/C25</f>
        <v>-4.8035922151114907E-2</v>
      </c>
      <c r="G25" s="12">
        <v>12.110620634389786</v>
      </c>
      <c r="H25" s="269">
        <f>(D25-B25)/(I25-B25)</f>
        <v>0.62685624472811108</v>
      </c>
      <c r="I25" s="114">
        <v>11.533017838580033</v>
      </c>
    </row>
    <row r="26" spans="1:13" x14ac:dyDescent="0.25">
      <c r="A26" s="8" t="s">
        <v>27</v>
      </c>
      <c r="B26" s="116">
        <v>0.73912949657873095</v>
      </c>
      <c r="C26" s="181">
        <v>0.57821577202477303</v>
      </c>
      <c r="D26" s="181">
        <v>0.53871363999999999</v>
      </c>
      <c r="E26" s="103">
        <f t="shared" ref="E26:E27" si="6">D26-C26</f>
        <v>-3.950213202477304E-2</v>
      </c>
      <c r="F26" s="270">
        <f t="shared" ref="F26:F27" si="7">(D26-C26)/C26</f>
        <v>-6.8317285580858589E-2</v>
      </c>
      <c r="G26" s="272">
        <v>0.46986040962300363</v>
      </c>
      <c r="H26" s="269">
        <v>1</v>
      </c>
      <c r="I26" s="273">
        <v>0.58732551202875449</v>
      </c>
      <c r="L26" s="138">
        <f>I26-(0.8*(I26-M26))</f>
        <v>0.58732551202875449</v>
      </c>
      <c r="M26" s="116">
        <v>0.58732551202875449</v>
      </c>
    </row>
    <row r="27" spans="1:13" x14ac:dyDescent="0.25">
      <c r="A27" s="8" t="s">
        <v>78</v>
      </c>
      <c r="B27" s="281">
        <v>699.10358534676902</v>
      </c>
      <c r="C27" s="274">
        <v>678.39506601373</v>
      </c>
      <c r="D27" s="274">
        <v>663.85751714000003</v>
      </c>
      <c r="E27" s="103">
        <f t="shared" si="6"/>
        <v>-14.537548873729975</v>
      </c>
      <c r="F27" s="271">
        <f t="shared" si="7"/>
        <v>-2.1429325774954485E-2</v>
      </c>
      <c r="G27" s="274">
        <v>566.01653037273229</v>
      </c>
      <c r="H27" s="269">
        <f t="shared" ref="H27" si="8">(D27-B27)/(I27-B27)</f>
        <v>0.21186774755002266</v>
      </c>
      <c r="I27" s="274">
        <v>532.74476662922314</v>
      </c>
    </row>
    <row r="29" spans="1:13" x14ac:dyDescent="0.25">
      <c r="A29" s="8" t="s">
        <v>70</v>
      </c>
      <c r="B29" s="8"/>
    </row>
    <row r="30" spans="1:13" ht="26" x14ac:dyDescent="0.3">
      <c r="B30" s="159" t="s">
        <v>44</v>
      </c>
      <c r="C30" s="5" t="s">
        <v>115</v>
      </c>
      <c r="D30" s="5" t="s">
        <v>116</v>
      </c>
      <c r="E30" s="5" t="s">
        <v>117</v>
      </c>
      <c r="F30" s="5" t="s">
        <v>117</v>
      </c>
      <c r="G30" s="25" t="s">
        <v>95</v>
      </c>
      <c r="H30" s="111" t="s">
        <v>120</v>
      </c>
      <c r="I30" s="25" t="s">
        <v>3</v>
      </c>
    </row>
    <row r="31" spans="1:13" x14ac:dyDescent="0.25">
      <c r="B31" s="8" t="s">
        <v>1</v>
      </c>
      <c r="C31" s="8" t="s">
        <v>1</v>
      </c>
      <c r="D31" s="8" t="s">
        <v>1</v>
      </c>
      <c r="E31" s="8" t="s">
        <v>1</v>
      </c>
      <c r="F31" s="8" t="s">
        <v>118</v>
      </c>
      <c r="G31" s="8" t="s">
        <v>1</v>
      </c>
      <c r="H31" s="8" t="s">
        <v>119</v>
      </c>
      <c r="I31" s="8" t="s">
        <v>1</v>
      </c>
    </row>
    <row r="32" spans="1:13" x14ac:dyDescent="0.25">
      <c r="A32" s="8" t="s">
        <v>26</v>
      </c>
      <c r="B32" s="114">
        <v>6.8505592678462097</v>
      </c>
      <c r="C32" s="16">
        <v>6.9010729010521104</v>
      </c>
      <c r="D32" s="16">
        <v>6.38899858</v>
      </c>
      <c r="E32" s="103">
        <f>D32-C32</f>
        <v>-0.51207432105211037</v>
      </c>
      <c r="F32" s="270">
        <f>(D32-C32)/C32</f>
        <v>-7.4202131812582589E-2</v>
      </c>
      <c r="G32" s="12">
        <v>5.0102788463903138</v>
      </c>
      <c r="H32" s="269">
        <f>(D32-B32)/(I32-B32)</f>
        <v>0.2006479805859398</v>
      </c>
      <c r="I32" s="114">
        <v>4.5502087410263394</v>
      </c>
      <c r="J32" s="4">
        <v>6.9010729010521104</v>
      </c>
      <c r="K32" s="4">
        <v>6.38899858</v>
      </c>
      <c r="L32" s="4">
        <v>5.0102788463903138</v>
      </c>
      <c r="M32" s="4">
        <v>4.5502087410263394</v>
      </c>
    </row>
    <row r="33" spans="1:14" x14ac:dyDescent="0.25">
      <c r="A33" s="8" t="s">
        <v>27</v>
      </c>
      <c r="B33" s="116">
        <v>0.132238229453289</v>
      </c>
      <c r="C33" s="181">
        <v>0.12115447511808999</v>
      </c>
      <c r="D33" s="181">
        <v>0.11994161</v>
      </c>
      <c r="E33" s="103">
        <f t="shared" ref="E33:E34" si="9">D33-C33</f>
        <v>-1.2128651180899896E-3</v>
      </c>
      <c r="F33" s="270">
        <f t="shared" ref="F33:F34" si="10">(D33-C33)/C33</f>
        <v>-1.0010898209973695E-2</v>
      </c>
      <c r="G33" s="272">
        <v>0.11320466046379581</v>
      </c>
      <c r="H33" s="269">
        <f>(D33-B33)/(I33-B33)</f>
        <v>0.51683925216870918</v>
      </c>
      <c r="I33" s="273">
        <v>0.1084462682164225</v>
      </c>
      <c r="J33" s="280">
        <v>0.12115447511808999</v>
      </c>
      <c r="K33" s="280">
        <v>0.11994161</v>
      </c>
      <c r="L33" s="280">
        <v>0.11320466046379581</v>
      </c>
      <c r="M33" s="280">
        <v>0.1084462682164225</v>
      </c>
    </row>
    <row r="34" spans="1:14" x14ac:dyDescent="0.25">
      <c r="A34" s="8" t="s">
        <v>78</v>
      </c>
      <c r="B34" s="281">
        <v>50.316431139664502</v>
      </c>
      <c r="C34" s="274">
        <v>32.174946147077499</v>
      </c>
      <c r="D34" s="274">
        <v>35.403288109999998</v>
      </c>
      <c r="E34" s="103">
        <f t="shared" si="9"/>
        <v>3.2283419629224994</v>
      </c>
      <c r="F34" s="271">
        <f t="shared" si="10"/>
        <v>0.10033713648393269</v>
      </c>
      <c r="G34" s="274">
        <v>31.432201368530418</v>
      </c>
      <c r="H34" s="269">
        <f t="shared" ref="H34" si="11">(D34-B34)/(I34-B34)</f>
        <v>0.63177130167989493</v>
      </c>
      <c r="I34" s="274">
        <v>26.711143925746899</v>
      </c>
      <c r="J34" s="274">
        <v>32.174946147077499</v>
      </c>
      <c r="K34" s="274">
        <v>35.403288109999998</v>
      </c>
      <c r="L34" s="274">
        <v>31.432201368530418</v>
      </c>
      <c r="M34" s="274">
        <v>26.711143925746899</v>
      </c>
    </row>
    <row r="36" spans="1:14" x14ac:dyDescent="0.25">
      <c r="A36" s="8" t="s">
        <v>69</v>
      </c>
      <c r="B36" s="8"/>
    </row>
    <row r="37" spans="1:14" ht="26" x14ac:dyDescent="0.3">
      <c r="B37" s="159" t="s">
        <v>44</v>
      </c>
      <c r="C37" s="5" t="s">
        <v>115</v>
      </c>
      <c r="D37" s="5" t="s">
        <v>116</v>
      </c>
      <c r="E37" s="5" t="s">
        <v>117</v>
      </c>
      <c r="F37" s="5" t="s">
        <v>117</v>
      </c>
      <c r="G37" s="25" t="s">
        <v>95</v>
      </c>
      <c r="H37" s="111" t="s">
        <v>120</v>
      </c>
      <c r="I37" s="25" t="s">
        <v>3</v>
      </c>
    </row>
    <row r="38" spans="1:14" x14ac:dyDescent="0.25">
      <c r="B38" s="8" t="s">
        <v>1</v>
      </c>
      <c r="C38" s="8" t="s">
        <v>1</v>
      </c>
      <c r="D38" s="8" t="s">
        <v>1</v>
      </c>
      <c r="E38" s="8" t="s">
        <v>1</v>
      </c>
      <c r="F38" s="8" t="s">
        <v>118</v>
      </c>
      <c r="G38" s="8" t="s">
        <v>1</v>
      </c>
      <c r="H38" s="8" t="s">
        <v>119</v>
      </c>
      <c r="I38" s="8" t="s">
        <v>1</v>
      </c>
    </row>
    <row r="39" spans="1:14" x14ac:dyDescent="0.25">
      <c r="A39" s="8" t="s">
        <v>26</v>
      </c>
      <c r="B39" s="114">
        <v>8.0355458575587608</v>
      </c>
      <c r="C39" s="16">
        <v>7.9584486507025201</v>
      </c>
      <c r="D39" s="16">
        <v>7.9245846000000002</v>
      </c>
      <c r="E39" s="103">
        <f>D39-C39</f>
        <v>-3.3864050702519854E-2</v>
      </c>
      <c r="F39" s="270">
        <f>(D39-C39)/C39</f>
        <v>-4.255107017563097E-3</v>
      </c>
      <c r="G39" s="12">
        <v>8.1890692336189392</v>
      </c>
      <c r="H39" s="269">
        <v>1</v>
      </c>
      <c r="I39" s="114">
        <v>8.2274500776339838</v>
      </c>
      <c r="J39" s="4">
        <v>8.0355458575587608</v>
      </c>
      <c r="K39" s="4">
        <v>7.9584486507025201</v>
      </c>
      <c r="L39" s="4">
        <v>7.9245846000000002</v>
      </c>
      <c r="M39" s="4">
        <v>8.1890692336189392</v>
      </c>
      <c r="N39" s="4">
        <v>8.2274500776339838</v>
      </c>
    </row>
    <row r="40" spans="1:14" x14ac:dyDescent="0.25">
      <c r="A40" s="8" t="s">
        <v>27</v>
      </c>
      <c r="B40" s="116">
        <v>0.63065998136672596</v>
      </c>
      <c r="C40" s="181">
        <v>0.444949680049952</v>
      </c>
      <c r="D40" s="181">
        <v>0.43840395999999998</v>
      </c>
      <c r="E40" s="103">
        <f t="shared" ref="E40:E41" si="12">D40-C40</f>
        <v>-6.5457200499520196E-3</v>
      </c>
      <c r="F40" s="270">
        <f t="shared" ref="F40:F41" si="13">(D40-C40)/C40</f>
        <v>-1.4711146773309666E-2</v>
      </c>
      <c r="G40" s="272">
        <v>0.47239920298669125</v>
      </c>
      <c r="H40" s="269">
        <f>(D40-B40)/(I40-B40)</f>
        <v>0.97184418443871323</v>
      </c>
      <c r="I40" s="273">
        <v>0.43283400839168257</v>
      </c>
      <c r="J40">
        <v>0.63065998136672596</v>
      </c>
      <c r="K40">
        <v>0.444949680049952</v>
      </c>
      <c r="L40">
        <v>0.43840395999999998</v>
      </c>
      <c r="M40">
        <v>0.47239920298669125</v>
      </c>
      <c r="N40">
        <v>0.43283400839168257</v>
      </c>
    </row>
    <row r="41" spans="1:14" x14ac:dyDescent="0.25">
      <c r="A41" s="8" t="s">
        <v>78</v>
      </c>
      <c r="B41" s="281">
        <v>597.86579781438195</v>
      </c>
      <c r="C41" s="274">
        <v>559.14633297546595</v>
      </c>
      <c r="D41" s="274">
        <v>553.86540044000003</v>
      </c>
      <c r="E41" s="103">
        <f t="shared" si="12"/>
        <v>-5.2809325354659222</v>
      </c>
      <c r="F41" s="271">
        <f t="shared" si="13"/>
        <v>-9.4446341217400732E-3</v>
      </c>
      <c r="G41" s="274">
        <v>606.68617166745059</v>
      </c>
      <c r="H41" s="269">
        <v>1</v>
      </c>
      <c r="I41" s="274">
        <v>608.89126513071778</v>
      </c>
      <c r="J41">
        <v>597.86579781438195</v>
      </c>
      <c r="K41">
        <v>559.14633297546595</v>
      </c>
      <c r="L41">
        <v>553.86540044000003</v>
      </c>
      <c r="M41">
        <v>606.68617166745059</v>
      </c>
      <c r="N41">
        <v>608.89126513071778</v>
      </c>
    </row>
    <row r="42" spans="1:14" x14ac:dyDescent="0.25">
      <c r="D42" s="4">
        <f>D39-B39</f>
        <v>-0.11096125755876063</v>
      </c>
      <c r="E42" s="4"/>
    </row>
    <row r="43" spans="1:14" x14ac:dyDescent="0.25">
      <c r="A43" s="8" t="s">
        <v>68</v>
      </c>
      <c r="B43" s="8"/>
    </row>
    <row r="44" spans="1:14" ht="26" x14ac:dyDescent="0.3">
      <c r="B44" s="159" t="s">
        <v>44</v>
      </c>
      <c r="C44" s="5" t="s">
        <v>115</v>
      </c>
      <c r="D44" s="5" t="s">
        <v>116</v>
      </c>
      <c r="E44" s="5" t="s">
        <v>117</v>
      </c>
      <c r="F44" s="5" t="s">
        <v>117</v>
      </c>
      <c r="G44" s="25" t="s">
        <v>95</v>
      </c>
      <c r="H44" s="111" t="s">
        <v>120</v>
      </c>
      <c r="I44" s="25" t="s">
        <v>3</v>
      </c>
    </row>
    <row r="45" spans="1:14" x14ac:dyDescent="0.25">
      <c r="B45" s="8" t="s">
        <v>1</v>
      </c>
      <c r="C45" s="8" t="s">
        <v>1</v>
      </c>
      <c r="D45" s="8" t="s">
        <v>1</v>
      </c>
      <c r="E45" s="8" t="s">
        <v>1</v>
      </c>
      <c r="F45" s="8" t="s">
        <v>118</v>
      </c>
      <c r="G45" s="8" t="s">
        <v>1</v>
      </c>
      <c r="H45" s="8" t="s">
        <v>119</v>
      </c>
      <c r="I45" s="8" t="s">
        <v>1</v>
      </c>
    </row>
    <row r="46" spans="1:14" x14ac:dyDescent="0.25">
      <c r="A46" s="8" t="s">
        <v>26</v>
      </c>
      <c r="B46" s="114">
        <v>67.910065089393697</v>
      </c>
      <c r="C46" s="16">
        <v>58.2216676143887</v>
      </c>
      <c r="D46" s="16">
        <v>56.642037590000001</v>
      </c>
      <c r="E46" s="103">
        <f>D46-C46</f>
        <v>-1.5796300243886989</v>
      </c>
      <c r="F46" s="270">
        <f>(D46-C46)/C46</f>
        <v>-2.713130848210735E-2</v>
      </c>
      <c r="G46" s="12">
        <v>55.945101367417919</v>
      </c>
      <c r="H46" s="269">
        <f>(D46-B46)/(I46-B46)</f>
        <v>0.75340153208808913</v>
      </c>
      <c r="I46" s="114">
        <v>52.953860436923975</v>
      </c>
      <c r="J46">
        <v>67.910065089393697</v>
      </c>
      <c r="K46">
        <v>58.2216676143887</v>
      </c>
      <c r="L46">
        <v>56.642037590000001</v>
      </c>
      <c r="M46">
        <v>55.945101367417919</v>
      </c>
      <c r="N46">
        <v>52.953860436923975</v>
      </c>
    </row>
    <row r="47" spans="1:14" x14ac:dyDescent="0.25">
      <c r="A47" s="8" t="s">
        <v>27</v>
      </c>
      <c r="B47" s="116">
        <v>6.9848711835411601</v>
      </c>
      <c r="C47" s="181">
        <v>6.0712746629860499</v>
      </c>
      <c r="D47" s="181">
        <v>6.0280569499999999</v>
      </c>
      <c r="E47" s="103">
        <f t="shared" ref="E47:E48" si="14">D47-C47</f>
        <v>-4.3217712986050039E-2</v>
      </c>
      <c r="F47" s="270">
        <f t="shared" ref="F47:F48" si="15">(D47-C47)/C47</f>
        <v>-7.1183919992172063E-3</v>
      </c>
      <c r="G47" s="272">
        <v>5.8631212352492978</v>
      </c>
      <c r="H47" s="269">
        <f>(D47-B47)/(I47-B47)</f>
        <v>0.68237256261835788</v>
      </c>
      <c r="I47" s="273">
        <v>5.5826837481763327</v>
      </c>
      <c r="J47">
        <v>6.9848711835411601</v>
      </c>
      <c r="K47">
        <v>6.0712746629860499</v>
      </c>
      <c r="L47">
        <v>6.0280569499999999</v>
      </c>
      <c r="M47">
        <v>5.8631212352492978</v>
      </c>
      <c r="N47">
        <v>5.5826837481763327</v>
      </c>
    </row>
    <row r="48" spans="1:14" x14ac:dyDescent="0.25">
      <c r="A48" s="8" t="s">
        <v>78</v>
      </c>
      <c r="B48" s="281">
        <v>6556.9346923998401</v>
      </c>
      <c r="C48" s="274">
        <v>6407.4219964061003</v>
      </c>
      <c r="D48" s="274">
        <v>6391.71733442</v>
      </c>
      <c r="E48" s="103">
        <f t="shared" si="14"/>
        <v>-15.704661986100291</v>
      </c>
      <c r="F48" s="271">
        <f t="shared" si="15"/>
        <v>-2.4510110298508478E-3</v>
      </c>
      <c r="G48" s="274">
        <v>6809.3028398985844</v>
      </c>
      <c r="H48" s="269">
        <v>1</v>
      </c>
      <c r="I48" s="274">
        <v>6872.39487677327</v>
      </c>
      <c r="J48">
        <v>6556.9346923998401</v>
      </c>
      <c r="K48">
        <v>6407.4219964061003</v>
      </c>
      <c r="L48">
        <v>6391.71733442</v>
      </c>
      <c r="M48">
        <v>6809.3028398985844</v>
      </c>
      <c r="N48">
        <v>6872.39487677327</v>
      </c>
    </row>
    <row r="50" spans="1:8" x14ac:dyDescent="0.25">
      <c r="D50" s="8" t="s">
        <v>26</v>
      </c>
      <c r="E50" s="280">
        <f>SUM(E3,E10,E18,E25,E32,E39,E46)</f>
        <v>-2.2280371129772041</v>
      </c>
    </row>
    <row r="51" spans="1:8" x14ac:dyDescent="0.25">
      <c r="D51" s="8" t="s">
        <v>27</v>
      </c>
      <c r="E51" s="280">
        <f>SUM(E4,E11,E19,E26,E33,E40,E47)</f>
        <v>-3.8806108464915501E-2</v>
      </c>
    </row>
    <row r="52" spans="1:8" x14ac:dyDescent="0.25">
      <c r="D52" s="8" t="s">
        <v>78</v>
      </c>
      <c r="E52" s="280">
        <f t="shared" ref="E52" si="16">SUM(E5,E12,E20,E27,E34,E41,E48)</f>
        <v>-92.69988031402049</v>
      </c>
    </row>
    <row r="54" spans="1:8" ht="13" x14ac:dyDescent="0.3">
      <c r="B54" s="284">
        <v>2020</v>
      </c>
      <c r="C54" s="159">
        <v>2021</v>
      </c>
      <c r="D54" s="8" t="s">
        <v>121</v>
      </c>
    </row>
    <row r="55" spans="1:8" ht="13" x14ac:dyDescent="0.3">
      <c r="A55" s="8" t="s">
        <v>26</v>
      </c>
      <c r="B55" s="285">
        <v>242.68190242297717</v>
      </c>
      <c r="C55" s="285">
        <v>240.45386531</v>
      </c>
      <c r="D55" s="4">
        <f>C55-B55</f>
        <v>-2.2280371129771765</v>
      </c>
    </row>
    <row r="56" spans="1:8" ht="13" x14ac:dyDescent="0.3">
      <c r="A56" s="8" t="s">
        <v>27</v>
      </c>
      <c r="B56" s="286">
        <v>14.751903268464915</v>
      </c>
      <c r="C56" s="286">
        <v>14.71309716</v>
      </c>
      <c r="D56" s="4">
        <f>C56-B56</f>
        <v>-3.8806108464914502E-2</v>
      </c>
    </row>
    <row r="57" spans="1:8" x14ac:dyDescent="0.25">
      <c r="A57" s="8" t="s">
        <v>78</v>
      </c>
      <c r="B57">
        <v>18160.679531374022</v>
      </c>
      <c r="C57">
        <v>18067.979651060003</v>
      </c>
      <c r="D57" s="4">
        <f>C57-B57</f>
        <v>-92.699880314019538</v>
      </c>
    </row>
    <row r="60" spans="1:8" x14ac:dyDescent="0.25">
      <c r="B60" s="8" t="s">
        <v>123</v>
      </c>
      <c r="C60" s="8" t="s">
        <v>124</v>
      </c>
      <c r="D60" s="8" t="s">
        <v>122</v>
      </c>
      <c r="E60" s="8" t="s">
        <v>125</v>
      </c>
      <c r="F60" s="8" t="s">
        <v>4</v>
      </c>
      <c r="G60" s="8" t="s">
        <v>126</v>
      </c>
      <c r="H60" s="8" t="s">
        <v>5</v>
      </c>
    </row>
    <row r="61" spans="1:8" x14ac:dyDescent="0.25">
      <c r="A61" s="8" t="s">
        <v>26</v>
      </c>
      <c r="B61" s="269">
        <v>1</v>
      </c>
      <c r="C61" s="68">
        <v>1</v>
      </c>
      <c r="D61" s="269">
        <v>0.75340153208808913</v>
      </c>
      <c r="E61" s="68">
        <v>0.58324232825351174</v>
      </c>
      <c r="F61" s="68">
        <v>0.62685624472811108</v>
      </c>
      <c r="G61" s="68">
        <v>0.2006479805859398</v>
      </c>
      <c r="H61" s="68">
        <v>0.21971225527211316</v>
      </c>
    </row>
    <row r="62" spans="1:8" x14ac:dyDescent="0.25">
      <c r="A62" s="8" t="s">
        <v>27</v>
      </c>
      <c r="B62" s="269">
        <v>1</v>
      </c>
      <c r="C62" s="68">
        <v>0.97184418443871323</v>
      </c>
      <c r="D62" s="269">
        <v>0.68237256261835788</v>
      </c>
      <c r="E62" s="68">
        <v>0.73906667203377097</v>
      </c>
      <c r="F62" s="68">
        <v>1</v>
      </c>
      <c r="G62" s="68">
        <v>0.51683925216870918</v>
      </c>
      <c r="H62" s="68">
        <v>0.47941856944220312</v>
      </c>
    </row>
    <row r="63" spans="1:8" x14ac:dyDescent="0.25">
      <c r="A63" s="8" t="s">
        <v>78</v>
      </c>
      <c r="B63" s="269">
        <v>1</v>
      </c>
      <c r="C63" s="68">
        <v>1</v>
      </c>
      <c r="D63" s="269">
        <v>1</v>
      </c>
      <c r="E63" s="68">
        <v>1</v>
      </c>
      <c r="F63" s="68">
        <v>0.21186774755002266</v>
      </c>
      <c r="G63" s="68">
        <v>0.63177130167989493</v>
      </c>
      <c r="H63" s="68">
        <v>0.45223987838965934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2"/>
  <sheetViews>
    <sheetView workbookViewId="0">
      <selection activeCell="A2" sqref="A2"/>
    </sheetView>
  </sheetViews>
  <sheetFormatPr defaultColWidth="8.81640625" defaultRowHeight="12.5" x14ac:dyDescent="0.25"/>
  <cols>
    <col min="1" max="1" width="33.81640625" customWidth="1"/>
    <col min="2" max="3" width="11.453125" style="8" bestFit="1" customWidth="1"/>
    <col min="4" max="4" width="13.7265625" style="8" bestFit="1" customWidth="1"/>
    <col min="5" max="5" width="18.7265625" style="8" bestFit="1" customWidth="1"/>
    <col min="6" max="6" width="16" style="8" customWidth="1"/>
    <col min="7" max="7" width="21.453125" customWidth="1"/>
    <col min="10" max="10" width="26.1796875" customWidth="1"/>
    <col min="11" max="11" width="5.7265625" customWidth="1"/>
    <col min="12" max="12" width="5.453125" customWidth="1"/>
  </cols>
  <sheetData>
    <row r="1" spans="1:10" s="19" customFormat="1" x14ac:dyDescent="0.25">
      <c r="A1" s="40" t="s">
        <v>127</v>
      </c>
      <c r="B1" s="18"/>
      <c r="C1" s="18"/>
      <c r="D1" s="18"/>
      <c r="E1" s="18"/>
      <c r="F1" s="18"/>
      <c r="G1" s="18"/>
    </row>
    <row r="2" spans="1:10" s="19" customFormat="1" x14ac:dyDescent="0.25">
      <c r="A2" s="17" t="s">
        <v>129</v>
      </c>
      <c r="B2" s="18"/>
      <c r="C2" s="18"/>
      <c r="D2" s="18"/>
      <c r="E2" s="18"/>
      <c r="F2" s="18"/>
      <c r="G2" s="18"/>
    </row>
    <row r="3" spans="1:10" s="8" customFormat="1" x14ac:dyDescent="0.25">
      <c r="A3" s="17" t="s">
        <v>97</v>
      </c>
      <c r="B3" s="17"/>
      <c r="C3" s="17"/>
      <c r="D3" s="17"/>
      <c r="E3" s="17"/>
      <c r="F3" s="17"/>
      <c r="G3" s="17"/>
    </row>
    <row r="4" spans="1:10" x14ac:dyDescent="0.25">
      <c r="A4" s="2"/>
      <c r="B4" s="17"/>
      <c r="C4" s="17"/>
      <c r="D4" s="17"/>
      <c r="E4" s="17"/>
      <c r="F4" s="17"/>
      <c r="G4" s="2"/>
    </row>
    <row r="5" spans="1:10" x14ac:dyDescent="0.25">
      <c r="A5" s="2"/>
      <c r="B5" s="17"/>
      <c r="C5" s="17"/>
      <c r="D5" s="17"/>
      <c r="E5" s="17"/>
      <c r="F5" s="17"/>
      <c r="G5" s="2"/>
    </row>
    <row r="6" spans="1:10" x14ac:dyDescent="0.25">
      <c r="B6" s="24" t="s">
        <v>1</v>
      </c>
      <c r="C6" s="24" t="s">
        <v>1</v>
      </c>
      <c r="D6" s="24" t="s">
        <v>1</v>
      </c>
      <c r="E6" s="24" t="s">
        <v>1</v>
      </c>
      <c r="F6" s="3" t="s">
        <v>1</v>
      </c>
      <c r="G6" s="24" t="s">
        <v>1</v>
      </c>
    </row>
    <row r="7" spans="1:10" s="1" customFormat="1" ht="13" x14ac:dyDescent="0.3">
      <c r="A7" s="13" t="s">
        <v>2</v>
      </c>
      <c r="B7" s="5">
        <v>1985</v>
      </c>
      <c r="C7" s="5">
        <v>2009</v>
      </c>
      <c r="D7" s="5">
        <v>2020</v>
      </c>
      <c r="E7" s="5">
        <v>2021</v>
      </c>
      <c r="F7" s="25" t="s">
        <v>95</v>
      </c>
      <c r="G7" s="5" t="s">
        <v>3</v>
      </c>
    </row>
    <row r="8" spans="1:10" s="1" customFormat="1" x14ac:dyDescent="0.25">
      <c r="A8" s="1" t="s">
        <v>4</v>
      </c>
      <c r="B8" s="116">
        <v>1.18899081077196</v>
      </c>
      <c r="C8" s="103">
        <v>0.73912949657873095</v>
      </c>
      <c r="D8" s="116">
        <v>0.57782437712090662</v>
      </c>
      <c r="E8" s="280">
        <v>0.53871363999999999</v>
      </c>
      <c r="F8" s="138">
        <f>C8-(0.8*(C8-G8))</f>
        <v>0.52827082905131395</v>
      </c>
      <c r="G8" s="116">
        <v>0.47555616216945973</v>
      </c>
    </row>
    <row r="9" spans="1:10" s="1" customFormat="1" x14ac:dyDescent="0.25">
      <c r="A9" s="1" t="s">
        <v>5</v>
      </c>
      <c r="B9" s="116">
        <v>6.0154664507717701</v>
      </c>
      <c r="C9" s="103">
        <v>4.4605594343498201</v>
      </c>
      <c r="D9" s="116">
        <v>3.7451871032661246</v>
      </c>
      <c r="E9" s="280">
        <v>3.71457339</v>
      </c>
      <c r="F9" s="138">
        <f t="shared" ref="F9:F14" si="0">C9-(0.8*(C9-G9))</f>
        <v>3.2157414954572743</v>
      </c>
      <c r="G9" s="116">
        <v>2.9045370107341379</v>
      </c>
      <c r="J9" s="11"/>
    </row>
    <row r="10" spans="1:10" s="1" customFormat="1" x14ac:dyDescent="0.25">
      <c r="A10" s="1" t="s">
        <v>6</v>
      </c>
      <c r="B10" s="116">
        <v>7.6158429395408298</v>
      </c>
      <c r="C10" s="103">
        <v>4.1534337070206098</v>
      </c>
      <c r="D10" s="116">
        <v>3.6974313864926973</v>
      </c>
      <c r="E10" s="280">
        <v>3.8032172399999999</v>
      </c>
      <c r="F10" s="138">
        <f>C10-(0.8*(C10-G10))</f>
        <v>3.7743431807958179</v>
      </c>
      <c r="G10" s="116">
        <v>3.67957054923962</v>
      </c>
    </row>
    <row r="11" spans="1:10" s="1" customFormat="1" x14ac:dyDescent="0.25">
      <c r="A11" s="1" t="s">
        <v>7</v>
      </c>
      <c r="B11" s="116">
        <v>13.5457285948146</v>
      </c>
      <c r="C11" s="103">
        <v>6.9848711835411601</v>
      </c>
      <c r="D11" s="116">
        <v>6.067249032404967</v>
      </c>
      <c r="E11" s="280">
        <v>6.0280569499999999</v>
      </c>
      <c r="F11" s="138">
        <f t="shared" si="0"/>
        <v>5.8631212352492978</v>
      </c>
      <c r="G11" s="116">
        <v>5.5826837481763327</v>
      </c>
    </row>
    <row r="12" spans="1:10" s="1" customFormat="1" x14ac:dyDescent="0.25">
      <c r="A12" s="1" t="s">
        <v>8</v>
      </c>
      <c r="B12" s="116">
        <v>0.756596752615181</v>
      </c>
      <c r="C12" s="103">
        <v>0.63065998136672596</v>
      </c>
      <c r="D12" s="116">
        <v>0.44494968004995211</v>
      </c>
      <c r="E12" s="280">
        <v>0.43840395999999998</v>
      </c>
      <c r="F12" s="138">
        <f t="shared" si="0"/>
        <v>0.47239920298669125</v>
      </c>
      <c r="G12" s="116">
        <v>0.43283400839168257</v>
      </c>
    </row>
    <row r="13" spans="1:10" s="1" customFormat="1" x14ac:dyDescent="0.25">
      <c r="A13" s="1" t="s">
        <v>9</v>
      </c>
      <c r="B13" s="116">
        <v>0.22015159383970301</v>
      </c>
      <c r="C13" s="103">
        <v>0.132238229453289</v>
      </c>
      <c r="D13" s="116">
        <v>0.12115447511808973</v>
      </c>
      <c r="E13" s="280">
        <v>0.11994161</v>
      </c>
      <c r="F13" s="138">
        <f t="shared" si="0"/>
        <v>0.11320466046379581</v>
      </c>
      <c r="G13" s="116">
        <v>0.1084462682164225</v>
      </c>
    </row>
    <row r="14" spans="1:10" s="1" customFormat="1" x14ac:dyDescent="0.25">
      <c r="A14" s="1" t="s">
        <v>10</v>
      </c>
      <c r="B14" s="116">
        <v>8.9543848766083303E-2</v>
      </c>
      <c r="C14" s="103">
        <v>7.2040133680867799E-2</v>
      </c>
      <c r="D14" s="116">
        <v>6.3495878438420181E-2</v>
      </c>
      <c r="E14" s="280">
        <v>7.0190370000000002E-2</v>
      </c>
      <c r="F14" s="138">
        <f t="shared" si="0"/>
        <v>0.11845983268558591</v>
      </c>
      <c r="G14" s="116">
        <v>0.13006475743676543</v>
      </c>
    </row>
    <row r="15" spans="1:10" s="1" customFormat="1" ht="13" x14ac:dyDescent="0.3">
      <c r="A15" s="110" t="s">
        <v>23</v>
      </c>
      <c r="B15" s="14">
        <f>SUM(B8:B14)</f>
        <v>29.432320991120129</v>
      </c>
      <c r="C15" s="14">
        <f t="shared" ref="C15" si="1">SUM(C8:C14)</f>
        <v>17.172932165991206</v>
      </c>
      <c r="D15" s="14">
        <f>SUM(D8:D14)</f>
        <v>14.717291932891158</v>
      </c>
      <c r="E15" s="14">
        <f>SUM(E8:E14)</f>
        <v>14.71309716</v>
      </c>
      <c r="F15" s="14">
        <f>SUM(F8:F14)</f>
        <v>14.085540436689778</v>
      </c>
      <c r="G15" s="14">
        <f>SUM(G8:G14)</f>
        <v>13.313692504364418</v>
      </c>
    </row>
    <row r="16" spans="1:10" x14ac:dyDescent="0.25">
      <c r="B16" s="103"/>
      <c r="C16" s="103"/>
      <c r="D16" s="103"/>
      <c r="E16" s="103"/>
      <c r="F16" s="103"/>
    </row>
    <row r="17" spans="1:13" ht="13" x14ac:dyDescent="0.3">
      <c r="A17" s="6" t="s">
        <v>14</v>
      </c>
      <c r="B17" s="39">
        <v>1985</v>
      </c>
      <c r="C17" s="39">
        <v>2009</v>
      </c>
      <c r="D17" s="176">
        <v>2020</v>
      </c>
      <c r="E17" s="5">
        <v>2021</v>
      </c>
      <c r="F17" s="103"/>
      <c r="J17" s="6"/>
    </row>
    <row r="18" spans="1:13" s="1" customFormat="1" x14ac:dyDescent="0.25">
      <c r="A18" s="26" t="s">
        <v>15</v>
      </c>
      <c r="B18" s="116">
        <v>7.6382759360342103</v>
      </c>
      <c r="C18" s="103">
        <v>4.4673436990645898</v>
      </c>
      <c r="D18" s="116">
        <v>4.1600462591720824</v>
      </c>
      <c r="E18" s="116">
        <v>4.0761633899999996</v>
      </c>
      <c r="F18" s="103"/>
      <c r="K18" s="11"/>
      <c r="L18" s="11"/>
      <c r="M18" s="11"/>
    </row>
    <row r="19" spans="1:13" s="1" customFormat="1" x14ac:dyDescent="0.25">
      <c r="A19" s="26" t="s">
        <v>16</v>
      </c>
      <c r="B19" s="116">
        <v>1.79126677612955</v>
      </c>
      <c r="C19" s="103">
        <v>2.5421707413133299</v>
      </c>
      <c r="D19" s="116">
        <v>2.6079201852140743</v>
      </c>
      <c r="E19" s="116">
        <v>2.6481212200000002</v>
      </c>
      <c r="F19" s="103"/>
      <c r="K19" s="11"/>
      <c r="L19" s="11"/>
      <c r="M19" s="11"/>
    </row>
    <row r="20" spans="1:13" s="1" customFormat="1" x14ac:dyDescent="0.25">
      <c r="A20" s="26" t="s">
        <v>17</v>
      </c>
      <c r="B20" s="116">
        <v>12.9312272575633</v>
      </c>
      <c r="C20" s="103">
        <v>4.1885332029631801</v>
      </c>
      <c r="D20" s="116">
        <v>2.2592544981736222</v>
      </c>
      <c r="E20" s="116">
        <v>2.31742187</v>
      </c>
      <c r="F20" s="103"/>
      <c r="K20" s="15"/>
      <c r="L20" s="15"/>
      <c r="M20" s="11"/>
    </row>
    <row r="21" spans="1:13" x14ac:dyDescent="0.25">
      <c r="A21" s="26" t="s">
        <v>18</v>
      </c>
      <c r="B21" s="116">
        <v>1.5740711364913801E-3</v>
      </c>
      <c r="C21" s="103">
        <v>2.1020489229876598E-3</v>
      </c>
      <c r="D21" s="116">
        <v>4.2522253120485737E-3</v>
      </c>
      <c r="E21" s="116">
        <v>4.1204199999999996E-3</v>
      </c>
    </row>
    <row r="22" spans="1:13" s="1" customFormat="1" x14ac:dyDescent="0.25">
      <c r="A22" s="26" t="s">
        <v>93</v>
      </c>
      <c r="B22" s="116">
        <v>7.0699769502565903</v>
      </c>
      <c r="C22" s="103">
        <v>5.9727824737271096</v>
      </c>
      <c r="D22" s="116">
        <v>5.685818765019329</v>
      </c>
      <c r="E22" s="116">
        <v>5.6672702700000004</v>
      </c>
      <c r="F22" s="103"/>
      <c r="K22" s="15"/>
      <c r="L22" s="15"/>
      <c r="M22" s="11"/>
    </row>
    <row r="23" spans="1:13" s="1" customFormat="1" ht="13" x14ac:dyDescent="0.3">
      <c r="A23" s="5" t="s">
        <v>22</v>
      </c>
      <c r="B23" s="14">
        <f>SUM(B18:B22)</f>
        <v>29.432320991120143</v>
      </c>
      <c r="C23" s="14">
        <f>SUM(C18:C22)</f>
        <v>17.172932165991199</v>
      </c>
      <c r="D23" s="14">
        <f>SUM(D18:D22)</f>
        <v>14.717291932891158</v>
      </c>
      <c r="E23" s="14">
        <f>SUM(E18:E22)</f>
        <v>14.713097170000001</v>
      </c>
      <c r="F23" s="103"/>
    </row>
    <row r="24" spans="1:13" s="58" customFormat="1" ht="10" x14ac:dyDescent="0.2">
      <c r="A24" s="99"/>
      <c r="B24" s="133"/>
      <c r="C24" s="133"/>
      <c r="D24" s="133"/>
    </row>
    <row r="25" spans="1:13" x14ac:dyDescent="0.25">
      <c r="A25" s="62"/>
      <c r="B25" s="139"/>
      <c r="C25" s="139"/>
      <c r="D25" s="163"/>
      <c r="E25" s="11"/>
      <c r="F25" s="163"/>
    </row>
    <row r="26" spans="1:13" x14ac:dyDescent="0.25">
      <c r="A26" s="62"/>
      <c r="B26" s="140"/>
      <c r="C26" s="140"/>
      <c r="D26" s="104"/>
      <c r="E26" s="92"/>
      <c r="F26" s="102"/>
    </row>
    <row r="27" spans="1:13" x14ac:dyDescent="0.25">
      <c r="A27" s="62"/>
      <c r="B27" s="140"/>
      <c r="C27" s="140"/>
      <c r="D27" s="104"/>
      <c r="E27" s="99"/>
      <c r="F27" s="63"/>
    </row>
    <row r="28" spans="1:13" x14ac:dyDescent="0.25">
      <c r="A28" s="62"/>
      <c r="B28" s="140"/>
      <c r="C28" s="140"/>
      <c r="F28" s="140"/>
    </row>
    <row r="29" spans="1:13" x14ac:dyDescent="0.25">
      <c r="A29" s="62"/>
      <c r="B29" s="140"/>
      <c r="C29" s="140"/>
      <c r="D29" s="163"/>
    </row>
    <row r="30" spans="1:13" x14ac:dyDescent="0.25">
      <c r="A30" s="62"/>
      <c r="B30" s="140"/>
      <c r="C30" s="142"/>
      <c r="D30" s="66"/>
      <c r="E30" s="141"/>
      <c r="F30" s="140"/>
    </row>
    <row r="31" spans="1:13" x14ac:dyDescent="0.25">
      <c r="A31" s="62"/>
      <c r="B31" s="140"/>
      <c r="C31" s="140"/>
      <c r="D31" s="108"/>
      <c r="E31" s="141"/>
      <c r="F31" s="142"/>
    </row>
    <row r="32" spans="1:13" x14ac:dyDescent="0.25">
      <c r="A32" s="62"/>
      <c r="B32" s="140"/>
      <c r="C32" s="140"/>
      <c r="D32" s="164"/>
      <c r="E32" s="141"/>
      <c r="F32" s="142"/>
    </row>
    <row r="33" spans="1:6" x14ac:dyDescent="0.25">
      <c r="A33" s="61"/>
      <c r="B33" s="140"/>
      <c r="C33" s="140"/>
      <c r="D33" s="104"/>
      <c r="E33" s="141"/>
      <c r="F33" s="142"/>
    </row>
    <row r="34" spans="1:6" x14ac:dyDescent="0.25">
      <c r="A34" s="61"/>
      <c r="B34" s="140"/>
      <c r="C34" s="140"/>
      <c r="D34" s="104"/>
      <c r="E34" s="141"/>
      <c r="F34" s="142"/>
    </row>
    <row r="35" spans="1:6" x14ac:dyDescent="0.25">
      <c r="A35" s="57"/>
      <c r="B35" s="30"/>
      <c r="C35" s="30"/>
      <c r="D35" s="164"/>
      <c r="E35" s="140"/>
      <c r="F35" s="140"/>
    </row>
    <row r="36" spans="1:6" x14ac:dyDescent="0.25">
      <c r="A36" s="57"/>
      <c r="B36" s="30"/>
      <c r="C36" s="30"/>
      <c r="D36" s="164"/>
      <c r="E36" s="143"/>
      <c r="F36" s="143"/>
    </row>
    <row r="37" spans="1:6" x14ac:dyDescent="0.25">
      <c r="A37" s="57"/>
      <c r="B37" s="30"/>
      <c r="C37" s="30"/>
      <c r="D37" s="164"/>
      <c r="E37" s="143"/>
      <c r="F37" s="143"/>
    </row>
    <row r="38" spans="1:6" x14ac:dyDescent="0.25">
      <c r="A38" s="57"/>
      <c r="B38" s="31"/>
      <c r="C38" s="31"/>
      <c r="D38" s="164"/>
      <c r="E38" s="144"/>
      <c r="F38" s="144"/>
    </row>
    <row r="39" spans="1:6" x14ac:dyDescent="0.25">
      <c r="A39" s="128"/>
      <c r="B39" s="106"/>
      <c r="C39" s="106"/>
      <c r="D39" s="128"/>
    </row>
    <row r="40" spans="1:6" x14ac:dyDescent="0.25">
      <c r="A40" s="57"/>
      <c r="B40" s="99"/>
      <c r="C40" s="99"/>
      <c r="D40" s="49"/>
    </row>
    <row r="41" spans="1:6" x14ac:dyDescent="0.25">
      <c r="A41" s="57"/>
      <c r="B41" s="99"/>
      <c r="C41" s="99"/>
      <c r="D41" s="49"/>
    </row>
    <row r="42" spans="1:6" x14ac:dyDescent="0.25">
      <c r="A42" s="57"/>
      <c r="B42" s="99"/>
      <c r="C42" s="99"/>
      <c r="D42" s="49"/>
    </row>
    <row r="43" spans="1:6" x14ac:dyDescent="0.25">
      <c r="A43" s="57"/>
      <c r="B43"/>
      <c r="C43"/>
      <c r="D43" s="66"/>
    </row>
    <row r="44" spans="1:6" x14ac:dyDescent="0.25">
      <c r="B44"/>
      <c r="C44"/>
      <c r="D44" s="133"/>
    </row>
    <row r="45" spans="1:6" x14ac:dyDescent="0.25">
      <c r="D45" s="166"/>
    </row>
    <row r="46" spans="1:6" x14ac:dyDescent="0.25">
      <c r="A46" s="57"/>
      <c r="B46" s="30"/>
      <c r="C46" s="30"/>
      <c r="D46" s="164"/>
    </row>
    <row r="47" spans="1:6" x14ac:dyDescent="0.25">
      <c r="A47" s="57"/>
      <c r="B47" s="30"/>
      <c r="C47" s="30"/>
      <c r="D47" s="164"/>
    </row>
    <row r="48" spans="1:6" x14ac:dyDescent="0.25">
      <c r="A48" s="57"/>
      <c r="B48" s="30"/>
      <c r="C48" s="30"/>
      <c r="D48" s="164"/>
    </row>
    <row r="49" spans="1:4" x14ac:dyDescent="0.25">
      <c r="A49" s="57"/>
      <c r="B49" s="31"/>
      <c r="C49" s="31"/>
      <c r="D49" s="164"/>
    </row>
    <row r="50" spans="1:4" x14ac:dyDescent="0.25">
      <c r="A50" s="57"/>
      <c r="D50" s="164"/>
    </row>
    <row r="51" spans="1:4" x14ac:dyDescent="0.25">
      <c r="A51" s="57"/>
      <c r="D51" s="164"/>
    </row>
    <row r="52" spans="1:4" x14ac:dyDescent="0.25">
      <c r="A52" s="57"/>
      <c r="D52" s="164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86B9D-9BBE-46D0-A9E9-3BFBFDAF5557}">
  <dimension ref="A1:M62"/>
  <sheetViews>
    <sheetView workbookViewId="0">
      <selection activeCell="E8" sqref="E8"/>
    </sheetView>
  </sheetViews>
  <sheetFormatPr defaultColWidth="8.81640625" defaultRowHeight="12.5" x14ac:dyDescent="0.25"/>
  <cols>
    <col min="1" max="1" width="32.54296875" style="146" customWidth="1"/>
    <col min="2" max="3" width="11.453125" style="146" bestFit="1" customWidth="1"/>
    <col min="4" max="4" width="15.453125" style="146" bestFit="1" customWidth="1"/>
    <col min="5" max="5" width="18.7265625" style="146" bestFit="1" customWidth="1"/>
    <col min="6" max="6" width="20.453125" style="146" bestFit="1" customWidth="1"/>
    <col min="7" max="7" width="20" style="146" customWidth="1"/>
    <col min="8" max="9" width="8.81640625" style="146"/>
    <col min="10" max="10" width="27" style="146" customWidth="1"/>
    <col min="11" max="11" width="8.1796875" style="146" customWidth="1"/>
    <col min="12" max="12" width="4.81640625" style="146" customWidth="1"/>
    <col min="13" max="16384" width="8.81640625" style="146"/>
  </cols>
  <sheetData>
    <row r="1" spans="1:10" s="130" customFormat="1" x14ac:dyDescent="0.25">
      <c r="A1" s="40" t="s">
        <v>127</v>
      </c>
    </row>
    <row r="2" spans="1:10" s="130" customFormat="1" x14ac:dyDescent="0.25">
      <c r="A2" s="17" t="s">
        <v>129</v>
      </c>
    </row>
    <row r="3" spans="1:10" x14ac:dyDescent="0.25">
      <c r="A3" s="17" t="s">
        <v>97</v>
      </c>
    </row>
    <row r="5" spans="1:10" x14ac:dyDescent="0.25">
      <c r="B5" s="147" t="s">
        <v>1</v>
      </c>
      <c r="C5" s="147" t="s">
        <v>1</v>
      </c>
      <c r="D5" s="147" t="s">
        <v>1</v>
      </c>
      <c r="E5" s="24" t="s">
        <v>1</v>
      </c>
      <c r="F5" s="3" t="s">
        <v>1</v>
      </c>
      <c r="G5" s="147" t="s">
        <v>1</v>
      </c>
    </row>
    <row r="6" spans="1:10" ht="13" x14ac:dyDescent="0.3">
      <c r="A6" s="131" t="s">
        <v>2</v>
      </c>
      <c r="B6" s="132">
        <v>1985</v>
      </c>
      <c r="C6" s="132">
        <v>2009</v>
      </c>
      <c r="D6" s="5">
        <v>2020</v>
      </c>
      <c r="E6" s="5">
        <v>2021</v>
      </c>
      <c r="F6" s="25" t="s">
        <v>95</v>
      </c>
      <c r="G6" s="132" t="s">
        <v>3</v>
      </c>
    </row>
    <row r="7" spans="1:10" x14ac:dyDescent="0.25">
      <c r="A7" s="146" t="s">
        <v>4</v>
      </c>
      <c r="B7" s="148">
        <v>798.30698462706198</v>
      </c>
      <c r="C7" s="148">
        <v>699.10358534676902</v>
      </c>
      <c r="D7" s="220">
        <v>676.97991210151838</v>
      </c>
      <c r="E7" s="290">
        <v>663.85751714000003</v>
      </c>
      <c r="F7" s="148">
        <f>C7-(0.8*(C7-G7))</f>
        <v>566.01653037273229</v>
      </c>
      <c r="G7" s="220">
        <v>532.74476662922314</v>
      </c>
    </row>
    <row r="8" spans="1:10" x14ac:dyDescent="0.25">
      <c r="A8" s="146" t="s">
        <v>5</v>
      </c>
      <c r="B8" s="148">
        <v>3638.8611020323401</v>
      </c>
      <c r="C8" s="148">
        <v>3299.5307674288101</v>
      </c>
      <c r="D8" s="220">
        <v>2828.5656223146029</v>
      </c>
      <c r="E8" s="182">
        <v>2784.8590113599998</v>
      </c>
      <c r="F8" s="148">
        <f t="shared" ref="F8:F13" si="0">C8-(0.8*(C8-G8))</f>
        <v>2389.0904800283115</v>
      </c>
      <c r="G8" s="220">
        <v>2161.4804081781867</v>
      </c>
    </row>
    <row r="9" spans="1:10" x14ac:dyDescent="0.25">
      <c r="A9" s="146" t="s">
        <v>6</v>
      </c>
      <c r="B9" s="148">
        <v>8327.3760565541506</v>
      </c>
      <c r="C9" s="148">
        <v>7663.0491922035399</v>
      </c>
      <c r="D9" s="220">
        <v>7602.0481069990255</v>
      </c>
      <c r="E9" s="182">
        <v>7602.7246222800004</v>
      </c>
      <c r="F9" s="148">
        <f t="shared" si="0"/>
        <v>8206.900457217911</v>
      </c>
      <c r="G9" s="220">
        <v>8342.8632734715029</v>
      </c>
    </row>
    <row r="10" spans="1:10" x14ac:dyDescent="0.25">
      <c r="A10" s="146" t="s">
        <v>7</v>
      </c>
      <c r="B10" s="148">
        <v>6761.7935584584102</v>
      </c>
      <c r="C10" s="148">
        <v>6556.9346923998401</v>
      </c>
      <c r="D10" s="220">
        <v>6407.4219964061067</v>
      </c>
      <c r="E10" s="182">
        <v>6391.71733442</v>
      </c>
      <c r="F10" s="148">
        <f t="shared" si="0"/>
        <v>6809.3028398985834</v>
      </c>
      <c r="G10" s="220">
        <v>6872.3948767732691</v>
      </c>
    </row>
    <row r="11" spans="1:10" x14ac:dyDescent="0.25">
      <c r="A11" s="146" t="s">
        <v>8</v>
      </c>
      <c r="B11" s="148">
        <v>733.45451272040805</v>
      </c>
      <c r="C11" s="148">
        <v>597.86579781438195</v>
      </c>
      <c r="D11" s="220">
        <v>559.14633297546607</v>
      </c>
      <c r="E11" s="290">
        <v>553.86540044000003</v>
      </c>
      <c r="F11" s="148">
        <f t="shared" si="0"/>
        <v>606.68617166745059</v>
      </c>
      <c r="G11" s="220">
        <v>608.89126513071778</v>
      </c>
    </row>
    <row r="12" spans="1:10" x14ac:dyDescent="0.25">
      <c r="A12" s="146" t="s">
        <v>9</v>
      </c>
      <c r="B12" s="148">
        <v>62.914259593307001</v>
      </c>
      <c r="C12" s="148">
        <v>50.316431139664502</v>
      </c>
      <c r="D12" s="220">
        <v>32.174946147077499</v>
      </c>
      <c r="E12" s="291">
        <v>35.403288109999998</v>
      </c>
      <c r="F12" s="148">
        <f t="shared" si="0"/>
        <v>31.432201368530418</v>
      </c>
      <c r="G12" s="220">
        <v>26.711143925746899</v>
      </c>
    </row>
    <row r="13" spans="1:10" x14ac:dyDescent="0.25">
      <c r="A13" s="146" t="s">
        <v>10</v>
      </c>
      <c r="B13" s="148">
        <v>43.229172485790002</v>
      </c>
      <c r="C13" s="148">
        <v>43.956025548800397</v>
      </c>
      <c r="D13" s="220">
        <v>35.80737500796706</v>
      </c>
      <c r="E13" s="291">
        <v>35.55247731</v>
      </c>
      <c r="F13" s="279">
        <f t="shared" si="0"/>
        <v>42.343082599186538</v>
      </c>
      <c r="G13" s="220">
        <v>41.939846861783074</v>
      </c>
    </row>
    <row r="14" spans="1:10" ht="13" x14ac:dyDescent="0.3">
      <c r="A14" s="132" t="s">
        <v>83</v>
      </c>
      <c r="B14" s="145">
        <f>SUM(B7:B13)</f>
        <v>20365.935646471466</v>
      </c>
      <c r="C14" s="145">
        <f t="shared" ref="C14" si="1">SUM(C7:C13)</f>
        <v>18910.756491881803</v>
      </c>
      <c r="D14" s="183">
        <f>SUM(D7:D13)</f>
        <v>18142.144291951769</v>
      </c>
      <c r="E14" s="183">
        <f>SUM(E7:E13)</f>
        <v>18067.979651060003</v>
      </c>
      <c r="F14" s="145">
        <f>SUM(F7:F13)</f>
        <v>18651.771763152705</v>
      </c>
      <c r="G14" s="145">
        <f>SUM(G7:G13)</f>
        <v>18587.025580970432</v>
      </c>
    </row>
    <row r="15" spans="1:10" x14ac:dyDescent="0.25">
      <c r="B15" s="148"/>
      <c r="C15" s="148"/>
      <c r="D15" s="148"/>
      <c r="E15" s="148"/>
    </row>
    <row r="16" spans="1:10" ht="13" x14ac:dyDescent="0.3">
      <c r="A16" s="131" t="s">
        <v>14</v>
      </c>
      <c r="B16" s="132">
        <v>1985</v>
      </c>
      <c r="C16" s="132">
        <v>2009</v>
      </c>
      <c r="D16" s="176">
        <v>2020</v>
      </c>
      <c r="E16" s="5">
        <v>2021</v>
      </c>
      <c r="J16" s="131"/>
    </row>
    <row r="17" spans="1:13" x14ac:dyDescent="0.25">
      <c r="A17" s="26" t="s">
        <v>15</v>
      </c>
      <c r="B17" s="148">
        <v>2977.8356939608502</v>
      </c>
      <c r="C17" s="148">
        <v>2007.2697069461401</v>
      </c>
      <c r="D17" s="220">
        <v>1627.2260357102889</v>
      </c>
      <c r="E17" s="182">
        <v>1583.4198238900001</v>
      </c>
      <c r="F17" s="149"/>
      <c r="K17" s="149"/>
      <c r="M17" s="149"/>
    </row>
    <row r="18" spans="1:13" x14ac:dyDescent="0.25">
      <c r="A18" s="26" t="s">
        <v>16</v>
      </c>
      <c r="B18" s="148">
        <v>1382.73180588583</v>
      </c>
      <c r="C18" s="148">
        <v>1683.1836947929301</v>
      </c>
      <c r="D18" s="220">
        <v>1700.2643600477679</v>
      </c>
      <c r="E18" s="182">
        <v>1712.82162847</v>
      </c>
      <c r="F18" s="149"/>
      <c r="K18" s="150"/>
      <c r="L18" s="150"/>
      <c r="M18" s="149"/>
    </row>
    <row r="19" spans="1:13" x14ac:dyDescent="0.25">
      <c r="A19" s="26" t="s">
        <v>17</v>
      </c>
      <c r="B19" s="148">
        <v>125.81076456112299</v>
      </c>
      <c r="C19" s="148">
        <v>60.486708048999503</v>
      </c>
      <c r="D19" s="220">
        <v>43.367735381884877</v>
      </c>
      <c r="E19" s="182">
        <v>46.359956859999997</v>
      </c>
      <c r="F19" s="149"/>
      <c r="K19" s="150"/>
      <c r="L19" s="150"/>
      <c r="M19" s="149"/>
    </row>
    <row r="20" spans="1:13" x14ac:dyDescent="0.25">
      <c r="A20" s="26" t="s">
        <v>93</v>
      </c>
      <c r="B20" s="148">
        <v>15879.5573820637</v>
      </c>
      <c r="C20" s="148">
        <v>15159.816382093701</v>
      </c>
      <c r="D20" s="220">
        <v>14771.286160811824</v>
      </c>
      <c r="E20" s="182">
        <v>14725.37824186</v>
      </c>
      <c r="F20" s="149"/>
      <c r="K20" s="149"/>
      <c r="M20" s="149"/>
    </row>
    <row r="21" spans="1:13" ht="13" x14ac:dyDescent="0.3">
      <c r="A21" s="132" t="s">
        <v>22</v>
      </c>
      <c r="B21" s="145">
        <f>SUM(B17:B20)</f>
        <v>20365.935646471502</v>
      </c>
      <c r="C21" s="145">
        <f t="shared" ref="C21" si="2">SUM(C17:C20)</f>
        <v>18910.75649188177</v>
      </c>
      <c r="D21" s="184">
        <f>SUM(D17:D20)</f>
        <v>18142.144291951765</v>
      </c>
      <c r="E21" s="184">
        <f>SUM(E17:E20)</f>
        <v>18067.979651080001</v>
      </c>
      <c r="F21" s="149"/>
      <c r="I21" s="149"/>
      <c r="K21" s="149"/>
      <c r="M21" s="149"/>
    </row>
    <row r="22" spans="1:13" x14ac:dyDescent="0.25">
      <c r="B22" s="149"/>
      <c r="C22" s="150"/>
      <c r="D22" s="149"/>
      <c r="E22" s="149"/>
      <c r="F22" s="149"/>
      <c r="K22" s="150"/>
      <c r="L22" s="150"/>
      <c r="M22" s="149"/>
    </row>
    <row r="23" spans="1:13" s="130" customFormat="1" ht="13" x14ac:dyDescent="0.3">
      <c r="A23" s="129"/>
      <c r="B23" s="63"/>
      <c r="C23" s="133"/>
      <c r="D23" s="133"/>
      <c r="E23" s="58"/>
      <c r="F23" s="58"/>
      <c r="J23" s="154"/>
      <c r="K23" s="155"/>
      <c r="L23" s="155"/>
      <c r="M23" s="155"/>
    </row>
    <row r="24" spans="1:13" x14ac:dyDescent="0.25">
      <c r="A24" s="129"/>
      <c r="B24" s="139"/>
      <c r="C24" s="139"/>
      <c r="D24" s="162"/>
      <c r="E24" s="11"/>
      <c r="F24" s="162"/>
    </row>
    <row r="25" spans="1:13" x14ac:dyDescent="0.25">
      <c r="A25" s="129"/>
      <c r="B25" s="140"/>
      <c r="C25" s="140"/>
      <c r="D25" s="104"/>
      <c r="E25" s="92"/>
      <c r="F25" s="102"/>
    </row>
    <row r="26" spans="1:13" x14ac:dyDescent="0.25">
      <c r="A26" s="129"/>
      <c r="B26" s="140"/>
      <c r="C26" s="140"/>
      <c r="D26" s="104"/>
      <c r="E26" s="99"/>
      <c r="F26" s="63"/>
    </row>
    <row r="27" spans="1:13" x14ac:dyDescent="0.25">
      <c r="A27" s="129"/>
      <c r="B27" s="121"/>
      <c r="C27" s="121"/>
      <c r="D27" s="121"/>
      <c r="E27" s="121"/>
      <c r="F27" s="121"/>
    </row>
    <row r="28" spans="1:13" x14ac:dyDescent="0.25">
      <c r="A28" s="62"/>
      <c r="B28" s="140"/>
      <c r="C28" s="140"/>
      <c r="D28" s="162"/>
      <c r="E28" s="121"/>
      <c r="F28" s="121"/>
    </row>
    <row r="29" spans="1:13" x14ac:dyDescent="0.25">
      <c r="A29" s="62"/>
      <c r="B29" s="140"/>
      <c r="C29" s="142"/>
      <c r="D29" s="66"/>
      <c r="E29" s="121"/>
      <c r="F29" s="121"/>
    </row>
    <row r="30" spans="1:13" x14ac:dyDescent="0.25">
      <c r="A30" s="62"/>
      <c r="B30" s="140"/>
      <c r="C30" s="140"/>
      <c r="D30" s="108"/>
      <c r="E30" s="151"/>
      <c r="F30" s="152"/>
    </row>
    <row r="31" spans="1:13" x14ac:dyDescent="0.25">
      <c r="A31" s="62"/>
      <c r="B31" s="140"/>
      <c r="C31" s="140"/>
      <c r="D31" s="30"/>
      <c r="E31" s="151"/>
      <c r="F31" s="152"/>
    </row>
    <row r="32" spans="1:13" x14ac:dyDescent="0.25">
      <c r="A32" s="61"/>
      <c r="B32" s="140"/>
      <c r="C32" s="140"/>
      <c r="D32" s="104"/>
      <c r="E32" s="121"/>
      <c r="F32" s="121"/>
    </row>
    <row r="33" spans="1:6" x14ac:dyDescent="0.25">
      <c r="A33" s="61"/>
      <c r="B33" s="140"/>
      <c r="C33" s="140"/>
      <c r="D33" s="104"/>
      <c r="E33" s="121"/>
      <c r="F33" s="121"/>
    </row>
    <row r="34" spans="1:6" x14ac:dyDescent="0.25">
      <c r="A34" s="57"/>
      <c r="B34" s="30"/>
      <c r="C34" s="30"/>
      <c r="D34" s="30"/>
      <c r="E34" s="121"/>
      <c r="F34" s="121"/>
    </row>
    <row r="35" spans="1:6" x14ac:dyDescent="0.25">
      <c r="A35" s="57"/>
      <c r="B35" s="30"/>
      <c r="C35" s="30"/>
      <c r="D35" s="30"/>
      <c r="E35" s="153"/>
      <c r="F35" s="153"/>
    </row>
    <row r="36" spans="1:6" x14ac:dyDescent="0.25">
      <c r="A36" s="57"/>
      <c r="B36" s="30"/>
      <c r="C36" s="30"/>
      <c r="D36" s="30"/>
    </row>
    <row r="37" spans="1:6" x14ac:dyDescent="0.25">
      <c r="A37" s="57"/>
      <c r="B37" s="31"/>
      <c r="C37" s="31"/>
      <c r="D37" s="30"/>
    </row>
    <row r="38" spans="1:6" x14ac:dyDescent="0.25">
      <c r="A38" s="128"/>
      <c r="B38" s="106"/>
      <c r="C38" s="106"/>
      <c r="D38" s="128"/>
    </row>
    <row r="39" spans="1:6" x14ac:dyDescent="0.25">
      <c r="A39" s="57"/>
      <c r="B39" s="99"/>
      <c r="C39" s="99"/>
      <c r="D39" s="49"/>
    </row>
    <row r="40" spans="1:6" x14ac:dyDescent="0.25">
      <c r="A40" s="57"/>
      <c r="B40" s="99"/>
      <c r="C40" s="99"/>
      <c r="D40" s="57"/>
    </row>
    <row r="41" spans="1:6" x14ac:dyDescent="0.25">
      <c r="A41" s="57"/>
      <c r="B41" s="99"/>
      <c r="C41" s="99"/>
      <c r="D41" s="49"/>
    </row>
    <row r="42" spans="1:6" x14ac:dyDescent="0.25">
      <c r="A42" s="57"/>
      <c r="B42"/>
      <c r="C42"/>
      <c r="D42" s="66"/>
    </row>
    <row r="43" spans="1:6" x14ac:dyDescent="0.25">
      <c r="A43"/>
      <c r="B43"/>
      <c r="C43"/>
      <c r="D43" s="133"/>
    </row>
    <row r="44" spans="1:6" x14ac:dyDescent="0.25">
      <c r="A44"/>
      <c r="B44" s="8"/>
      <c r="C44" s="8"/>
      <c r="D44" s="166"/>
    </row>
    <row r="45" spans="1:6" x14ac:dyDescent="0.25">
      <c r="A45"/>
      <c r="B45" s="8"/>
      <c r="C45" s="8"/>
      <c r="D45" s="166"/>
    </row>
    <row r="46" spans="1:6" x14ac:dyDescent="0.25">
      <c r="A46"/>
      <c r="B46" s="8"/>
      <c r="C46" s="8"/>
      <c r="D46" s="166"/>
    </row>
    <row r="47" spans="1:6" x14ac:dyDescent="0.25">
      <c r="A47"/>
      <c r="B47" s="8"/>
      <c r="C47" s="8"/>
      <c r="D47" s="166"/>
    </row>
    <row r="48" spans="1:6" x14ac:dyDescent="0.25">
      <c r="A48"/>
      <c r="B48" s="8"/>
      <c r="C48" s="8"/>
      <c r="D48" s="166"/>
    </row>
    <row r="49" spans="1:4" x14ac:dyDescent="0.25">
      <c r="A49"/>
      <c r="B49" s="8"/>
      <c r="C49" s="8"/>
      <c r="D49" s="166"/>
    </row>
    <row r="50" spans="1:4" x14ac:dyDescent="0.25">
      <c r="A50"/>
      <c r="B50" s="8"/>
      <c r="C50" s="8"/>
      <c r="D50" s="166"/>
    </row>
    <row r="51" spans="1:4" x14ac:dyDescent="0.25">
      <c r="A51"/>
      <c r="B51" s="8"/>
      <c r="C51" s="8"/>
      <c r="D51" s="166"/>
    </row>
    <row r="52" spans="1:4" x14ac:dyDescent="0.25">
      <c r="A52"/>
      <c r="B52" s="8"/>
      <c r="C52" s="8"/>
      <c r="D52" s="8"/>
    </row>
    <row r="53" spans="1:4" x14ac:dyDescent="0.25">
      <c r="A53"/>
      <c r="B53" s="8"/>
      <c r="C53" s="8"/>
      <c r="D53" s="8"/>
    </row>
    <row r="54" spans="1:4" x14ac:dyDescent="0.25">
      <c r="A54"/>
      <c r="B54" s="8"/>
      <c r="C54" s="8"/>
      <c r="D54" s="8"/>
    </row>
    <row r="55" spans="1:4" x14ac:dyDescent="0.25">
      <c r="A55"/>
      <c r="B55" s="8"/>
      <c r="C55" s="8"/>
      <c r="D55" s="8"/>
    </row>
    <row r="56" spans="1:4" x14ac:dyDescent="0.25">
      <c r="A56"/>
      <c r="B56" s="8"/>
      <c r="C56" s="8"/>
      <c r="D56" s="8"/>
    </row>
    <row r="57" spans="1:4" x14ac:dyDescent="0.25">
      <c r="A57"/>
      <c r="B57" s="8"/>
      <c r="C57" s="8"/>
      <c r="D57" s="8"/>
    </row>
    <row r="58" spans="1:4" x14ac:dyDescent="0.25">
      <c r="A58"/>
      <c r="B58" s="8"/>
      <c r="C58" s="8"/>
      <c r="D58" s="8"/>
    </row>
    <row r="59" spans="1:4" x14ac:dyDescent="0.25">
      <c r="A59"/>
      <c r="B59" s="8"/>
      <c r="C59" s="8"/>
      <c r="D59" s="8"/>
    </row>
    <row r="60" spans="1:4" x14ac:dyDescent="0.25">
      <c r="A60"/>
      <c r="B60" s="8"/>
      <c r="C60" s="8"/>
      <c r="D60" s="8"/>
    </row>
    <row r="61" spans="1:4" x14ac:dyDescent="0.25">
      <c r="A61"/>
      <c r="B61" s="8"/>
      <c r="C61" s="8"/>
      <c r="D61" s="8"/>
    </row>
    <row r="62" spans="1:4" x14ac:dyDescent="0.25">
      <c r="A62"/>
      <c r="B62" s="8"/>
      <c r="C62" s="8"/>
      <c r="D62" s="8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2"/>
  <sheetViews>
    <sheetView workbookViewId="0">
      <selection activeCell="O12" sqref="O12"/>
    </sheetView>
  </sheetViews>
  <sheetFormatPr defaultColWidth="8.81640625" defaultRowHeight="12.5" x14ac:dyDescent="0.25"/>
  <cols>
    <col min="1" max="1" width="14" customWidth="1"/>
    <col min="2" max="3" width="10.7265625" customWidth="1"/>
    <col min="4" max="4" width="7.26953125" customWidth="1"/>
    <col min="5" max="5" width="8.453125" customWidth="1"/>
    <col min="6" max="6" width="10.7265625" customWidth="1"/>
    <col min="7" max="7" width="8.453125" customWidth="1"/>
    <col min="8" max="8" width="7.81640625" customWidth="1"/>
    <col min="9" max="11" width="10.7265625" customWidth="1"/>
    <col min="13" max="14" width="11.453125" customWidth="1"/>
  </cols>
  <sheetData>
    <row r="1" spans="1:22" s="8" customFormat="1" x14ac:dyDescent="0.25">
      <c r="A1" s="40" t="s">
        <v>130</v>
      </c>
      <c r="B1" s="17"/>
      <c r="C1" s="17"/>
      <c r="D1" s="17"/>
      <c r="E1" s="17"/>
      <c r="F1" s="17"/>
      <c r="G1" s="17"/>
    </row>
    <row r="2" spans="1:22" s="8" customFormat="1" x14ac:dyDescent="0.25">
      <c r="A2" s="17" t="s">
        <v>129</v>
      </c>
      <c r="B2" s="17"/>
      <c r="C2" s="17"/>
      <c r="D2" s="17"/>
      <c r="E2" s="17"/>
      <c r="F2" s="17"/>
      <c r="G2" s="17"/>
    </row>
    <row r="3" spans="1:22" s="8" customFormat="1" x14ac:dyDescent="0.25">
      <c r="A3" s="17" t="s">
        <v>103</v>
      </c>
      <c r="B3" s="17"/>
      <c r="C3" s="17"/>
      <c r="D3" s="17"/>
      <c r="E3" s="17"/>
      <c r="F3" s="17"/>
      <c r="G3" s="17"/>
    </row>
    <row r="4" spans="1:22" s="8" customFormat="1" x14ac:dyDescent="0.25">
      <c r="A4" s="17" t="s">
        <v>0</v>
      </c>
      <c r="B4" s="17"/>
      <c r="C4" s="17"/>
      <c r="D4" s="17"/>
      <c r="E4" s="17"/>
      <c r="F4" s="17"/>
      <c r="G4" s="17"/>
    </row>
    <row r="5" spans="1:22" s="8" customFormat="1" x14ac:dyDescent="0.25">
      <c r="A5" s="17" t="s">
        <v>131</v>
      </c>
      <c r="B5" s="17"/>
      <c r="C5" s="17"/>
      <c r="D5" s="17"/>
      <c r="E5" s="17"/>
      <c r="F5" s="17"/>
      <c r="G5" s="17"/>
    </row>
    <row r="6" spans="1:22" x14ac:dyDescent="0.25">
      <c r="B6" s="3"/>
      <c r="C6" s="3"/>
      <c r="D6" s="3"/>
      <c r="E6" s="3"/>
      <c r="F6" s="3"/>
      <c r="G6" s="3"/>
      <c r="H6" s="3"/>
      <c r="I6" s="3"/>
    </row>
    <row r="7" spans="1:22" s="9" customFormat="1" ht="78" x14ac:dyDescent="0.3">
      <c r="A7" s="27"/>
      <c r="B7" s="111">
        <v>1985</v>
      </c>
      <c r="C7" s="111">
        <v>2009</v>
      </c>
      <c r="D7" s="111">
        <v>2021</v>
      </c>
      <c r="E7" s="112" t="s">
        <v>95</v>
      </c>
      <c r="F7" s="112" t="s">
        <v>24</v>
      </c>
      <c r="G7" s="112" t="s">
        <v>104</v>
      </c>
      <c r="H7" s="112" t="s">
        <v>105</v>
      </c>
      <c r="I7" s="112" t="s">
        <v>106</v>
      </c>
      <c r="J7" s="112" t="s">
        <v>107</v>
      </c>
      <c r="K7" s="112" t="s">
        <v>25</v>
      </c>
      <c r="L7" s="112" t="s">
        <v>92</v>
      </c>
      <c r="M7" s="111" t="s">
        <v>108</v>
      </c>
      <c r="N7" s="27"/>
      <c r="O7" s="27"/>
      <c r="P7" s="27"/>
      <c r="Q7" s="27"/>
      <c r="R7" s="27"/>
      <c r="S7" s="27"/>
      <c r="T7" s="27"/>
      <c r="U7" s="27"/>
      <c r="V7" s="27"/>
    </row>
    <row r="8" spans="1:22" s="26" customFormat="1" ht="13" x14ac:dyDescent="0.3">
      <c r="A8" s="113" t="s">
        <v>26</v>
      </c>
      <c r="B8" s="16">
        <f>Nitrogen!B18</f>
        <v>370.134758433321</v>
      </c>
      <c r="C8" s="16">
        <f>Nitrogen!C18</f>
        <v>297.80127272992848</v>
      </c>
      <c r="D8" s="16">
        <f>Nitrogen!E18</f>
        <v>257.52632749000003</v>
      </c>
      <c r="E8" s="16">
        <f>Nitrogen!F18</f>
        <v>231.32364608361246</v>
      </c>
      <c r="F8" s="16">
        <f>Nitrogen!G18</f>
        <v>214.87705085834315</v>
      </c>
      <c r="G8" s="16">
        <f>D8-B8</f>
        <v>-112.60843094332097</v>
      </c>
      <c r="H8" s="77">
        <f>G8/B8</f>
        <v>-0.30423630415030894</v>
      </c>
      <c r="I8" s="16">
        <f>D8-C8</f>
        <v>-40.274945239928456</v>
      </c>
      <c r="J8" s="77">
        <f>I8/C8</f>
        <v>-0.13524101113044334</v>
      </c>
      <c r="K8" s="16">
        <f>F8-C8</f>
        <v>-82.924221871585331</v>
      </c>
      <c r="L8" s="77">
        <f>K8/C8</f>
        <v>-0.27845489413602359</v>
      </c>
      <c r="M8" s="157">
        <f>I8/K8</f>
        <v>0.48568372823922751</v>
      </c>
      <c r="N8" s="77"/>
      <c r="O8" s="77"/>
      <c r="P8" s="77"/>
      <c r="Q8" s="78"/>
      <c r="R8" s="77"/>
      <c r="S8" s="78"/>
      <c r="T8" s="77"/>
      <c r="U8" s="78"/>
      <c r="V8" s="77"/>
    </row>
    <row r="9" spans="1:22" s="8" customFormat="1" ht="13" x14ac:dyDescent="0.3">
      <c r="A9" s="113" t="s">
        <v>27</v>
      </c>
      <c r="B9" s="103">
        <f>Phosphorus!B15</f>
        <v>29.432320991120129</v>
      </c>
      <c r="C9" s="103">
        <f>Phosphorus!C15</f>
        <v>17.172932165991206</v>
      </c>
      <c r="D9" s="103">
        <f>Phosphorus!E15</f>
        <v>14.71309716</v>
      </c>
      <c r="E9" s="103">
        <f>Phosphorus!F15</f>
        <v>14.085540436689778</v>
      </c>
      <c r="F9" s="103">
        <f>Phosphorus!G15</f>
        <v>13.313692504364418</v>
      </c>
      <c r="G9" s="103">
        <f>D9-B9</f>
        <v>-14.719223831120129</v>
      </c>
      <c r="H9" s="77">
        <f>G9/B9</f>
        <v>-0.50010408066563927</v>
      </c>
      <c r="I9" s="103">
        <f t="shared" ref="I9:I10" si="0">D9-C9</f>
        <v>-2.4598350059912057</v>
      </c>
      <c r="J9" s="77">
        <f t="shared" ref="J9:J10" si="1">I9/C9</f>
        <v>-0.14323908009504599</v>
      </c>
      <c r="K9" s="103">
        <f t="shared" ref="K9:K10" si="2">F9-C9</f>
        <v>-3.8592396616267877</v>
      </c>
      <c r="L9" s="77">
        <f t="shared" ref="L9:L10" si="3">K9/C9</f>
        <v>-0.22472805600836868</v>
      </c>
      <c r="M9" s="157">
        <f>I9/K9</f>
        <v>0.63738850697712568</v>
      </c>
      <c r="N9" s="157"/>
      <c r="O9" s="157"/>
      <c r="P9" s="77"/>
      <c r="Q9" s="78"/>
      <c r="R9" s="77"/>
      <c r="S9" s="78"/>
      <c r="T9" s="77"/>
      <c r="U9" s="78"/>
      <c r="V9" s="77"/>
    </row>
    <row r="10" spans="1:22" s="8" customFormat="1" ht="13" x14ac:dyDescent="0.3">
      <c r="A10" s="159" t="s">
        <v>78</v>
      </c>
      <c r="B10" s="156">
        <f>Sediment!B14</f>
        <v>20365.935646471466</v>
      </c>
      <c r="C10" s="156">
        <f>Sediment!C14</f>
        <v>18910.756491881803</v>
      </c>
      <c r="D10" s="156">
        <f>Sediment!E14</f>
        <v>18067.979651060003</v>
      </c>
      <c r="E10" s="156">
        <f>Sediment!F14</f>
        <v>18651.771763152705</v>
      </c>
      <c r="F10" s="156">
        <f>Sediment!G14</f>
        <v>18587.025580970432</v>
      </c>
      <c r="G10" s="156">
        <f t="shared" ref="G10" si="4">D10-B10</f>
        <v>-2297.9559954114629</v>
      </c>
      <c r="H10" s="77">
        <f t="shared" ref="H10" si="5">G10/B10</f>
        <v>-0.11283331320010329</v>
      </c>
      <c r="I10" s="156">
        <f t="shared" si="0"/>
        <v>-842.77684082179985</v>
      </c>
      <c r="J10" s="77">
        <f t="shared" si="1"/>
        <v>-4.4566003543200158E-2</v>
      </c>
      <c r="K10" s="156">
        <f t="shared" si="2"/>
        <v>-323.7309109113703</v>
      </c>
      <c r="L10" s="77">
        <f t="shared" si="3"/>
        <v>-1.7118876817558554E-2</v>
      </c>
      <c r="M10" s="157">
        <v>1</v>
      </c>
      <c r="P10" s="157"/>
      <c r="Q10" s="158"/>
      <c r="R10" s="157"/>
      <c r="S10" s="158"/>
      <c r="T10" s="157"/>
      <c r="U10" s="158"/>
      <c r="V10" s="157"/>
    </row>
    <row r="11" spans="1:22" x14ac:dyDescent="0.25">
      <c r="A11" s="1"/>
      <c r="B11" s="1"/>
      <c r="C11" s="1"/>
      <c r="D11" s="1"/>
      <c r="H11" s="68"/>
      <c r="O11" s="280">
        <f>D9-C9</f>
        <v>-2.4598350059912057</v>
      </c>
    </row>
    <row r="12" spans="1:22" x14ac:dyDescent="0.25">
      <c r="A12" s="26"/>
      <c r="B12" s="1"/>
      <c r="C12" s="1"/>
      <c r="D12" s="1"/>
      <c r="M12" s="77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375F3-FD1F-4BFC-AF03-A035A99424D9}">
  <dimension ref="A1:BG143"/>
  <sheetViews>
    <sheetView workbookViewId="0">
      <pane xSplit="3" topLeftCell="D1" activePane="topRight" state="frozen"/>
      <selection pane="topRight" activeCell="Q15" sqref="Q15"/>
    </sheetView>
  </sheetViews>
  <sheetFormatPr defaultColWidth="9.1796875" defaultRowHeight="12.5" x14ac:dyDescent="0.25"/>
  <cols>
    <col min="1" max="1" width="9.7265625" style="41" bestFit="1" customWidth="1"/>
    <col min="2" max="2" width="11.26953125" style="41" bestFit="1" customWidth="1"/>
    <col min="3" max="3" width="31.453125" style="41" customWidth="1"/>
    <col min="4" max="4" width="16.453125" style="55" bestFit="1" customWidth="1"/>
    <col min="5" max="9" width="16.453125" style="48" bestFit="1" customWidth="1"/>
    <col min="10" max="10" width="16.453125" style="45" bestFit="1" customWidth="1"/>
    <col min="11" max="13" width="16.453125" style="53" bestFit="1" customWidth="1"/>
    <col min="14" max="14" width="16.453125" style="8" bestFit="1" customWidth="1"/>
    <col min="15" max="15" width="18.7265625" style="8" bestFit="1" customWidth="1"/>
    <col min="16" max="17" width="18.54296875" style="8" customWidth="1"/>
    <col min="18" max="18" width="16.453125" style="72" bestFit="1" customWidth="1"/>
    <col min="19" max="19" width="17.453125" style="85" bestFit="1" customWidth="1"/>
    <col min="20" max="20" width="16.453125" style="37" bestFit="1" customWidth="1"/>
    <col min="21" max="25" width="16.453125" style="48" bestFit="1" customWidth="1"/>
    <col min="26" max="26" width="16.453125" style="45" bestFit="1" customWidth="1"/>
    <col min="27" max="30" width="16.453125" style="53" bestFit="1" customWidth="1"/>
    <col min="31" max="31" width="18.7265625" style="53" bestFit="1" customWidth="1"/>
    <col min="32" max="33" width="18.7265625" style="53" customWidth="1"/>
    <col min="34" max="34" width="16.453125" style="72" bestFit="1" customWidth="1"/>
    <col min="35" max="35" width="17.453125" style="85" bestFit="1" customWidth="1"/>
    <col min="36" max="36" width="15.26953125" style="37" bestFit="1" customWidth="1"/>
    <col min="37" max="41" width="15.26953125" style="48" bestFit="1" customWidth="1"/>
    <col min="42" max="42" width="15.26953125" style="45" bestFit="1" customWidth="1"/>
    <col min="43" max="46" width="15.26953125" style="53" bestFit="1" customWidth="1"/>
    <col min="47" max="47" width="18.7265625" style="53" bestFit="1" customWidth="1"/>
    <col min="48" max="49" width="18.7265625" style="53" customWidth="1"/>
    <col min="50" max="50" width="15.26953125" style="72" bestFit="1" customWidth="1"/>
    <col min="51" max="53" width="17.453125" style="85" bestFit="1" customWidth="1"/>
    <col min="54" max="54" width="20.7265625" style="85" bestFit="1" customWidth="1"/>
    <col min="55" max="55" width="23.26953125" style="89" bestFit="1" customWidth="1"/>
    <col min="56" max="56" width="17.26953125" style="51" bestFit="1" customWidth="1"/>
    <col min="57" max="57" width="27.7265625" style="100" bestFit="1" customWidth="1"/>
    <col min="58" max="58" width="21.1796875" style="51" customWidth="1"/>
    <col min="59" max="59" width="21.453125" style="51" bestFit="1" customWidth="1"/>
    <col min="60" max="16384" width="9.1796875" style="51"/>
  </cols>
  <sheetData>
    <row r="1" spans="1:59" s="50" customFormat="1" ht="10.5" x14ac:dyDescent="0.25">
      <c r="A1" s="160">
        <v>44683</v>
      </c>
      <c r="B1" s="54"/>
      <c r="C1" s="54"/>
      <c r="D1" s="32" t="s">
        <v>28</v>
      </c>
      <c r="E1" s="32" t="s">
        <v>29</v>
      </c>
      <c r="F1" s="32" t="s">
        <v>30</v>
      </c>
      <c r="G1" s="32" t="s">
        <v>31</v>
      </c>
      <c r="H1" s="32" t="s">
        <v>32</v>
      </c>
      <c r="I1" s="32" t="s">
        <v>33</v>
      </c>
      <c r="J1" s="20" t="s">
        <v>34</v>
      </c>
      <c r="K1" s="20" t="s">
        <v>35</v>
      </c>
      <c r="L1" s="20" t="s">
        <v>36</v>
      </c>
      <c r="M1" s="20" t="s">
        <v>37</v>
      </c>
      <c r="N1" s="20" t="s">
        <v>38</v>
      </c>
      <c r="O1" s="20" t="s">
        <v>74</v>
      </c>
      <c r="P1" s="20" t="s">
        <v>85</v>
      </c>
      <c r="Q1" s="20" t="s">
        <v>94</v>
      </c>
      <c r="R1" s="80" t="s">
        <v>95</v>
      </c>
      <c r="S1" s="81" t="s">
        <v>3</v>
      </c>
      <c r="T1" s="32" t="s">
        <v>28</v>
      </c>
      <c r="U1" s="32" t="s">
        <v>29</v>
      </c>
      <c r="V1" s="32" t="s">
        <v>30</v>
      </c>
      <c r="W1" s="32" t="s">
        <v>31</v>
      </c>
      <c r="X1" s="32" t="s">
        <v>32</v>
      </c>
      <c r="Y1" s="32" t="s">
        <v>33</v>
      </c>
      <c r="Z1" s="20" t="s">
        <v>34</v>
      </c>
      <c r="AA1" s="20" t="s">
        <v>35</v>
      </c>
      <c r="AB1" s="20" t="s">
        <v>36</v>
      </c>
      <c r="AC1" s="20" t="s">
        <v>37</v>
      </c>
      <c r="AD1" s="20" t="s">
        <v>38</v>
      </c>
      <c r="AE1" s="20" t="s">
        <v>74</v>
      </c>
      <c r="AF1" s="20" t="s">
        <v>85</v>
      </c>
      <c r="AG1" s="20" t="s">
        <v>94</v>
      </c>
      <c r="AH1" s="80" t="s">
        <v>95</v>
      </c>
      <c r="AI1" s="81" t="s">
        <v>3</v>
      </c>
      <c r="AJ1" s="32" t="s">
        <v>28</v>
      </c>
      <c r="AK1" s="32" t="s">
        <v>29</v>
      </c>
      <c r="AL1" s="32" t="s">
        <v>30</v>
      </c>
      <c r="AM1" s="32" t="s">
        <v>31</v>
      </c>
      <c r="AN1" s="32" t="s">
        <v>32</v>
      </c>
      <c r="AO1" s="32" t="s">
        <v>33</v>
      </c>
      <c r="AP1" s="20" t="s">
        <v>34</v>
      </c>
      <c r="AQ1" s="20" t="s">
        <v>35</v>
      </c>
      <c r="AR1" s="20" t="s">
        <v>36</v>
      </c>
      <c r="AS1" s="20" t="s">
        <v>37</v>
      </c>
      <c r="AT1" s="20" t="s">
        <v>38</v>
      </c>
      <c r="AU1" s="20" t="s">
        <v>74</v>
      </c>
      <c r="AV1" s="20" t="s">
        <v>85</v>
      </c>
      <c r="AW1" s="20" t="s">
        <v>94</v>
      </c>
      <c r="AX1" s="80" t="s">
        <v>95</v>
      </c>
      <c r="AY1" s="81" t="s">
        <v>3</v>
      </c>
      <c r="AZ1" s="87" t="s">
        <v>39</v>
      </c>
      <c r="BA1" s="87" t="s">
        <v>40</v>
      </c>
      <c r="BB1" s="118" t="s">
        <v>76</v>
      </c>
      <c r="BC1" s="87" t="s">
        <v>41</v>
      </c>
      <c r="BD1" s="87" t="s">
        <v>42</v>
      </c>
      <c r="BE1" s="109" t="s">
        <v>75</v>
      </c>
      <c r="BF1" s="177" t="s">
        <v>86</v>
      </c>
      <c r="BG1" s="177" t="s">
        <v>99</v>
      </c>
    </row>
    <row r="2" spans="1:59" ht="10.5" x14ac:dyDescent="0.25">
      <c r="A2" s="22"/>
      <c r="C2" s="54"/>
      <c r="D2" s="42" t="s">
        <v>43</v>
      </c>
      <c r="E2" s="42" t="s">
        <v>44</v>
      </c>
      <c r="F2" s="42" t="s">
        <v>45</v>
      </c>
      <c r="G2" s="42" t="s">
        <v>46</v>
      </c>
      <c r="H2" s="42" t="s">
        <v>47</v>
      </c>
      <c r="I2" s="42" t="s">
        <v>48</v>
      </c>
      <c r="J2" s="42" t="s">
        <v>49</v>
      </c>
      <c r="K2" s="42" t="s">
        <v>50</v>
      </c>
      <c r="L2" s="42" t="s">
        <v>51</v>
      </c>
      <c r="M2" s="42" t="s">
        <v>52</v>
      </c>
      <c r="N2" s="42" t="s">
        <v>53</v>
      </c>
      <c r="O2" s="42" t="s">
        <v>79</v>
      </c>
      <c r="P2" s="42" t="s">
        <v>87</v>
      </c>
      <c r="Q2" s="42" t="s">
        <v>100</v>
      </c>
      <c r="R2" s="82"/>
      <c r="S2" s="82"/>
      <c r="T2" s="42" t="s">
        <v>43</v>
      </c>
      <c r="U2" s="42" t="s">
        <v>44</v>
      </c>
      <c r="V2" s="42" t="s">
        <v>45</v>
      </c>
      <c r="W2" s="42" t="s">
        <v>46</v>
      </c>
      <c r="X2" s="42" t="s">
        <v>47</v>
      </c>
      <c r="Y2" s="42" t="s">
        <v>48</v>
      </c>
      <c r="Z2" s="42" t="s">
        <v>49</v>
      </c>
      <c r="AA2" s="42" t="s">
        <v>50</v>
      </c>
      <c r="AB2" s="42" t="s">
        <v>51</v>
      </c>
      <c r="AC2" s="42" t="s">
        <v>52</v>
      </c>
      <c r="AD2" s="42" t="s">
        <v>53</v>
      </c>
      <c r="AE2" s="42" t="s">
        <v>79</v>
      </c>
      <c r="AF2" s="42" t="s">
        <v>87</v>
      </c>
      <c r="AG2" s="42" t="s">
        <v>100</v>
      </c>
      <c r="AH2" s="82"/>
      <c r="AI2" s="82"/>
      <c r="AJ2" s="42" t="s">
        <v>43</v>
      </c>
      <c r="AK2" s="42" t="s">
        <v>44</v>
      </c>
      <c r="AL2" s="42" t="s">
        <v>45</v>
      </c>
      <c r="AM2" s="42" t="s">
        <v>46</v>
      </c>
      <c r="AN2" s="42" t="s">
        <v>47</v>
      </c>
      <c r="AO2" s="42" t="s">
        <v>48</v>
      </c>
      <c r="AP2" s="42" t="s">
        <v>49</v>
      </c>
      <c r="AQ2" s="42" t="s">
        <v>50</v>
      </c>
      <c r="AR2" s="42" t="s">
        <v>51</v>
      </c>
      <c r="AS2" s="42" t="s">
        <v>52</v>
      </c>
      <c r="AT2" s="42" t="s">
        <v>53</v>
      </c>
      <c r="AU2" s="42" t="s">
        <v>79</v>
      </c>
      <c r="AV2" s="42" t="s">
        <v>87</v>
      </c>
      <c r="AW2" s="42" t="s">
        <v>100</v>
      </c>
      <c r="AX2" s="82"/>
      <c r="AY2" s="82"/>
      <c r="AZ2" s="100" t="s">
        <v>54</v>
      </c>
      <c r="BA2" s="100" t="s">
        <v>55</v>
      </c>
      <c r="BB2" s="119" t="s">
        <v>77</v>
      </c>
      <c r="BC2" s="100" t="s">
        <v>56</v>
      </c>
      <c r="BD2" s="100" t="s">
        <v>57</v>
      </c>
      <c r="BE2" s="100" t="s">
        <v>80</v>
      </c>
      <c r="BF2" s="178" t="s">
        <v>88</v>
      </c>
      <c r="BG2" s="178" t="s">
        <v>101</v>
      </c>
    </row>
    <row r="3" spans="1:59" s="50" customFormat="1" ht="10.5" x14ac:dyDescent="0.25">
      <c r="A3" s="43" t="s">
        <v>58</v>
      </c>
      <c r="B3" s="43" t="s">
        <v>59</v>
      </c>
      <c r="C3" s="43" t="s">
        <v>60</v>
      </c>
      <c r="D3" s="35" t="s">
        <v>61</v>
      </c>
      <c r="E3" s="44" t="s">
        <v>61</v>
      </c>
      <c r="F3" s="44" t="s">
        <v>61</v>
      </c>
      <c r="G3" s="44" t="s">
        <v>61</v>
      </c>
      <c r="H3" s="44" t="s">
        <v>61</v>
      </c>
      <c r="I3" s="44" t="s">
        <v>61</v>
      </c>
      <c r="J3" s="44" t="s">
        <v>61</v>
      </c>
      <c r="K3" s="75" t="s">
        <v>61</v>
      </c>
      <c r="L3" s="75" t="s">
        <v>61</v>
      </c>
      <c r="M3" s="75" t="s">
        <v>61</v>
      </c>
      <c r="N3" s="75" t="s">
        <v>61</v>
      </c>
      <c r="O3" s="75" t="s">
        <v>61</v>
      </c>
      <c r="P3" s="75" t="s">
        <v>61</v>
      </c>
      <c r="Q3" s="75" t="s">
        <v>61</v>
      </c>
      <c r="R3" s="83" t="s">
        <v>61</v>
      </c>
      <c r="S3" s="83" t="s">
        <v>61</v>
      </c>
      <c r="T3" s="35" t="s">
        <v>62</v>
      </c>
      <c r="U3" s="44" t="s">
        <v>62</v>
      </c>
      <c r="V3" s="44" t="s">
        <v>62</v>
      </c>
      <c r="W3" s="44" t="s">
        <v>62</v>
      </c>
      <c r="X3" s="44" t="s">
        <v>62</v>
      </c>
      <c r="Y3" s="44" t="s">
        <v>62</v>
      </c>
      <c r="Z3" s="21" t="s">
        <v>62</v>
      </c>
      <c r="AA3" s="75" t="s">
        <v>62</v>
      </c>
      <c r="AB3" s="75" t="s">
        <v>62</v>
      </c>
      <c r="AC3" s="75" t="s">
        <v>62</v>
      </c>
      <c r="AD3" s="75" t="s">
        <v>62</v>
      </c>
      <c r="AE3" s="75" t="s">
        <v>62</v>
      </c>
      <c r="AF3" s="75" t="s">
        <v>62</v>
      </c>
      <c r="AG3" s="75" t="s">
        <v>62</v>
      </c>
      <c r="AH3" s="83" t="s">
        <v>62</v>
      </c>
      <c r="AI3" s="86" t="s">
        <v>62</v>
      </c>
      <c r="AJ3" s="35" t="s">
        <v>81</v>
      </c>
      <c r="AK3" s="44" t="s">
        <v>81</v>
      </c>
      <c r="AL3" s="44" t="s">
        <v>81</v>
      </c>
      <c r="AM3" s="44" t="s">
        <v>81</v>
      </c>
      <c r="AN3" s="44" t="s">
        <v>81</v>
      </c>
      <c r="AO3" s="44" t="s">
        <v>81</v>
      </c>
      <c r="AP3" s="21" t="s">
        <v>81</v>
      </c>
      <c r="AQ3" s="75" t="s">
        <v>81</v>
      </c>
      <c r="AR3" s="75" t="s">
        <v>81</v>
      </c>
      <c r="AS3" s="75" t="s">
        <v>81</v>
      </c>
      <c r="AT3" s="75" t="s">
        <v>81</v>
      </c>
      <c r="AU3" s="75" t="s">
        <v>81</v>
      </c>
      <c r="AV3" s="75" t="s">
        <v>81</v>
      </c>
      <c r="AW3" s="75" t="s">
        <v>81</v>
      </c>
      <c r="AX3" s="83" t="s">
        <v>81</v>
      </c>
      <c r="AY3" s="86" t="s">
        <v>81</v>
      </c>
      <c r="AZ3" s="88" t="s">
        <v>61</v>
      </c>
      <c r="BA3" s="88" t="s">
        <v>61</v>
      </c>
      <c r="BB3" s="88" t="s">
        <v>61</v>
      </c>
      <c r="BC3" s="88" t="s">
        <v>61</v>
      </c>
      <c r="BD3" s="88" t="s">
        <v>61</v>
      </c>
      <c r="BE3" s="109" t="s">
        <v>61</v>
      </c>
      <c r="BF3" s="177" t="s">
        <v>61</v>
      </c>
      <c r="BG3" s="177" t="s">
        <v>61</v>
      </c>
    </row>
    <row r="4" spans="1:59" ht="10" x14ac:dyDescent="0.2">
      <c r="A4" s="22" t="s">
        <v>63</v>
      </c>
      <c r="B4" s="22" t="s">
        <v>64</v>
      </c>
      <c r="C4" s="22" t="s">
        <v>65</v>
      </c>
      <c r="D4" s="34">
        <v>18635715.2530246</v>
      </c>
      <c r="E4" s="34">
        <v>14421031.817628801</v>
      </c>
      <c r="F4" s="34">
        <v>14519892.971192557</v>
      </c>
      <c r="G4" s="34">
        <v>15427216.046185369</v>
      </c>
      <c r="H4" s="34">
        <v>15566234.53415837</v>
      </c>
      <c r="I4" s="34">
        <v>15349375.258018138</v>
      </c>
      <c r="J4" s="34">
        <v>14805198.154467234</v>
      </c>
      <c r="K4" s="34">
        <v>14678394.482981948</v>
      </c>
      <c r="L4" s="34">
        <v>14322803.359405898</v>
      </c>
      <c r="M4" s="34">
        <v>14317683.448969366</v>
      </c>
      <c r="N4" s="34">
        <v>14276417.200636107</v>
      </c>
      <c r="O4" s="34">
        <v>13866647.900621301</v>
      </c>
      <c r="P4" s="293">
        <v>13240600.490814213</v>
      </c>
      <c r="Q4" s="243">
        <v>12610662.22400463</v>
      </c>
      <c r="R4" s="179">
        <f>E4-(0.8*(E4-S4))</f>
        <v>12321510.57083592</v>
      </c>
      <c r="S4" s="292">
        <v>11796630.259137699</v>
      </c>
      <c r="T4" s="37">
        <v>1188990.8107719601</v>
      </c>
      <c r="U4" s="37">
        <v>739129.49657873099</v>
      </c>
      <c r="V4" s="34">
        <v>742401.47444204683</v>
      </c>
      <c r="W4" s="34">
        <v>729980.47194679547</v>
      </c>
      <c r="X4" s="34">
        <v>771713.31671703397</v>
      </c>
      <c r="Y4" s="34">
        <v>703807.95249969047</v>
      </c>
      <c r="Z4" s="34">
        <v>677162.88974815561</v>
      </c>
      <c r="AA4" s="34">
        <v>634908.87497806933</v>
      </c>
      <c r="AB4" s="34">
        <v>615225.02840662037</v>
      </c>
      <c r="AC4" s="34">
        <v>632372.07708931109</v>
      </c>
      <c r="AD4" s="34">
        <v>629189.68551673577</v>
      </c>
      <c r="AE4" s="34">
        <v>630745.93725556496</v>
      </c>
      <c r="AF4" s="293">
        <v>577824.3771209066</v>
      </c>
      <c r="AG4" s="34">
        <v>538713.63794036116</v>
      </c>
      <c r="AH4" s="94">
        <f>U4-(0.8*(U4-AI4))</f>
        <v>528270.82905131392</v>
      </c>
      <c r="AI4" s="292">
        <v>475556.16216945974</v>
      </c>
      <c r="AJ4" s="37">
        <v>798306984.62706196</v>
      </c>
      <c r="AK4" s="37">
        <v>699103585.34676898</v>
      </c>
      <c r="AL4" s="37">
        <v>707186773.27410102</v>
      </c>
      <c r="AM4" s="37">
        <v>715664750.13552594</v>
      </c>
      <c r="AN4" s="37">
        <v>727467848.28143144</v>
      </c>
      <c r="AO4" s="37">
        <v>712912109.6269176</v>
      </c>
      <c r="AP4" s="37">
        <v>693520970.83069003</v>
      </c>
      <c r="AQ4" s="37">
        <v>680454034.01334286</v>
      </c>
      <c r="AR4" s="37">
        <v>674579111.94325686</v>
      </c>
      <c r="AS4" s="37">
        <v>666228609.94894183</v>
      </c>
      <c r="AT4" s="37">
        <v>658534804.10460031</v>
      </c>
      <c r="AU4" s="37">
        <v>685034710.49930203</v>
      </c>
      <c r="AV4" s="293">
        <v>676979912.10151839</v>
      </c>
      <c r="AW4" s="37">
        <v>663857517.14013374</v>
      </c>
      <c r="AX4" s="94">
        <f>AK4-(0.8*(AK4-AY4))</f>
        <v>566016530.37273228</v>
      </c>
      <c r="AY4" s="292">
        <v>532744766.62922311</v>
      </c>
      <c r="AZ4" s="94"/>
      <c r="BA4" s="94"/>
      <c r="BB4" s="120"/>
      <c r="BC4" s="51"/>
    </row>
    <row r="5" spans="1:59" ht="10" x14ac:dyDescent="0.2">
      <c r="A5" s="22" t="s">
        <v>63</v>
      </c>
      <c r="B5" s="22" t="s">
        <v>66</v>
      </c>
      <c r="C5" s="22" t="s">
        <v>65</v>
      </c>
      <c r="D5" s="34">
        <v>122227717.10232601</v>
      </c>
      <c r="E5" s="34">
        <v>113225379.38995001</v>
      </c>
      <c r="F5" s="34">
        <v>113459726.83637749</v>
      </c>
      <c r="G5" s="34">
        <v>115379220.60940215</v>
      </c>
      <c r="H5" s="34">
        <v>113876915.84161128</v>
      </c>
      <c r="I5" s="34">
        <v>112302232.88268796</v>
      </c>
      <c r="J5" s="34">
        <v>110932177.08273813</v>
      </c>
      <c r="K5" s="34">
        <v>108882435.49625495</v>
      </c>
      <c r="L5" s="34">
        <v>108181105.5438309</v>
      </c>
      <c r="M5" s="34">
        <v>107313960.60635959</v>
      </c>
      <c r="N5" s="34">
        <v>107361451.38697724</v>
      </c>
      <c r="O5" s="34">
        <v>110406850.63879</v>
      </c>
      <c r="P5" s="293">
        <v>105992594.33155762</v>
      </c>
      <c r="Q5" s="243">
        <v>104495318.6114428</v>
      </c>
      <c r="R5" s="179">
        <f t="shared" ref="R5:R10" si="0">E5-(0.8*(E5-S5))</f>
        <v>81438128.308710694</v>
      </c>
      <c r="S5" s="292">
        <v>73491315.538400874</v>
      </c>
      <c r="T5" s="37">
        <v>6015466.4507717704</v>
      </c>
      <c r="U5" s="37">
        <v>4460559.43434982</v>
      </c>
      <c r="V5" s="34">
        <v>4387061.3528418355</v>
      </c>
      <c r="W5" s="34">
        <v>4312320.3324078955</v>
      </c>
      <c r="X5" s="34">
        <v>4233347.0365235461</v>
      </c>
      <c r="Y5" s="34">
        <v>4175136.6642888673</v>
      </c>
      <c r="Z5" s="34">
        <v>4044277.4530789293</v>
      </c>
      <c r="AA5" s="34">
        <v>3889594.8087773891</v>
      </c>
      <c r="AB5" s="34">
        <v>3860028.5352142723</v>
      </c>
      <c r="AC5" s="34">
        <v>3800842.3840784677</v>
      </c>
      <c r="AD5" s="34">
        <v>3845104.342990851</v>
      </c>
      <c r="AE5" s="34">
        <v>3909088.321734</v>
      </c>
      <c r="AF5" s="293">
        <v>3745187.1032661246</v>
      </c>
      <c r="AG5" s="34">
        <v>3714573.3893273133</v>
      </c>
      <c r="AH5" s="94">
        <f t="shared" ref="AH5:AH10" si="1">U5-(0.8*(U5-AI5))</f>
        <v>3215741.4954572744</v>
      </c>
      <c r="AI5" s="292">
        <v>2904537.0107341381</v>
      </c>
      <c r="AJ5" s="37">
        <v>3638861102.03234</v>
      </c>
      <c r="AK5" s="37">
        <v>3299530767.4288101</v>
      </c>
      <c r="AL5" s="37">
        <v>3231092824.0096397</v>
      </c>
      <c r="AM5" s="37">
        <v>3240635751.2587681</v>
      </c>
      <c r="AN5" s="37">
        <v>3333883654.3977532</v>
      </c>
      <c r="AO5" s="37">
        <v>3252339141.258069</v>
      </c>
      <c r="AP5" s="37">
        <v>3234938454.1770487</v>
      </c>
      <c r="AQ5" s="37">
        <v>3038741033.5282283</v>
      </c>
      <c r="AR5" s="37">
        <v>2947765633.2078195</v>
      </c>
      <c r="AS5" s="37">
        <v>2933860781.5327859</v>
      </c>
      <c r="AT5" s="37">
        <v>2889801874.9904661</v>
      </c>
      <c r="AU5" s="37">
        <v>2899778357.3899102</v>
      </c>
      <c r="AV5" s="293">
        <v>2828565622.3146029</v>
      </c>
      <c r="AW5" s="37">
        <v>2784859011.3588305</v>
      </c>
      <c r="AX5" s="94">
        <f t="shared" ref="AX5:AX10" si="2">AK5-(0.8*(AK5-AY5))</f>
        <v>2389090480.0283117</v>
      </c>
      <c r="AY5" s="292">
        <v>2161480408.1781869</v>
      </c>
      <c r="AZ5" s="94"/>
      <c r="BA5" s="94"/>
      <c r="BB5" s="120"/>
      <c r="BC5" s="51"/>
    </row>
    <row r="6" spans="1:59" ht="10" x14ac:dyDescent="0.2">
      <c r="A6" s="22" t="s">
        <v>63</v>
      </c>
      <c r="B6" s="22" t="s">
        <v>67</v>
      </c>
      <c r="C6" s="22" t="s">
        <v>65</v>
      </c>
      <c r="D6" s="34">
        <v>85332540.904085502</v>
      </c>
      <c r="E6" s="34">
        <v>57608462.171010397</v>
      </c>
      <c r="F6" s="34">
        <v>58056602.442841098</v>
      </c>
      <c r="G6" s="34">
        <v>57009496.908180729</v>
      </c>
      <c r="H6" s="34">
        <v>56077863.397991255</v>
      </c>
      <c r="I6" s="34">
        <v>56023557.605479181</v>
      </c>
      <c r="J6" s="34">
        <v>56283861.438191123</v>
      </c>
      <c r="K6" s="34">
        <v>55435478.892108634</v>
      </c>
      <c r="L6" s="34">
        <v>55448902.517821372</v>
      </c>
      <c r="M6" s="34">
        <v>54223737.349024445</v>
      </c>
      <c r="N6" s="34">
        <v>52750082.225548603</v>
      </c>
      <c r="O6" s="34">
        <v>52019370.885373399</v>
      </c>
      <c r="P6" s="293">
        <v>47960139.979416385</v>
      </c>
      <c r="Q6" s="243">
        <v>50739926.579015233</v>
      </c>
      <c r="R6" s="179">
        <f t="shared" si="0"/>
        <v>48187286.432167351</v>
      </c>
      <c r="S6" s="292">
        <v>45831992.497456588</v>
      </c>
      <c r="T6" s="37">
        <v>7615842.9395408304</v>
      </c>
      <c r="U6" s="37">
        <v>4153433.7070206101</v>
      </c>
      <c r="V6" s="34">
        <v>4007998.5702871121</v>
      </c>
      <c r="W6" s="34">
        <v>3912822.7851699721</v>
      </c>
      <c r="X6" s="34">
        <v>3909120.0362816071</v>
      </c>
      <c r="Y6" s="34">
        <v>3937992.9013737906</v>
      </c>
      <c r="Z6" s="34">
        <v>3868577.0870899786</v>
      </c>
      <c r="AA6" s="34">
        <v>3824417.0500408802</v>
      </c>
      <c r="AB6" s="34">
        <v>3748760.1539138155</v>
      </c>
      <c r="AC6" s="34">
        <v>3664412.5187423518</v>
      </c>
      <c r="AD6" s="34">
        <v>3607933.6268525887</v>
      </c>
      <c r="AE6" s="34">
        <v>3893625.1921834601</v>
      </c>
      <c r="AF6" s="293">
        <v>3697431.3864926975</v>
      </c>
      <c r="AG6" s="34">
        <v>3803217.2448609518</v>
      </c>
      <c r="AH6" s="94">
        <f t="shared" si="1"/>
        <v>3774343.1807958181</v>
      </c>
      <c r="AI6" s="292">
        <v>3679570.5492396201</v>
      </c>
      <c r="AJ6" s="37">
        <v>8327376056.5541496</v>
      </c>
      <c r="AK6" s="37">
        <v>7663049192.2035398</v>
      </c>
      <c r="AL6" s="37">
        <v>7625943290.2447948</v>
      </c>
      <c r="AM6" s="37">
        <v>7625265295.1712952</v>
      </c>
      <c r="AN6" s="37">
        <v>7616062457.9964161</v>
      </c>
      <c r="AO6" s="37">
        <v>7592965744.9676657</v>
      </c>
      <c r="AP6" s="37">
        <v>7591636390.7046251</v>
      </c>
      <c r="AQ6" s="37">
        <v>7585686278.6500158</v>
      </c>
      <c r="AR6" s="37">
        <v>7581944155.9382467</v>
      </c>
      <c r="AS6" s="37">
        <v>7575283437.8865433</v>
      </c>
      <c r="AT6" s="37">
        <v>7576724520.9110937</v>
      </c>
      <c r="AU6" s="37">
        <v>7693187348.0808401</v>
      </c>
      <c r="AV6" s="293">
        <v>7602048106.9990253</v>
      </c>
      <c r="AW6" s="37">
        <v>7602724622.2825003</v>
      </c>
      <c r="AX6" s="94">
        <f t="shared" si="2"/>
        <v>8206900457.2179108</v>
      </c>
      <c r="AY6" s="292">
        <v>8342863273.4715033</v>
      </c>
      <c r="AZ6" s="94"/>
      <c r="BA6" s="94"/>
      <c r="BB6" s="120"/>
      <c r="BC6" s="51"/>
    </row>
    <row r="7" spans="1:59" ht="10" x14ac:dyDescent="0.2">
      <c r="A7" s="22" t="s">
        <v>63</v>
      </c>
      <c r="B7" s="22" t="s">
        <v>68</v>
      </c>
      <c r="C7" s="22" t="s">
        <v>65</v>
      </c>
      <c r="D7" s="34">
        <v>84337750.885207593</v>
      </c>
      <c r="E7" s="34">
        <v>67910065.089393705</v>
      </c>
      <c r="F7" s="34">
        <v>68508665.137432128</v>
      </c>
      <c r="G7" s="34">
        <v>62708839.680813968</v>
      </c>
      <c r="H7" s="34">
        <v>61681362.616733834</v>
      </c>
      <c r="I7" s="34">
        <v>61234362.584944002</v>
      </c>
      <c r="J7" s="34">
        <v>60731411.717561021</v>
      </c>
      <c r="K7" s="34">
        <v>60673502.940735273</v>
      </c>
      <c r="L7" s="34">
        <v>59757366.729827844</v>
      </c>
      <c r="M7" s="34">
        <v>58155065.011843182</v>
      </c>
      <c r="N7" s="34">
        <v>58161127.624337241</v>
      </c>
      <c r="O7" s="34">
        <v>58348283.908602603</v>
      </c>
      <c r="P7" s="293">
        <v>58000923.661935076</v>
      </c>
      <c r="Q7" s="243">
        <v>56642037.588123351</v>
      </c>
      <c r="R7" s="179">
        <f t="shared" si="0"/>
        <v>55945101.367417917</v>
      </c>
      <c r="S7" s="292">
        <v>52953860.436923973</v>
      </c>
      <c r="T7" s="37">
        <v>13545728.5948146</v>
      </c>
      <c r="U7" s="37">
        <v>6984871.1835411601</v>
      </c>
      <c r="V7" s="34">
        <v>6822108.6290459801</v>
      </c>
      <c r="W7" s="34">
        <v>6262490.5110780671</v>
      </c>
      <c r="X7" s="34">
        <v>6203218.1814337783</v>
      </c>
      <c r="Y7" s="34">
        <v>6298998.4619104937</v>
      </c>
      <c r="Z7" s="34">
        <v>6203446.8440123647</v>
      </c>
      <c r="AA7" s="34">
        <v>6202399.5795545904</v>
      </c>
      <c r="AB7" s="34">
        <v>6276997.7290845904</v>
      </c>
      <c r="AC7" s="34">
        <v>6120917.3140630722</v>
      </c>
      <c r="AD7" s="34">
        <v>6155025.682090641</v>
      </c>
      <c r="AE7" s="34">
        <v>6120921.9552801903</v>
      </c>
      <c r="AF7" s="293">
        <v>6067249.0324049667</v>
      </c>
      <c r="AG7" s="34">
        <v>6028056.9545186553</v>
      </c>
      <c r="AH7" s="94">
        <f t="shared" si="1"/>
        <v>5863121.2352492977</v>
      </c>
      <c r="AI7" s="292">
        <v>5582683.7481763326</v>
      </c>
      <c r="AJ7" s="37">
        <v>6761793558.4584103</v>
      </c>
      <c r="AK7" s="37">
        <v>6556934692.3998404</v>
      </c>
      <c r="AL7" s="37">
        <v>6536316478.4402847</v>
      </c>
      <c r="AM7" s="37">
        <v>6526028599.2314272</v>
      </c>
      <c r="AN7" s="37">
        <v>6540254849.2812567</v>
      </c>
      <c r="AO7" s="37">
        <v>6538533949.6538219</v>
      </c>
      <c r="AP7" s="37">
        <v>6508173535.2626619</v>
      </c>
      <c r="AQ7" s="37">
        <v>6463815098.773263</v>
      </c>
      <c r="AR7" s="37">
        <v>6447035089.9774609</v>
      </c>
      <c r="AS7" s="37">
        <v>6455389704.8500051</v>
      </c>
      <c r="AT7" s="37">
        <v>6475298199.7897444</v>
      </c>
      <c r="AU7" s="37">
        <v>6399061385.4769802</v>
      </c>
      <c r="AV7" s="293">
        <v>6407421996.4061069</v>
      </c>
      <c r="AW7" s="37">
        <v>6391717334.4194269</v>
      </c>
      <c r="AX7" s="94">
        <f t="shared" si="2"/>
        <v>6809302839.8985834</v>
      </c>
      <c r="AY7" s="292">
        <v>6872394876.7732687</v>
      </c>
      <c r="AZ7" s="94"/>
      <c r="BA7" s="94"/>
      <c r="BB7" s="120"/>
      <c r="BC7" s="51"/>
    </row>
    <row r="8" spans="1:59" ht="10" x14ac:dyDescent="0.2">
      <c r="A8" s="47" t="s">
        <v>63</v>
      </c>
      <c r="B8" s="47" t="s">
        <v>69</v>
      </c>
      <c r="C8" s="47" t="s">
        <v>65</v>
      </c>
      <c r="D8" s="34">
        <v>8700142.1196596101</v>
      </c>
      <c r="E8" s="34">
        <v>8035545.8575587599</v>
      </c>
      <c r="F8" s="34">
        <v>8145559.7159468811</v>
      </c>
      <c r="G8" s="34">
        <v>8195302.8057429474</v>
      </c>
      <c r="H8" s="34">
        <v>8118253.9556147391</v>
      </c>
      <c r="I8" s="34">
        <v>8063056.4401762243</v>
      </c>
      <c r="J8" s="34">
        <v>7988294.960767664</v>
      </c>
      <c r="K8" s="34">
        <v>7969984.6743431734</v>
      </c>
      <c r="L8" s="34">
        <v>7897744.1967632081</v>
      </c>
      <c r="M8" s="34">
        <v>7770255.6123911561</v>
      </c>
      <c r="N8" s="34">
        <v>7724808.7939400859</v>
      </c>
      <c r="O8" s="34">
        <v>8073903.6060442999</v>
      </c>
      <c r="P8" s="293">
        <v>7958448.6507025249</v>
      </c>
      <c r="Q8" s="243">
        <v>7924584.599346213</v>
      </c>
      <c r="R8" s="179">
        <f t="shared" si="0"/>
        <v>8189069.2336189384</v>
      </c>
      <c r="S8" s="292">
        <v>8227450.0776339835</v>
      </c>
      <c r="T8" s="37">
        <v>756596.75261518103</v>
      </c>
      <c r="U8" s="37">
        <v>630659.98136672599</v>
      </c>
      <c r="V8" s="34">
        <v>582731.95263979502</v>
      </c>
      <c r="W8" s="34">
        <v>579102.22986387648</v>
      </c>
      <c r="X8" s="34">
        <v>555952.58491760399</v>
      </c>
      <c r="Y8" s="34">
        <v>543707.58468512364</v>
      </c>
      <c r="Z8" s="34">
        <v>482505.57973329769</v>
      </c>
      <c r="AA8" s="34">
        <v>450498.8469216419</v>
      </c>
      <c r="AB8" s="34">
        <v>444074.51811016642</v>
      </c>
      <c r="AC8" s="34">
        <v>428993.4552105125</v>
      </c>
      <c r="AD8" s="34">
        <v>429502.78614285041</v>
      </c>
      <c r="AE8" s="34">
        <v>450999.88879822497</v>
      </c>
      <c r="AF8" s="293">
        <v>444949.68004995212</v>
      </c>
      <c r="AG8" s="34">
        <v>438403.96368074632</v>
      </c>
      <c r="AH8" s="94">
        <f t="shared" si="1"/>
        <v>472399.20298669126</v>
      </c>
      <c r="AI8" s="292">
        <v>432834.00839168258</v>
      </c>
      <c r="AJ8" s="37">
        <v>733454512.72040796</v>
      </c>
      <c r="AK8" s="37">
        <v>597865797.81438196</v>
      </c>
      <c r="AL8" s="37">
        <v>597906538.62414503</v>
      </c>
      <c r="AM8" s="37">
        <v>598300061.29848683</v>
      </c>
      <c r="AN8" s="37">
        <v>601418797.95618868</v>
      </c>
      <c r="AO8" s="37">
        <v>592917404.14178085</v>
      </c>
      <c r="AP8" s="37">
        <v>581744914.31699276</v>
      </c>
      <c r="AQ8" s="37">
        <v>572793597.72806108</v>
      </c>
      <c r="AR8" s="37">
        <v>565033873.01513231</v>
      </c>
      <c r="AS8" s="37">
        <v>555732615.60245395</v>
      </c>
      <c r="AT8" s="37">
        <v>552160309.8885268</v>
      </c>
      <c r="AU8" s="37">
        <v>564735217.15024602</v>
      </c>
      <c r="AV8" s="293">
        <v>559146332.97546601</v>
      </c>
      <c r="AW8" s="37">
        <v>553865400.4442358</v>
      </c>
      <c r="AX8" s="94">
        <f t="shared" si="2"/>
        <v>606686171.66745055</v>
      </c>
      <c r="AY8" s="292">
        <v>608891265.13071775</v>
      </c>
      <c r="AZ8" s="94"/>
      <c r="BA8" s="94"/>
      <c r="BB8" s="120"/>
      <c r="BC8" s="51"/>
    </row>
    <row r="9" spans="1:59" ht="10" x14ac:dyDescent="0.2">
      <c r="A9" s="22" t="s">
        <v>63</v>
      </c>
      <c r="B9" s="22" t="s">
        <v>70</v>
      </c>
      <c r="C9" s="22" t="s">
        <v>65</v>
      </c>
      <c r="D9" s="34">
        <v>7000118.4681071099</v>
      </c>
      <c r="E9" s="34">
        <v>6850559.2678462099</v>
      </c>
      <c r="F9" s="34">
        <v>7379332.5961861499</v>
      </c>
      <c r="G9" s="34">
        <v>7100173.3616140066</v>
      </c>
      <c r="H9" s="34">
        <v>7053770.8812335152</v>
      </c>
      <c r="I9" s="34">
        <v>7024058.0746691208</v>
      </c>
      <c r="J9" s="34">
        <v>6157909.2710387781</v>
      </c>
      <c r="K9" s="34">
        <v>6156535.0415836619</v>
      </c>
      <c r="L9" s="34">
        <v>6049513.2673231531</v>
      </c>
      <c r="M9" s="34">
        <v>6457531.2010933273</v>
      </c>
      <c r="N9" s="34">
        <v>6658579.6665582834</v>
      </c>
      <c r="O9" s="34">
        <v>6703996.7175225001</v>
      </c>
      <c r="P9" s="293">
        <v>6901072.9010521099</v>
      </c>
      <c r="Q9" s="243">
        <v>6388998.5781890312</v>
      </c>
      <c r="R9" s="179">
        <f t="shared" si="0"/>
        <v>5010278.8463903135</v>
      </c>
      <c r="S9" s="292">
        <v>4550208.7410263391</v>
      </c>
      <c r="T9" s="37">
        <v>220151.59383970301</v>
      </c>
      <c r="U9" s="37">
        <v>132238.22945328901</v>
      </c>
      <c r="V9" s="34">
        <v>145571.72365092102</v>
      </c>
      <c r="W9" s="34">
        <v>137714.02353099783</v>
      </c>
      <c r="X9" s="34">
        <v>135391.2304525986</v>
      </c>
      <c r="Y9" s="34">
        <v>134872.93864737995</v>
      </c>
      <c r="Z9" s="34">
        <v>109949.3809008674</v>
      </c>
      <c r="AA9" s="34">
        <v>109685.1609845871</v>
      </c>
      <c r="AB9" s="34">
        <v>110815.02650880307</v>
      </c>
      <c r="AC9" s="34">
        <v>117867.63347536238</v>
      </c>
      <c r="AD9" s="34">
        <v>118961.99221152527</v>
      </c>
      <c r="AE9" s="34">
        <v>116867.316655173</v>
      </c>
      <c r="AF9" s="293">
        <v>121154.47511808973</v>
      </c>
      <c r="AG9" s="34">
        <v>119941.60838068338</v>
      </c>
      <c r="AH9" s="94">
        <f t="shared" si="1"/>
        <v>113204.66046379579</v>
      </c>
      <c r="AI9" s="292">
        <v>108446.2682164225</v>
      </c>
      <c r="AJ9" s="37">
        <v>62914259.593307003</v>
      </c>
      <c r="AK9" s="37">
        <v>50316431.139664501</v>
      </c>
      <c r="AL9" s="37">
        <v>51255159.509942561</v>
      </c>
      <c r="AM9" s="37">
        <v>48586274.50790365</v>
      </c>
      <c r="AN9" s="37">
        <v>47934073.0011959</v>
      </c>
      <c r="AO9" s="37">
        <v>45183402.095872372</v>
      </c>
      <c r="AP9" s="37">
        <v>27093868.400264312</v>
      </c>
      <c r="AQ9" s="37">
        <v>25977822.272279352</v>
      </c>
      <c r="AR9" s="37">
        <v>25751072.884712234</v>
      </c>
      <c r="AS9" s="37">
        <v>26488636.724691801</v>
      </c>
      <c r="AT9" s="37">
        <v>29382262.608209495</v>
      </c>
      <c r="AU9" s="37">
        <v>31451092.7278408</v>
      </c>
      <c r="AV9" s="293">
        <v>32174946.147077497</v>
      </c>
      <c r="AW9" s="37">
        <v>35403288.108980387</v>
      </c>
      <c r="AX9" s="94">
        <f t="shared" si="2"/>
        <v>31432201.368530419</v>
      </c>
      <c r="AY9" s="292">
        <v>26711143.925746899</v>
      </c>
      <c r="AZ9" s="94"/>
      <c r="BA9" s="94"/>
      <c r="BB9" s="120"/>
      <c r="BC9" s="51"/>
    </row>
    <row r="10" spans="1:59" s="56" customFormat="1" ht="10.5" thickBot="1" x14ac:dyDescent="0.25">
      <c r="A10" s="46" t="s">
        <v>63</v>
      </c>
      <c r="B10" s="46" t="s">
        <v>71</v>
      </c>
      <c r="C10" s="46" t="s">
        <v>65</v>
      </c>
      <c r="D10" s="36">
        <v>6479418.4796462804</v>
      </c>
      <c r="E10" s="36">
        <v>2762407.8168111802</v>
      </c>
      <c r="F10" s="36">
        <v>2476442.6566645703</v>
      </c>
      <c r="G10" s="36">
        <v>2081516.398353307</v>
      </c>
      <c r="H10" s="36">
        <v>1779341.3190976121</v>
      </c>
      <c r="I10" s="36">
        <v>1755890.4020329991</v>
      </c>
      <c r="J10" s="36">
        <v>2061897.9856237399</v>
      </c>
      <c r="K10" s="36">
        <v>1471376.8666800519</v>
      </c>
      <c r="L10" s="36">
        <v>1447116.7850547957</v>
      </c>
      <c r="M10" s="36">
        <v>1544636.8303102066</v>
      </c>
      <c r="N10" s="36">
        <v>1617345.7515300738</v>
      </c>
      <c r="O10" s="36">
        <v>2055918.6425864301</v>
      </c>
      <c r="P10" s="293">
        <v>1416547.6754074653</v>
      </c>
      <c r="Q10" s="244">
        <v>1652337.1294141528</v>
      </c>
      <c r="R10" s="179">
        <f t="shared" si="0"/>
        <v>2492271.3244713275</v>
      </c>
      <c r="S10" s="292">
        <v>2424737.2013863642</v>
      </c>
      <c r="T10" s="38">
        <v>89543.848766083305</v>
      </c>
      <c r="U10" s="38">
        <v>72040.133680867802</v>
      </c>
      <c r="V10" s="36">
        <v>64859.519000038483</v>
      </c>
      <c r="W10" s="36">
        <v>80126.668377138572</v>
      </c>
      <c r="X10" s="36">
        <v>69329.671936222061</v>
      </c>
      <c r="Y10" s="36">
        <v>62132.369155885688</v>
      </c>
      <c r="Z10" s="36">
        <v>72219.05099273652</v>
      </c>
      <c r="AA10" s="36">
        <v>65445.280652851674</v>
      </c>
      <c r="AB10" s="36">
        <v>73782.251910104926</v>
      </c>
      <c r="AC10" s="36">
        <v>76178.326131639013</v>
      </c>
      <c r="AD10" s="36">
        <v>58070.709847900129</v>
      </c>
      <c r="AE10" s="36">
        <v>64543.476322866802</v>
      </c>
      <c r="AF10" s="293">
        <v>63495.878438420179</v>
      </c>
      <c r="AG10" s="34">
        <v>70190.374670711899</v>
      </c>
      <c r="AH10" s="94">
        <f t="shared" si="1"/>
        <v>118459.8326855859</v>
      </c>
      <c r="AI10" s="292">
        <v>130064.75743676543</v>
      </c>
      <c r="AJ10" s="38">
        <v>43229172.485789999</v>
      </c>
      <c r="AK10" s="38">
        <v>43956025.548800401</v>
      </c>
      <c r="AL10" s="38">
        <v>44648411.577504732</v>
      </c>
      <c r="AM10" s="38">
        <v>45644903.247034937</v>
      </c>
      <c r="AN10" s="38">
        <v>45297358.627957478</v>
      </c>
      <c r="AO10" s="38">
        <v>42798429.532203078</v>
      </c>
      <c r="AP10" s="38">
        <v>40858402.73164279</v>
      </c>
      <c r="AQ10" s="38">
        <v>40135657.013204023</v>
      </c>
      <c r="AR10" s="38">
        <v>39791881.453046121</v>
      </c>
      <c r="AS10" s="38">
        <v>39546155.863159046</v>
      </c>
      <c r="AT10" s="38">
        <v>37404563.925183833</v>
      </c>
      <c r="AU10" s="38">
        <v>36518352.181916498</v>
      </c>
      <c r="AV10" s="293">
        <v>35807375.007967062</v>
      </c>
      <c r="AW10" s="38">
        <v>35552477.31369216</v>
      </c>
      <c r="AX10" s="94">
        <f t="shared" si="2"/>
        <v>42343082.59918654</v>
      </c>
      <c r="AY10" s="292">
        <v>41939846.861783072</v>
      </c>
      <c r="AZ10" s="71"/>
      <c r="BA10" s="71"/>
      <c r="BB10" s="91"/>
      <c r="BE10" s="101"/>
    </row>
    <row r="11" spans="1:59" s="201" customFormat="1" ht="10.5" thickTop="1" x14ac:dyDescent="0.2">
      <c r="A11" s="193" t="s">
        <v>63</v>
      </c>
      <c r="B11" s="193" t="s">
        <v>72</v>
      </c>
      <c r="C11" s="194" t="s">
        <v>65</v>
      </c>
      <c r="D11" s="195">
        <f>SUM(D4:D10)</f>
        <v>332713403.2120567</v>
      </c>
      <c r="E11" s="195">
        <f>SUM(E4:E10)</f>
        <v>270813451.41019905</v>
      </c>
      <c r="F11" s="195">
        <v>272546222.35664088</v>
      </c>
      <c r="G11" s="195">
        <v>267901765.81029251</v>
      </c>
      <c r="H11" s="195">
        <v>264153742.54644063</v>
      </c>
      <c r="I11" s="195">
        <v>261752533.24800763</v>
      </c>
      <c r="J11" s="195">
        <v>258960750.61038768</v>
      </c>
      <c r="K11" s="195">
        <v>255267708.39468768</v>
      </c>
      <c r="L11" s="195">
        <v>253104552.40002722</v>
      </c>
      <c r="M11" s="195">
        <v>249782870.05999121</v>
      </c>
      <c r="N11" s="195">
        <v>248549812.64952764</v>
      </c>
      <c r="O11" s="195">
        <f>SUM(O4:O10)</f>
        <v>251474972.29954052</v>
      </c>
      <c r="P11" s="195">
        <f>SUM(P4:P10)</f>
        <v>241470327.69088542</v>
      </c>
      <c r="Q11" s="195">
        <f>SUM(Q4:Q10)</f>
        <v>240453865.30953541</v>
      </c>
      <c r="R11" s="196">
        <f>SUM(R4:R10)</f>
        <v>213583646.08361244</v>
      </c>
      <c r="S11" s="196">
        <v>199012582.33140814</v>
      </c>
      <c r="T11" s="195">
        <f>SUM(T4:T10)</f>
        <v>29432320.991120126</v>
      </c>
      <c r="U11" s="195">
        <f>SUM(U4:U10)</f>
        <v>17172932.165991206</v>
      </c>
      <c r="V11" s="195">
        <v>16752733.221907729</v>
      </c>
      <c r="W11" s="195">
        <v>16014557.022374744</v>
      </c>
      <c r="X11" s="195">
        <v>15878072.058262391</v>
      </c>
      <c r="Y11" s="195">
        <v>15856648.872561231</v>
      </c>
      <c r="Z11" s="195">
        <v>15458138.285556329</v>
      </c>
      <c r="AA11" s="195">
        <v>15176949.601910008</v>
      </c>
      <c r="AB11" s="195">
        <v>15129683.243148373</v>
      </c>
      <c r="AC11" s="195">
        <v>14841583.708790718</v>
      </c>
      <c r="AD11" s="195">
        <v>14843788.825653093</v>
      </c>
      <c r="AE11" s="195">
        <f t="shared" ref="AE11:AK11" si="3">SUM(AE4:AE10)</f>
        <v>15186792.088229483</v>
      </c>
      <c r="AF11" s="195">
        <f t="shared" si="3"/>
        <v>14717291.932891157</v>
      </c>
      <c r="AG11" s="195">
        <f t="shared" si="3"/>
        <v>14713097.173379421</v>
      </c>
      <c r="AH11" s="196">
        <f t="shared" si="3"/>
        <v>14085540.436689775</v>
      </c>
      <c r="AI11" s="196">
        <f t="shared" si="3"/>
        <v>13313692.50436442</v>
      </c>
      <c r="AJ11" s="195">
        <f t="shared" si="3"/>
        <v>20365935646.471466</v>
      </c>
      <c r="AK11" s="195">
        <f t="shared" si="3"/>
        <v>18910756491.881805</v>
      </c>
      <c r="AL11" s="195">
        <v>18794349475.680408</v>
      </c>
      <c r="AM11" s="195">
        <v>18800125634.850445</v>
      </c>
      <c r="AN11" s="195">
        <v>18912319039.542198</v>
      </c>
      <c r="AO11" s="195">
        <v>18777650181.276333</v>
      </c>
      <c r="AP11" s="195">
        <v>18677966536.423927</v>
      </c>
      <c r="AQ11" s="195">
        <v>18407603521.978394</v>
      </c>
      <c r="AR11" s="195">
        <v>18281900818.419674</v>
      </c>
      <c r="AS11" s="195">
        <v>18252529942.408585</v>
      </c>
      <c r="AT11" s="195">
        <v>18219306536.217823</v>
      </c>
      <c r="AU11" s="195">
        <f>SUM(AU4:AU10)</f>
        <v>18309766463.507034</v>
      </c>
      <c r="AV11" s="195">
        <f>SUM(AV4:AV10)</f>
        <v>18142144291.951763</v>
      </c>
      <c r="AW11" s="195">
        <f>SUM(AW4:AW10)</f>
        <v>18067979651.067802</v>
      </c>
      <c r="AX11" s="196">
        <f>SUM(AX4:AX10)</f>
        <v>18651771763.152702</v>
      </c>
      <c r="AY11" s="196">
        <f>SUM(AY4:AY10)</f>
        <v>18587025580.970428</v>
      </c>
      <c r="AZ11" s="197">
        <v>347128995.78087771</v>
      </c>
      <c r="BA11" s="197">
        <v>278092552.2007966</v>
      </c>
      <c r="BB11" s="198">
        <v>255555272.73179001</v>
      </c>
      <c r="BC11" s="198">
        <v>251560438.47237849</v>
      </c>
      <c r="BD11" s="198">
        <v>250104563.03502476</v>
      </c>
      <c r="BE11" s="199">
        <v>248831163.62572101</v>
      </c>
      <c r="BF11" s="200">
        <v>243788008.02904999</v>
      </c>
      <c r="BG11" s="200">
        <v>241336327.4890331</v>
      </c>
    </row>
    <row r="12" spans="1:59" s="192" customFormat="1" ht="10.5" x14ac:dyDescent="0.25">
      <c r="A12" s="168" t="s">
        <v>84</v>
      </c>
      <c r="B12" s="47"/>
      <c r="C12" s="188" t="s">
        <v>73</v>
      </c>
      <c r="D12" s="37">
        <v>21520717.8948103</v>
      </c>
      <c r="E12" s="37">
        <v>19804229.405538902</v>
      </c>
      <c r="F12" s="37"/>
      <c r="G12" s="37"/>
      <c r="H12" s="37"/>
      <c r="I12" s="37"/>
      <c r="J12" s="37"/>
      <c r="K12" s="37"/>
      <c r="L12" s="37"/>
      <c r="M12" s="37"/>
      <c r="N12" s="170"/>
      <c r="O12" s="139"/>
      <c r="P12" s="139">
        <v>16340533.311086001</v>
      </c>
      <c r="Q12" s="139">
        <v>16192597.9</v>
      </c>
      <c r="R12" s="212">
        <v>16388988.6</v>
      </c>
      <c r="S12" s="212">
        <v>15600856.1063773</v>
      </c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189"/>
      <c r="AF12" s="189"/>
      <c r="AG12" s="189"/>
      <c r="AH12" s="189"/>
      <c r="AI12" s="189"/>
      <c r="AJ12" s="37"/>
      <c r="AK12" s="189"/>
      <c r="AL12" s="37"/>
      <c r="AM12" s="37"/>
      <c r="AN12" s="37"/>
      <c r="AO12" s="37"/>
      <c r="AP12" s="37"/>
      <c r="AQ12" s="37"/>
      <c r="AR12" s="37"/>
      <c r="AS12" s="37"/>
      <c r="AT12" s="189"/>
      <c r="AU12" s="187"/>
      <c r="AV12" s="187"/>
      <c r="AW12" s="187"/>
      <c r="AX12" s="190"/>
      <c r="AY12" s="189"/>
      <c r="AZ12" s="93"/>
      <c r="BA12" s="93"/>
      <c r="BB12" s="93"/>
      <c r="BC12" s="191"/>
      <c r="BE12" s="171"/>
    </row>
    <row r="13" spans="1:59" x14ac:dyDescent="0.25">
      <c r="A13" s="51"/>
      <c r="B13" s="51"/>
      <c r="C13" s="185" t="s">
        <v>12</v>
      </c>
      <c r="D13" s="34"/>
      <c r="E13" s="23"/>
      <c r="F13" s="23"/>
      <c r="G13" s="23"/>
      <c r="H13" s="23"/>
      <c r="I13" s="23"/>
      <c r="J13" s="23"/>
      <c r="K13" s="76"/>
      <c r="L13" s="76"/>
      <c r="M13" s="76"/>
      <c r="N13" s="166"/>
      <c r="O13" s="139"/>
      <c r="P13" s="139">
        <f>SUM(P11:P12)</f>
        <v>257810861.00197142</v>
      </c>
      <c r="Q13" s="139">
        <f>SUM(Q11:Q12)</f>
        <v>256646463.20953542</v>
      </c>
      <c r="R13" s="169">
        <f>SUM(R11:R12)</f>
        <v>229972634.68361244</v>
      </c>
      <c r="S13" s="69">
        <f>SUM(S11:S12)</f>
        <v>214613438.43778545</v>
      </c>
      <c r="T13" s="34"/>
      <c r="U13" s="23"/>
      <c r="V13" s="23"/>
      <c r="W13" s="23"/>
      <c r="X13" s="23"/>
      <c r="Y13" s="23"/>
      <c r="Z13" s="23"/>
      <c r="AA13" s="76"/>
      <c r="AB13" s="76"/>
      <c r="AC13" s="76"/>
      <c r="AD13" s="76"/>
      <c r="AE13" s="76"/>
      <c r="AF13" s="76"/>
      <c r="AG13" s="76"/>
      <c r="AH13" s="69"/>
      <c r="AI13" s="69"/>
      <c r="AJ13" s="34"/>
      <c r="AK13" s="23"/>
      <c r="AL13" s="23"/>
      <c r="AM13" s="23"/>
      <c r="AN13" s="23"/>
      <c r="AO13" s="23"/>
      <c r="AP13" s="23"/>
      <c r="AQ13" s="76"/>
      <c r="AR13" s="76"/>
      <c r="AS13" s="76"/>
      <c r="AT13" s="125"/>
      <c r="AU13" s="76"/>
      <c r="AV13" s="76"/>
      <c r="AW13" s="76"/>
      <c r="AX13" s="69"/>
      <c r="AY13" s="69"/>
      <c r="AZ13" s="23"/>
      <c r="BA13" s="23"/>
      <c r="BB13" s="23"/>
      <c r="BC13" s="51"/>
      <c r="BE13" s="186"/>
    </row>
    <row r="14" spans="1:59" s="202" customFormat="1" ht="11" thickBot="1" x14ac:dyDescent="0.3">
      <c r="C14" s="203" t="s">
        <v>89</v>
      </c>
      <c r="D14" s="204">
        <v>15900637.326453984</v>
      </c>
      <c r="E14" s="204">
        <v>7183591.9141905308</v>
      </c>
      <c r="F14" s="204"/>
      <c r="G14" s="204"/>
      <c r="H14" s="204"/>
      <c r="I14" s="204"/>
      <c r="J14" s="204"/>
      <c r="K14" s="204"/>
      <c r="L14" s="204">
        <v>2450720.3317627907</v>
      </c>
      <c r="M14" s="204">
        <v>1777568.4123872817</v>
      </c>
      <c r="N14" s="204">
        <v>1554750.385497123</v>
      </c>
      <c r="O14" s="204">
        <v>1034028.6844784319</v>
      </c>
      <c r="P14" s="204">
        <f>243788008.02905-P11</f>
        <v>2317680.3381645679</v>
      </c>
      <c r="Q14" s="204">
        <f>241336327.49-Q11</f>
        <v>882462.18046459556</v>
      </c>
      <c r="R14" s="205">
        <v>1346923.48</v>
      </c>
      <c r="S14" s="306">
        <v>15600856.1063773</v>
      </c>
      <c r="T14" s="206"/>
      <c r="U14" s="207"/>
      <c r="V14" s="207"/>
      <c r="W14" s="207"/>
      <c r="X14" s="207"/>
      <c r="Y14" s="207"/>
      <c r="Z14" s="207"/>
      <c r="AA14" s="208"/>
      <c r="AB14" s="204"/>
      <c r="AC14" s="204"/>
      <c r="AD14" s="204"/>
      <c r="AE14" s="204"/>
      <c r="AF14" s="204"/>
      <c r="AG14" s="204"/>
      <c r="AH14" s="209"/>
      <c r="AI14" s="209"/>
      <c r="AJ14" s="206"/>
      <c r="AK14" s="207"/>
      <c r="AL14" s="207"/>
      <c r="AM14" s="207"/>
      <c r="AN14" s="207"/>
      <c r="AO14" s="207"/>
      <c r="AP14" s="207"/>
      <c r="AQ14" s="208"/>
      <c r="AR14" s="204"/>
      <c r="AS14" s="204"/>
      <c r="AT14" s="204"/>
      <c r="AU14" s="204"/>
      <c r="AV14" s="204"/>
      <c r="AW14" s="204"/>
      <c r="AX14" s="209"/>
      <c r="AY14" s="209"/>
      <c r="AZ14" s="210"/>
      <c r="BA14" s="209"/>
      <c r="BB14" s="209"/>
      <c r="BC14" s="211"/>
      <c r="BE14" s="211"/>
    </row>
    <row r="15" spans="1:59" s="251" customFormat="1" ht="11" thickTop="1" x14ac:dyDescent="0.25">
      <c r="C15" s="252"/>
      <c r="D15" s="263" t="s">
        <v>112</v>
      </c>
      <c r="E15" s="262">
        <f>(F11-E11)/E11</f>
        <v>6.3983932017365507E-3</v>
      </c>
      <c r="F15" s="262">
        <f>(G11-F11)/F11</f>
        <v>-1.7040986685446884E-2</v>
      </c>
      <c r="G15" s="262">
        <f t="shared" ref="G15:O15" si="4">(H11-G11)/G11</f>
        <v>-1.3990289509722543E-2</v>
      </c>
      <c r="H15" s="262">
        <f t="shared" si="4"/>
        <v>-9.0901960172336052E-3</v>
      </c>
      <c r="I15" s="262">
        <f t="shared" si="4"/>
        <v>-1.0665733022628512E-2</v>
      </c>
      <c r="J15" s="262">
        <f t="shared" si="4"/>
        <v>-1.4261011396496399E-2</v>
      </c>
      <c r="K15" s="262">
        <f t="shared" si="4"/>
        <v>-8.4740682958451465E-3</v>
      </c>
      <c r="L15" s="262">
        <f t="shared" si="4"/>
        <v>-1.31237558097578E-2</v>
      </c>
      <c r="M15" s="262">
        <f t="shared" si="4"/>
        <v>-4.9365171045053008E-3</v>
      </c>
      <c r="N15" s="262">
        <f t="shared" si="4"/>
        <v>1.1768907080761139E-2</v>
      </c>
      <c r="O15" s="262">
        <f t="shared" si="4"/>
        <v>-3.9783858080072544E-2</v>
      </c>
      <c r="P15" s="262">
        <f>(Q11-P11)/P11</f>
        <v>-4.2094711638906608E-3</v>
      </c>
      <c r="Q15" s="262"/>
      <c r="R15" s="254"/>
      <c r="S15" s="255"/>
      <c r="T15" s="256"/>
      <c r="U15" s="257"/>
      <c r="V15" s="257"/>
      <c r="W15" s="257"/>
      <c r="X15" s="257"/>
      <c r="Y15" s="257"/>
      <c r="Z15" s="257"/>
      <c r="AA15" s="258"/>
      <c r="AB15" s="253"/>
      <c r="AC15" s="253"/>
      <c r="AD15" s="253"/>
      <c r="AE15" s="253"/>
      <c r="AF15" s="253"/>
      <c r="AG15" s="253"/>
      <c r="AH15" s="259"/>
      <c r="AI15" s="259"/>
      <c r="AJ15" s="256"/>
      <c r="AK15" s="257"/>
      <c r="AL15" s="257"/>
      <c r="AM15" s="257"/>
      <c r="AN15" s="257"/>
      <c r="AO15" s="257"/>
      <c r="AP15" s="257"/>
      <c r="AQ15" s="258"/>
      <c r="AR15" s="253"/>
      <c r="AS15" s="253"/>
      <c r="AT15" s="253"/>
      <c r="AU15" s="253"/>
      <c r="AV15" s="253"/>
      <c r="AW15" s="253"/>
      <c r="AX15" s="259"/>
      <c r="AY15" s="259"/>
      <c r="AZ15" s="260"/>
      <c r="BA15" s="259"/>
      <c r="BB15" s="259"/>
      <c r="BC15" s="261"/>
      <c r="BE15" s="261"/>
    </row>
    <row r="16" spans="1:59" s="251" customFormat="1" ht="21" x14ac:dyDescent="0.25">
      <c r="C16" s="252"/>
      <c r="D16" s="264" t="s">
        <v>113</v>
      </c>
      <c r="E16" s="262">
        <f>SUM(E15:O15)/11</f>
        <v>-1.029082869447373E-2</v>
      </c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54"/>
      <c r="S16" s="255"/>
      <c r="T16" s="256"/>
      <c r="U16" s="257"/>
      <c r="V16" s="257"/>
      <c r="W16" s="257"/>
      <c r="X16" s="257"/>
      <c r="Y16" s="257"/>
      <c r="Z16" s="257"/>
      <c r="AA16" s="258"/>
      <c r="AB16" s="253"/>
      <c r="AC16" s="253"/>
      <c r="AD16" s="253"/>
      <c r="AE16" s="253"/>
      <c r="AF16" s="253"/>
      <c r="AG16" s="253"/>
      <c r="AH16" s="259"/>
      <c r="AI16" s="259"/>
      <c r="AJ16" s="256"/>
      <c r="AK16" s="257"/>
      <c r="AL16" s="257"/>
      <c r="AM16" s="257"/>
      <c r="AN16" s="257"/>
      <c r="AO16" s="257"/>
      <c r="AP16" s="257"/>
      <c r="AQ16" s="258"/>
      <c r="AR16" s="253"/>
      <c r="AS16" s="253"/>
      <c r="AT16" s="253"/>
      <c r="AU16" s="253"/>
      <c r="AV16" s="253"/>
      <c r="AW16" s="253"/>
      <c r="AX16" s="259"/>
      <c r="AY16" s="259"/>
      <c r="AZ16" s="260"/>
      <c r="BA16" s="259"/>
      <c r="BB16" s="259"/>
      <c r="BC16" s="261"/>
      <c r="BE16" s="261"/>
    </row>
    <row r="17" spans="1:57" ht="10.5" x14ac:dyDescent="0.25">
      <c r="A17" s="22"/>
      <c r="B17" s="22"/>
      <c r="C17" s="20"/>
      <c r="D17" s="173"/>
      <c r="E17" s="174"/>
      <c r="F17" s="174"/>
      <c r="G17" s="174"/>
      <c r="H17" s="175"/>
      <c r="I17" s="45"/>
      <c r="K17" s="76"/>
      <c r="L17" s="76"/>
      <c r="M17" s="126"/>
      <c r="N17" s="126"/>
      <c r="O17" s="126"/>
      <c r="P17" s="126"/>
      <c r="Q17" s="126"/>
      <c r="S17" s="84"/>
      <c r="T17" s="172"/>
      <c r="U17" s="45"/>
      <c r="V17" s="45"/>
      <c r="W17" s="45"/>
      <c r="X17" s="45"/>
      <c r="Y17" s="45"/>
      <c r="AA17" s="76"/>
      <c r="AB17" s="76"/>
      <c r="AC17" s="45"/>
      <c r="AD17" s="45"/>
      <c r="AE17" s="45"/>
      <c r="AF17" s="45"/>
      <c r="AG17" s="45"/>
      <c r="AI17" s="72"/>
      <c r="AJ17" s="172"/>
      <c r="AK17" s="45"/>
      <c r="AL17" s="45"/>
      <c r="AM17" s="45"/>
      <c r="AN17" s="45"/>
      <c r="AO17" s="45"/>
      <c r="AQ17" s="76"/>
      <c r="AR17" s="76"/>
      <c r="AS17" s="45"/>
      <c r="AT17" s="45"/>
      <c r="AU17" s="45"/>
      <c r="AV17" s="45"/>
      <c r="AW17" s="45"/>
      <c r="AY17" s="72"/>
      <c r="AZ17" s="72"/>
      <c r="BA17" s="72"/>
      <c r="BB17" s="72"/>
    </row>
    <row r="18" spans="1:57" ht="10.5" x14ac:dyDescent="0.25">
      <c r="A18" s="54"/>
      <c r="B18" s="54"/>
      <c r="C18" s="54"/>
      <c r="D18" s="32" t="s">
        <v>28</v>
      </c>
      <c r="E18" s="32" t="s">
        <v>29</v>
      </c>
      <c r="F18" s="32" t="s">
        <v>30</v>
      </c>
      <c r="G18" s="32" t="s">
        <v>31</v>
      </c>
      <c r="H18" s="32" t="s">
        <v>32</v>
      </c>
      <c r="I18" s="32" t="s">
        <v>33</v>
      </c>
      <c r="J18" s="32" t="s">
        <v>34</v>
      </c>
      <c r="K18" s="32" t="s">
        <v>35</v>
      </c>
      <c r="L18" s="32" t="s">
        <v>36</v>
      </c>
      <c r="M18" s="32" t="s">
        <v>37</v>
      </c>
      <c r="N18" s="32" t="s">
        <v>38</v>
      </c>
      <c r="O18" s="32" t="s">
        <v>74</v>
      </c>
      <c r="P18" s="20" t="s">
        <v>85</v>
      </c>
      <c r="Q18" s="20" t="s">
        <v>94</v>
      </c>
      <c r="R18" s="80" t="s">
        <v>95</v>
      </c>
      <c r="S18" s="81" t="s">
        <v>3</v>
      </c>
      <c r="T18" s="32" t="s">
        <v>28</v>
      </c>
      <c r="U18" s="32" t="s">
        <v>29</v>
      </c>
      <c r="V18" s="32" t="s">
        <v>30</v>
      </c>
      <c r="W18" s="32" t="s">
        <v>31</v>
      </c>
      <c r="X18" s="32" t="s">
        <v>32</v>
      </c>
      <c r="Y18" s="32" t="s">
        <v>33</v>
      </c>
      <c r="Z18" s="32" t="s">
        <v>34</v>
      </c>
      <c r="AA18" s="32" t="s">
        <v>35</v>
      </c>
      <c r="AB18" s="32" t="s">
        <v>36</v>
      </c>
      <c r="AC18" s="32" t="s">
        <v>37</v>
      </c>
      <c r="AD18" s="32" t="s">
        <v>38</v>
      </c>
      <c r="AE18" s="32" t="s">
        <v>74</v>
      </c>
      <c r="AF18" s="20" t="s">
        <v>85</v>
      </c>
      <c r="AG18" s="20" t="s">
        <v>94</v>
      </c>
      <c r="AH18" s="80" t="s">
        <v>95</v>
      </c>
      <c r="AI18" s="81" t="s">
        <v>3</v>
      </c>
      <c r="AJ18" s="32" t="s">
        <v>28</v>
      </c>
      <c r="AK18" s="32" t="s">
        <v>29</v>
      </c>
      <c r="AL18" s="32" t="s">
        <v>30</v>
      </c>
      <c r="AM18" s="32" t="s">
        <v>31</v>
      </c>
      <c r="AN18" s="32" t="s">
        <v>32</v>
      </c>
      <c r="AO18" s="32" t="s">
        <v>33</v>
      </c>
      <c r="AP18" s="32" t="s">
        <v>34</v>
      </c>
      <c r="AQ18" s="32" t="s">
        <v>35</v>
      </c>
      <c r="AR18" s="32" t="s">
        <v>36</v>
      </c>
      <c r="AS18" s="32" t="s">
        <v>37</v>
      </c>
      <c r="AT18" s="32" t="s">
        <v>38</v>
      </c>
      <c r="AU18" s="32" t="s">
        <v>74</v>
      </c>
      <c r="AV18" s="20" t="s">
        <v>85</v>
      </c>
      <c r="AW18" s="20" t="s">
        <v>94</v>
      </c>
      <c r="AX18" s="80" t="s">
        <v>95</v>
      </c>
      <c r="AY18" s="81" t="s">
        <v>3</v>
      </c>
      <c r="AZ18" s="81"/>
      <c r="BA18" s="81"/>
      <c r="BB18" s="81"/>
      <c r="BC18" s="51"/>
    </row>
    <row r="19" spans="1:57" ht="10.5" x14ac:dyDescent="0.25">
      <c r="A19" s="22"/>
      <c r="C19" s="54"/>
      <c r="D19" s="33" t="s">
        <v>43</v>
      </c>
      <c r="E19" s="33" t="s">
        <v>44</v>
      </c>
      <c r="F19" s="33" t="s">
        <v>45</v>
      </c>
      <c r="G19" s="33" t="s">
        <v>46</v>
      </c>
      <c r="H19" s="33" t="s">
        <v>47</v>
      </c>
      <c r="I19" s="33" t="s">
        <v>48</v>
      </c>
      <c r="J19" s="33" t="s">
        <v>49</v>
      </c>
      <c r="K19" s="33" t="s">
        <v>50</v>
      </c>
      <c r="L19" s="33" t="s">
        <v>51</v>
      </c>
      <c r="M19" s="33" t="s">
        <v>52</v>
      </c>
      <c r="N19" s="33" t="s">
        <v>53</v>
      </c>
      <c r="O19" s="33" t="s">
        <v>79</v>
      </c>
      <c r="P19" s="42" t="s">
        <v>87</v>
      </c>
      <c r="Q19" s="42" t="s">
        <v>98</v>
      </c>
      <c r="R19" s="82"/>
      <c r="S19" s="123"/>
      <c r="T19" s="33" t="s">
        <v>43</v>
      </c>
      <c r="U19" s="33" t="s">
        <v>44</v>
      </c>
      <c r="V19" s="33" t="s">
        <v>45</v>
      </c>
      <c r="W19" s="33" t="s">
        <v>46</v>
      </c>
      <c r="X19" s="33" t="s">
        <v>47</v>
      </c>
      <c r="Y19" s="33" t="s">
        <v>48</v>
      </c>
      <c r="Z19" s="33" t="s">
        <v>49</v>
      </c>
      <c r="AA19" s="33" t="s">
        <v>50</v>
      </c>
      <c r="AB19" s="33" t="s">
        <v>51</v>
      </c>
      <c r="AC19" s="33" t="s">
        <v>52</v>
      </c>
      <c r="AD19" s="33" t="s">
        <v>53</v>
      </c>
      <c r="AE19" s="33" t="s">
        <v>79</v>
      </c>
      <c r="AF19" s="42" t="s">
        <v>87</v>
      </c>
      <c r="AG19" s="42" t="s">
        <v>98</v>
      </c>
      <c r="AH19" s="82"/>
      <c r="AI19" s="123"/>
      <c r="AJ19" s="33" t="s">
        <v>43</v>
      </c>
      <c r="AK19" s="33" t="s">
        <v>44</v>
      </c>
      <c r="AL19" s="33" t="s">
        <v>45</v>
      </c>
      <c r="AM19" s="33" t="s">
        <v>46</v>
      </c>
      <c r="AN19" s="33" t="s">
        <v>47</v>
      </c>
      <c r="AO19" s="33" t="s">
        <v>48</v>
      </c>
      <c r="AP19" s="33" t="s">
        <v>49</v>
      </c>
      <c r="AQ19" s="33" t="s">
        <v>50</v>
      </c>
      <c r="AR19" s="33" t="s">
        <v>51</v>
      </c>
      <c r="AS19" s="33" t="s">
        <v>52</v>
      </c>
      <c r="AT19" s="33" t="s">
        <v>53</v>
      </c>
      <c r="AU19" s="33" t="s">
        <v>79</v>
      </c>
      <c r="AV19" s="42" t="s">
        <v>87</v>
      </c>
      <c r="AW19" s="42" t="s">
        <v>100</v>
      </c>
      <c r="AX19" s="82"/>
      <c r="AY19" s="123"/>
      <c r="AZ19" s="79"/>
      <c r="BA19" s="79"/>
      <c r="BB19" s="79"/>
      <c r="BC19" s="51"/>
    </row>
    <row r="20" spans="1:57" ht="10.5" x14ac:dyDescent="0.25">
      <c r="A20" s="43" t="s">
        <v>58</v>
      </c>
      <c r="B20" s="43" t="s">
        <v>59</v>
      </c>
      <c r="C20" s="43" t="s">
        <v>60</v>
      </c>
      <c r="D20" s="32" t="s">
        <v>61</v>
      </c>
      <c r="E20" s="32" t="s">
        <v>61</v>
      </c>
      <c r="F20" s="32" t="s">
        <v>61</v>
      </c>
      <c r="G20" s="32" t="s">
        <v>61</v>
      </c>
      <c r="H20" s="32" t="s">
        <v>61</v>
      </c>
      <c r="I20" s="32" t="s">
        <v>61</v>
      </c>
      <c r="J20" s="32" t="s">
        <v>61</v>
      </c>
      <c r="K20" s="32" t="s">
        <v>61</v>
      </c>
      <c r="L20" s="32" t="s">
        <v>61</v>
      </c>
      <c r="M20" s="32" t="s">
        <v>61</v>
      </c>
      <c r="N20" s="32" t="s">
        <v>61</v>
      </c>
      <c r="O20" s="32" t="s">
        <v>61</v>
      </c>
      <c r="P20" s="75" t="s">
        <v>61</v>
      </c>
      <c r="Q20" s="75" t="s">
        <v>61</v>
      </c>
      <c r="R20" s="83" t="s">
        <v>61</v>
      </c>
      <c r="S20" s="81" t="s">
        <v>61</v>
      </c>
      <c r="T20" s="32" t="s">
        <v>62</v>
      </c>
      <c r="U20" s="32" t="s">
        <v>62</v>
      </c>
      <c r="V20" s="32" t="s">
        <v>62</v>
      </c>
      <c r="W20" s="32" t="s">
        <v>62</v>
      </c>
      <c r="X20" s="32" t="s">
        <v>62</v>
      </c>
      <c r="Y20" s="32" t="s">
        <v>62</v>
      </c>
      <c r="Z20" s="32" t="s">
        <v>62</v>
      </c>
      <c r="AA20" s="32" t="s">
        <v>62</v>
      </c>
      <c r="AB20" s="32" t="s">
        <v>62</v>
      </c>
      <c r="AC20" s="32" t="s">
        <v>62</v>
      </c>
      <c r="AD20" s="32" t="s">
        <v>62</v>
      </c>
      <c r="AE20" s="32" t="s">
        <v>62</v>
      </c>
      <c r="AF20" s="75" t="s">
        <v>62</v>
      </c>
      <c r="AG20" s="75" t="s">
        <v>62</v>
      </c>
      <c r="AH20" s="83" t="s">
        <v>62</v>
      </c>
      <c r="AI20" s="81" t="s">
        <v>62</v>
      </c>
      <c r="AJ20" s="32" t="s">
        <v>81</v>
      </c>
      <c r="AK20" s="32" t="s">
        <v>81</v>
      </c>
      <c r="AL20" s="32" t="s">
        <v>81</v>
      </c>
      <c r="AM20" s="32" t="s">
        <v>81</v>
      </c>
      <c r="AN20" s="32" t="s">
        <v>81</v>
      </c>
      <c r="AO20" s="32" t="s">
        <v>81</v>
      </c>
      <c r="AP20" s="32" t="s">
        <v>81</v>
      </c>
      <c r="AQ20" s="32" t="s">
        <v>81</v>
      </c>
      <c r="AR20" s="32" t="s">
        <v>81</v>
      </c>
      <c r="AS20" s="32" t="s">
        <v>81</v>
      </c>
      <c r="AT20" s="32" t="s">
        <v>81</v>
      </c>
      <c r="AU20" s="32" t="s">
        <v>81</v>
      </c>
      <c r="AV20" s="75" t="s">
        <v>81</v>
      </c>
      <c r="AW20" s="75" t="s">
        <v>81</v>
      </c>
      <c r="AX20" s="83" t="s">
        <v>81</v>
      </c>
      <c r="AY20" s="81" t="s">
        <v>81</v>
      </c>
      <c r="AZ20" s="81"/>
      <c r="BA20" s="81"/>
      <c r="BB20" s="81"/>
      <c r="BC20" s="51"/>
    </row>
    <row r="21" spans="1:57" ht="10" x14ac:dyDescent="0.2">
      <c r="A21" s="22" t="s">
        <v>63</v>
      </c>
      <c r="B21" s="22" t="s">
        <v>72</v>
      </c>
      <c r="C21" s="29" t="s">
        <v>15</v>
      </c>
      <c r="D21" s="34">
        <v>156829045.7637614</v>
      </c>
      <c r="E21" s="34">
        <v>123022252.85226196</v>
      </c>
      <c r="F21" s="34">
        <v>125185047.71011397</v>
      </c>
      <c r="G21" s="34">
        <v>126139874.71343781</v>
      </c>
      <c r="H21" s="34">
        <v>126608737.32927904</v>
      </c>
      <c r="I21" s="34">
        <v>125141989.2391084</v>
      </c>
      <c r="J21" s="34">
        <v>123021901.20538931</v>
      </c>
      <c r="K21" s="34">
        <v>121712814.01896782</v>
      </c>
      <c r="L21" s="34">
        <v>120532658.3077165</v>
      </c>
      <c r="M21" s="34">
        <v>120102478.77331851</v>
      </c>
      <c r="N21" s="34">
        <v>119127785.15554577</v>
      </c>
      <c r="O21" s="34">
        <v>122604171.99745692</v>
      </c>
      <c r="P21" s="293">
        <v>119106316.73841366</v>
      </c>
      <c r="Q21" s="180">
        <v>117058962.93176721</v>
      </c>
      <c r="R21" s="94"/>
      <c r="S21" s="94"/>
      <c r="T21" s="34">
        <v>7638275.9360342054</v>
      </c>
      <c r="U21" s="34">
        <v>4467343.6990645919</v>
      </c>
      <c r="V21" s="34">
        <v>4556633.052396005</v>
      </c>
      <c r="W21" s="34">
        <v>4434684.1466846308</v>
      </c>
      <c r="X21" s="34">
        <v>4402150.0394394724</v>
      </c>
      <c r="Y21" s="34">
        <v>4393665.0697751651</v>
      </c>
      <c r="Z21" s="34">
        <v>4292325.7821146548</v>
      </c>
      <c r="AA21" s="34">
        <v>4192284.0586518082</v>
      </c>
      <c r="AB21" s="34">
        <v>4141106.203811781</v>
      </c>
      <c r="AC21" s="34">
        <v>4131962.567343906</v>
      </c>
      <c r="AD21" s="34">
        <v>4100130.2422373202</v>
      </c>
      <c r="AE21" s="34">
        <v>4243939.8992055291</v>
      </c>
      <c r="AF21" s="293">
        <v>4160046.2591720824</v>
      </c>
      <c r="AG21" s="34">
        <v>4076163.3875031997</v>
      </c>
      <c r="AH21" s="94"/>
      <c r="AI21" s="94"/>
      <c r="AJ21" s="34">
        <v>2977835693.9608517</v>
      </c>
      <c r="AK21" s="34">
        <v>2007269706.9461355</v>
      </c>
      <c r="AL21" s="34">
        <v>1960541382.849489</v>
      </c>
      <c r="AM21" s="34">
        <v>1961617913.358938</v>
      </c>
      <c r="AN21" s="34">
        <v>1995547178.7572577</v>
      </c>
      <c r="AO21" s="34">
        <v>1947100390.239862</v>
      </c>
      <c r="AP21" s="34">
        <v>1898584644.9246535</v>
      </c>
      <c r="AQ21" s="34">
        <v>1764138233.3890846</v>
      </c>
      <c r="AR21" s="34">
        <v>1689056475.2478626</v>
      </c>
      <c r="AS21" s="34">
        <v>1660158616.4270647</v>
      </c>
      <c r="AT21" s="34">
        <v>1617331762.7575748</v>
      </c>
      <c r="AU21" s="34">
        <v>1681205630.021045</v>
      </c>
      <c r="AV21" s="293">
        <v>1627226035.710289</v>
      </c>
      <c r="AW21" s="34">
        <v>1583419823.8889911</v>
      </c>
      <c r="AX21" s="94"/>
      <c r="AY21" s="94"/>
      <c r="AZ21" s="94"/>
      <c r="BA21" s="94"/>
      <c r="BB21" s="94"/>
      <c r="BC21" s="51"/>
    </row>
    <row r="22" spans="1:57" ht="10" x14ac:dyDescent="0.2">
      <c r="A22" s="22" t="s">
        <v>63</v>
      </c>
      <c r="B22" s="22" t="s">
        <v>72</v>
      </c>
      <c r="C22" s="22" t="s">
        <v>16</v>
      </c>
      <c r="D22" s="34">
        <v>27382974.585992135</v>
      </c>
      <c r="E22" s="34">
        <v>37951601.639518827</v>
      </c>
      <c r="F22" s="34">
        <v>38125377.292183124</v>
      </c>
      <c r="G22" s="34">
        <v>38410915.623413414</v>
      </c>
      <c r="H22" s="34">
        <v>38907052.423590571</v>
      </c>
      <c r="I22" s="34">
        <v>39176246.711423948</v>
      </c>
      <c r="J22" s="34">
        <v>39318603.734862939</v>
      </c>
      <c r="K22" s="34">
        <v>39424900.938180819</v>
      </c>
      <c r="L22" s="34">
        <v>39409175.508408457</v>
      </c>
      <c r="M22" s="34">
        <v>39584774.964882568</v>
      </c>
      <c r="N22" s="34">
        <v>39736774.949873462</v>
      </c>
      <c r="O22" s="34">
        <v>39782636.38231568</v>
      </c>
      <c r="P22" s="293">
        <v>39874056.663131662</v>
      </c>
      <c r="Q22" s="34">
        <v>40268726.75825049</v>
      </c>
      <c r="R22" s="94"/>
      <c r="S22" s="94"/>
      <c r="T22" s="34">
        <v>1791266.7761295547</v>
      </c>
      <c r="U22" s="34">
        <v>2542170.7413133276</v>
      </c>
      <c r="V22" s="34">
        <v>2529912.9509115783</v>
      </c>
      <c r="W22" s="34">
        <v>2526241.8640628369</v>
      </c>
      <c r="X22" s="34">
        <v>2570011.755062494</v>
      </c>
      <c r="Y22" s="34">
        <v>2560524.8748958544</v>
      </c>
      <c r="Z22" s="34">
        <v>2588003.0196125619</v>
      </c>
      <c r="AA22" s="34">
        <v>2600244.8574998467</v>
      </c>
      <c r="AB22" s="34">
        <v>2602472.9156168113</v>
      </c>
      <c r="AC22" s="34">
        <v>2609637.9523958159</v>
      </c>
      <c r="AD22" s="34">
        <v>2625719.5656498196</v>
      </c>
      <c r="AE22" s="34">
        <v>2606057.9582480178</v>
      </c>
      <c r="AF22" s="293">
        <v>2607920.1852140743</v>
      </c>
      <c r="AG22" s="34">
        <v>2648121.2183166938</v>
      </c>
      <c r="AH22" s="94"/>
      <c r="AI22" s="94"/>
      <c r="AJ22" s="34">
        <v>1382731805.8858311</v>
      </c>
      <c r="AK22" s="34">
        <v>1683183694.792932</v>
      </c>
      <c r="AL22" s="34">
        <v>1676691195.0343757</v>
      </c>
      <c r="AM22" s="34">
        <v>1681067376.8036346</v>
      </c>
      <c r="AN22" s="34">
        <v>1714965159.9843206</v>
      </c>
      <c r="AO22" s="34">
        <v>1690845425.9569256</v>
      </c>
      <c r="AP22" s="34">
        <v>1687727618.5363166</v>
      </c>
      <c r="AQ22" s="34">
        <v>1690004695.458735</v>
      </c>
      <c r="AR22" s="34">
        <v>1690045480.1123726</v>
      </c>
      <c r="AS22" s="34">
        <v>1696899826.1283598</v>
      </c>
      <c r="AT22" s="34">
        <v>1709542017.4144425</v>
      </c>
      <c r="AU22" s="34">
        <v>1724709394.1440012</v>
      </c>
      <c r="AV22" s="293">
        <v>1700264360.0477679</v>
      </c>
      <c r="AW22" s="34">
        <v>1712821628.4668365</v>
      </c>
      <c r="AX22" s="94"/>
      <c r="AY22" s="94"/>
      <c r="AZ22" s="94"/>
      <c r="BA22" s="94"/>
      <c r="BB22" s="94"/>
      <c r="BC22" s="51"/>
    </row>
    <row r="23" spans="1:57" ht="10" x14ac:dyDescent="0.2">
      <c r="A23" s="22" t="s">
        <v>63</v>
      </c>
      <c r="B23" s="22" t="s">
        <v>72</v>
      </c>
      <c r="C23" s="22" t="s">
        <v>17</v>
      </c>
      <c r="D23" s="34">
        <v>94543078.133933321</v>
      </c>
      <c r="E23" s="34">
        <v>56086524.023698196</v>
      </c>
      <c r="F23" s="34">
        <v>55269413.692216814</v>
      </c>
      <c r="G23" s="34">
        <v>49388598.401814252</v>
      </c>
      <c r="H23" s="34">
        <v>44779532.944021307</v>
      </c>
      <c r="I23" s="34">
        <v>43706765.879922107</v>
      </c>
      <c r="J23" s="34">
        <v>43085093.127080843</v>
      </c>
      <c r="K23" s="34">
        <v>40677292.290391624</v>
      </c>
      <c r="L23" s="34">
        <v>39700305.182841875</v>
      </c>
      <c r="M23" s="34">
        <v>36577186.069718733</v>
      </c>
      <c r="N23" s="34">
        <v>36159992.93764396</v>
      </c>
      <c r="O23" s="34">
        <v>35366410.301348031</v>
      </c>
      <c r="P23" s="293">
        <v>29095887.867702253</v>
      </c>
      <c r="Q23" s="34">
        <v>29969264.083511744</v>
      </c>
      <c r="R23" s="94"/>
      <c r="S23" s="94"/>
      <c r="T23" s="34">
        <v>12931227.257563319</v>
      </c>
      <c r="U23" s="34">
        <v>4188533.2029631818</v>
      </c>
      <c r="V23" s="34">
        <v>3729611.9001880065</v>
      </c>
      <c r="W23" s="34">
        <v>3212773.663505272</v>
      </c>
      <c r="X23" s="34">
        <v>3089512.8300427562</v>
      </c>
      <c r="Y23" s="34">
        <v>3100086.9485630603</v>
      </c>
      <c r="Z23" s="34">
        <v>2816971.7281362233</v>
      </c>
      <c r="AA23" s="34">
        <v>2669742.1370970947</v>
      </c>
      <c r="AB23" s="34">
        <v>2685940.6872237814</v>
      </c>
      <c r="AC23" s="34">
        <v>2402081.7775148051</v>
      </c>
      <c r="AD23" s="34">
        <v>2414735.3840206619</v>
      </c>
      <c r="AE23" s="34">
        <v>2608120.21213665</v>
      </c>
      <c r="AF23" s="293">
        <v>2259254.4981736224</v>
      </c>
      <c r="AG23" s="34">
        <v>2317421.8698708918</v>
      </c>
      <c r="AH23" s="94"/>
      <c r="AI23" s="94"/>
      <c r="AJ23" s="34">
        <v>125810764.56112348</v>
      </c>
      <c r="AK23" s="34">
        <v>60486708.048999526</v>
      </c>
      <c r="AL23" s="34">
        <v>60468351.947101824</v>
      </c>
      <c r="AM23" s="34">
        <v>60695916.659389317</v>
      </c>
      <c r="AN23" s="34">
        <v>58580711.278034776</v>
      </c>
      <c r="AO23" s="34">
        <v>60006661.084172092</v>
      </c>
      <c r="AP23" s="34">
        <v>60256700.778932072</v>
      </c>
      <c r="AQ23" s="34">
        <v>53507039.013259321</v>
      </c>
      <c r="AR23" s="34">
        <v>51923358.105086148</v>
      </c>
      <c r="AS23" s="34">
        <v>43074754.022415169</v>
      </c>
      <c r="AT23" s="34">
        <v>48730766.555138513</v>
      </c>
      <c r="AU23" s="34">
        <v>47653325.078383639</v>
      </c>
      <c r="AV23" s="293">
        <v>43367735.38188488</v>
      </c>
      <c r="AW23" s="34">
        <v>46359956.856544219</v>
      </c>
      <c r="AX23" s="94"/>
      <c r="AY23" s="94"/>
      <c r="AZ23" s="94"/>
      <c r="BA23" s="94"/>
      <c r="BB23" s="94"/>
      <c r="BC23" s="51"/>
    </row>
    <row r="24" spans="1:57" ht="10" x14ac:dyDescent="0.2">
      <c r="A24" s="22" t="s">
        <v>63</v>
      </c>
      <c r="B24" s="22" t="s">
        <v>72</v>
      </c>
      <c r="C24" s="22" t="s">
        <v>18</v>
      </c>
      <c r="D24" s="34">
        <v>5451333.1535214242</v>
      </c>
      <c r="E24" s="34">
        <v>7562185.0410664929</v>
      </c>
      <c r="F24" s="34">
        <v>7641942.2873149849</v>
      </c>
      <c r="G24" s="34">
        <v>7643808.1573041715</v>
      </c>
      <c r="H24" s="34">
        <v>7647201.8859291561</v>
      </c>
      <c r="I24" s="34">
        <v>7636359.2432137514</v>
      </c>
      <c r="J24" s="34">
        <v>7681960.5415109582</v>
      </c>
      <c r="K24" s="34">
        <v>7732487.457502692</v>
      </c>
      <c r="L24" s="34">
        <v>7788170.9374313932</v>
      </c>
      <c r="M24" s="34">
        <v>7835601.9452476241</v>
      </c>
      <c r="N24" s="34">
        <v>7836071.0077619608</v>
      </c>
      <c r="O24" s="34">
        <v>7840254.627046831</v>
      </c>
      <c r="P24" s="293">
        <v>7843122.4311923003</v>
      </c>
      <c r="Q24" s="34">
        <v>7845449.2195696589</v>
      </c>
      <c r="R24" s="94"/>
      <c r="S24" s="94"/>
      <c r="T24" s="34">
        <v>1574.071136491375</v>
      </c>
      <c r="U24" s="34">
        <v>2102.0489229876571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2045.6036969084093</v>
      </c>
      <c r="AF24" s="293">
        <v>4252.2253120485739</v>
      </c>
      <c r="AG24" s="34">
        <v>4120.4242165629266</v>
      </c>
      <c r="AH24" s="94"/>
      <c r="AI24" s="94"/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293">
        <v>0</v>
      </c>
      <c r="AW24" s="34">
        <v>0</v>
      </c>
      <c r="AX24" s="94"/>
      <c r="AY24" s="94"/>
      <c r="AZ24" s="94"/>
      <c r="BA24" s="94"/>
      <c r="BB24" s="94"/>
      <c r="BC24" s="51"/>
    </row>
    <row r="25" spans="1:57" s="59" customFormat="1" ht="10.5" thickBot="1" x14ac:dyDescent="0.25">
      <c r="A25" s="46" t="s">
        <v>63</v>
      </c>
      <c r="B25" s="46" t="s">
        <v>72</v>
      </c>
      <c r="C25" s="36" t="s">
        <v>19</v>
      </c>
      <c r="D25" s="36">
        <v>48506971.574848935</v>
      </c>
      <c r="E25" s="36">
        <v>46190887.853653938</v>
      </c>
      <c r="F25" s="36">
        <v>46324441.374811962</v>
      </c>
      <c r="G25" s="36">
        <v>46318568.914322816</v>
      </c>
      <c r="H25" s="36">
        <v>46211217.963620558</v>
      </c>
      <c r="I25" s="36">
        <v>46091172.174339421</v>
      </c>
      <c r="J25" s="36">
        <v>45853192.001543634</v>
      </c>
      <c r="K25" s="36">
        <v>45720213.689644709</v>
      </c>
      <c r="L25" s="36">
        <v>45674242.463628933</v>
      </c>
      <c r="M25" s="36">
        <v>45682828.306823812</v>
      </c>
      <c r="N25" s="36">
        <v>45689188.598702475</v>
      </c>
      <c r="O25" s="36">
        <v>45881498.991372928</v>
      </c>
      <c r="P25" s="294">
        <v>45550943.990445524</v>
      </c>
      <c r="Q25" s="36">
        <v>45311462.316436343</v>
      </c>
      <c r="R25" s="71"/>
      <c r="S25" s="71"/>
      <c r="T25" s="36">
        <v>7069976.9502565907</v>
      </c>
      <c r="U25" s="36">
        <v>5972782.4737271108</v>
      </c>
      <c r="V25" s="36">
        <v>5936575.3184121391</v>
      </c>
      <c r="W25" s="36">
        <v>5840857.3481220026</v>
      </c>
      <c r="X25" s="36">
        <v>5816397.4337176671</v>
      </c>
      <c r="Y25" s="36">
        <v>5802371.9793271506</v>
      </c>
      <c r="Z25" s="36">
        <v>5760837.7556928908</v>
      </c>
      <c r="AA25" s="36">
        <v>5714678.5486612599</v>
      </c>
      <c r="AB25" s="36">
        <v>5700163.4364959998</v>
      </c>
      <c r="AC25" s="36">
        <v>5697901.4115361879</v>
      </c>
      <c r="AD25" s="36">
        <v>5703203.6337452913</v>
      </c>
      <c r="AE25" s="36">
        <v>5726628.4149423707</v>
      </c>
      <c r="AF25" s="294">
        <v>5685818.7650193293</v>
      </c>
      <c r="AG25" s="36">
        <v>5667270.2734720809</v>
      </c>
      <c r="AH25" s="71"/>
      <c r="AI25" s="71"/>
      <c r="AJ25" s="36">
        <v>15879557382.063656</v>
      </c>
      <c r="AK25" s="36">
        <v>15159816382.093729</v>
      </c>
      <c r="AL25" s="36">
        <v>15096648545.849447</v>
      </c>
      <c r="AM25" s="36">
        <v>15096744428.028479</v>
      </c>
      <c r="AN25" s="36">
        <v>15143225989.522589</v>
      </c>
      <c r="AO25" s="36">
        <v>15079697703.995369</v>
      </c>
      <c r="AP25" s="36">
        <v>15031397572.184025</v>
      </c>
      <c r="AQ25" s="36">
        <v>14899953554.117317</v>
      </c>
      <c r="AR25" s="36">
        <v>14850875504.954351</v>
      </c>
      <c r="AS25" s="36">
        <v>14852396745.830742</v>
      </c>
      <c r="AT25" s="36">
        <v>14843701989.490671</v>
      </c>
      <c r="AU25" s="36">
        <v>14856198114.263599</v>
      </c>
      <c r="AV25" s="294">
        <v>14771286160.811823</v>
      </c>
      <c r="AW25" s="36">
        <v>14725378241.855406</v>
      </c>
      <c r="AX25" s="71"/>
      <c r="AY25" s="71"/>
      <c r="AZ25" s="71"/>
      <c r="BA25" s="71"/>
      <c r="BB25" s="71"/>
      <c r="BE25" s="101"/>
    </row>
    <row r="26" spans="1:57" ht="10.5" thickTop="1" x14ac:dyDescent="0.2">
      <c r="A26" s="22" t="s">
        <v>63</v>
      </c>
      <c r="B26" s="22" t="s">
        <v>72</v>
      </c>
      <c r="C26" s="22" t="s">
        <v>65</v>
      </c>
      <c r="D26" s="34">
        <f>SUM(D21:D25)</f>
        <v>332713403.21205723</v>
      </c>
      <c r="E26" s="34">
        <f>SUM(E21:E25)</f>
        <v>270813451.4101994</v>
      </c>
      <c r="F26" s="34">
        <v>272546222.35664088</v>
      </c>
      <c r="G26" s="34">
        <v>267901765.81029248</v>
      </c>
      <c r="H26" s="34">
        <v>264153742.54644066</v>
      </c>
      <c r="I26" s="34">
        <v>261752533.24800763</v>
      </c>
      <c r="J26" s="34">
        <v>258960750.61038771</v>
      </c>
      <c r="K26" s="34">
        <v>255267708.39468765</v>
      </c>
      <c r="L26" s="34">
        <v>253104552.40002716</v>
      </c>
      <c r="M26" s="34">
        <v>249782870.05999124</v>
      </c>
      <c r="N26" s="34">
        <v>248549812.64952761</v>
      </c>
      <c r="O26" s="34">
        <f>SUM(O21:O25)</f>
        <v>251474972.2995404</v>
      </c>
      <c r="P26" s="34">
        <f>SUM(P21:P25)</f>
        <v>241470327.69088539</v>
      </c>
      <c r="Q26" s="34">
        <f>SUM(Q21:Q25)</f>
        <v>240453865.30953544</v>
      </c>
      <c r="R26" s="94">
        <f>R11</f>
        <v>213583646.08361244</v>
      </c>
      <c r="S26" s="292">
        <v>199276194.75196582</v>
      </c>
      <c r="T26" s="34">
        <f>SUM(T21:T25)</f>
        <v>29432320.99112016</v>
      </c>
      <c r="U26" s="34">
        <f>SUM(U21:U25)</f>
        <v>17172932.165991202</v>
      </c>
      <c r="V26" s="34">
        <v>16752733.221907727</v>
      </c>
      <c r="W26" s="34">
        <v>16014557.022374744</v>
      </c>
      <c r="X26" s="34">
        <v>15878072.058262389</v>
      </c>
      <c r="Y26" s="34">
        <v>15856648.872561231</v>
      </c>
      <c r="Z26" s="34">
        <v>15458138.285556331</v>
      </c>
      <c r="AA26" s="34">
        <v>15176949.60191001</v>
      </c>
      <c r="AB26" s="34">
        <v>15129683.243148372</v>
      </c>
      <c r="AC26" s="34">
        <v>14841583.708790716</v>
      </c>
      <c r="AD26" s="34">
        <v>14843788.825653091</v>
      </c>
      <c r="AE26" s="34">
        <f>SUM(AE21:AE25)</f>
        <v>15186792.088229477</v>
      </c>
      <c r="AF26" s="37">
        <f>SUM(AF21:AF25)</f>
        <v>14717291.932891157</v>
      </c>
      <c r="AG26" s="37">
        <f>SUM(AG21:AG25)</f>
        <v>14713097.173379429</v>
      </c>
      <c r="AH26" s="94">
        <f>AH11</f>
        <v>14085540.436689775</v>
      </c>
      <c r="AI26" s="72">
        <f>AI11</f>
        <v>13313692.50436442</v>
      </c>
      <c r="AJ26" s="34">
        <f>SUM(AJ21:AJ25)</f>
        <v>20365935646.471462</v>
      </c>
      <c r="AK26" s="34">
        <f>SUM(AK21:AK25)</f>
        <v>18910756491.881798</v>
      </c>
      <c r="AL26" s="34">
        <v>18794349475.680412</v>
      </c>
      <c r="AM26" s="34">
        <v>18800125634.850441</v>
      </c>
      <c r="AN26" s="34">
        <v>18912319039.542202</v>
      </c>
      <c r="AO26" s="34">
        <v>18777650181.276329</v>
      </c>
      <c r="AP26" s="34">
        <v>18677966536.423927</v>
      </c>
      <c r="AQ26" s="34">
        <v>18407603521.978397</v>
      </c>
      <c r="AR26" s="34">
        <v>18281900818.419674</v>
      </c>
      <c r="AS26" s="34">
        <v>18252529942.408581</v>
      </c>
      <c r="AT26" s="34">
        <v>18219306536.217827</v>
      </c>
      <c r="AU26" s="34">
        <f>SUM(AU21:AU25)</f>
        <v>18309766463.50703</v>
      </c>
      <c r="AV26" s="34">
        <f>SUM(AV21:AV25)</f>
        <v>18142144291.951763</v>
      </c>
      <c r="AW26" s="34">
        <f>SUM(AW21:AW25)</f>
        <v>18067979651.067776</v>
      </c>
      <c r="AX26" s="94">
        <f>AX11</f>
        <v>18651771763.152702</v>
      </c>
      <c r="AY26" s="72">
        <f>AY11</f>
        <v>18587025580.970428</v>
      </c>
      <c r="AZ26" s="94"/>
      <c r="BA26" s="94"/>
      <c r="BB26" s="94"/>
      <c r="BC26" s="51"/>
    </row>
    <row r="27" spans="1:57" ht="10" x14ac:dyDescent="0.2">
      <c r="A27" s="22"/>
      <c r="B27" s="22"/>
      <c r="C27" s="22"/>
      <c r="D27" s="47"/>
      <c r="E27" s="45"/>
      <c r="F27" s="45"/>
      <c r="G27" s="45"/>
      <c r="H27" s="45"/>
      <c r="I27" s="45"/>
      <c r="J27" s="23"/>
      <c r="K27" s="52"/>
      <c r="L27" s="52"/>
      <c r="M27" s="52"/>
      <c r="N27" s="51"/>
      <c r="O27" s="51"/>
      <c r="P27" s="51"/>
      <c r="Q27" s="51"/>
      <c r="S27" s="72"/>
      <c r="U27" s="45"/>
      <c r="V27" s="45"/>
      <c r="W27" s="45"/>
      <c r="X27" s="45"/>
      <c r="Y27" s="45"/>
      <c r="Z27" s="23"/>
      <c r="AA27" s="52"/>
      <c r="AB27" s="52"/>
      <c r="AC27" s="52"/>
      <c r="AD27" s="52"/>
      <c r="AE27" s="52"/>
      <c r="AF27" s="52"/>
      <c r="AG27" s="52"/>
      <c r="AH27" s="69"/>
      <c r="AI27" s="69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2"/>
      <c r="AY27" s="122"/>
      <c r="AZ27" s="69"/>
      <c r="BA27" s="69"/>
      <c r="BB27" s="69"/>
    </row>
    <row r="28" spans="1:57" ht="10" x14ac:dyDescent="0.2">
      <c r="A28" s="22"/>
      <c r="B28" s="22"/>
      <c r="C28" s="22"/>
      <c r="D28" s="47"/>
      <c r="E28" s="45"/>
      <c r="F28" s="45"/>
      <c r="G28" s="45"/>
      <c r="H28" s="45"/>
      <c r="I28" s="45"/>
      <c r="J28" s="23"/>
      <c r="K28" s="52"/>
      <c r="L28" s="52"/>
      <c r="M28" s="95"/>
      <c r="N28" s="51"/>
      <c r="O28" s="51"/>
      <c r="P28" s="51"/>
      <c r="Q28" s="51"/>
      <c r="R28" s="69"/>
      <c r="S28" s="69"/>
      <c r="U28" s="45"/>
      <c r="V28" s="45"/>
      <c r="W28" s="45"/>
      <c r="X28" s="45"/>
      <c r="Y28" s="45"/>
      <c r="Z28" s="23"/>
      <c r="AA28" s="52"/>
      <c r="AB28" s="52"/>
      <c r="AC28" s="95"/>
      <c r="AD28" s="95"/>
      <c r="AE28" s="95"/>
      <c r="AF28" s="95"/>
      <c r="AG28" s="95"/>
      <c r="AH28" s="69"/>
      <c r="AI28" s="69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2"/>
      <c r="AY28" s="122"/>
      <c r="AZ28" s="69"/>
      <c r="BA28" s="69"/>
      <c r="BB28" s="69"/>
      <c r="BC28" s="90"/>
    </row>
    <row r="29" spans="1:57" ht="10.5" x14ac:dyDescent="0.25">
      <c r="A29" s="54"/>
      <c r="B29" s="54"/>
      <c r="C29" s="54"/>
      <c r="D29" s="32" t="s">
        <v>28</v>
      </c>
      <c r="E29" s="32" t="s">
        <v>29</v>
      </c>
      <c r="F29" s="32" t="s">
        <v>30</v>
      </c>
      <c r="G29" s="32" t="s">
        <v>31</v>
      </c>
      <c r="H29" s="32" t="s">
        <v>32</v>
      </c>
      <c r="I29" s="32" t="s">
        <v>33</v>
      </c>
      <c r="J29" s="32" t="s">
        <v>34</v>
      </c>
      <c r="K29" s="32" t="s">
        <v>35</v>
      </c>
      <c r="L29" s="32" t="s">
        <v>36</v>
      </c>
      <c r="M29" s="32" t="s">
        <v>37</v>
      </c>
      <c r="N29" s="32" t="s">
        <v>38</v>
      </c>
      <c r="O29" s="32" t="s">
        <v>74</v>
      </c>
      <c r="P29" s="20" t="s">
        <v>85</v>
      </c>
      <c r="Q29" s="20" t="s">
        <v>94</v>
      </c>
      <c r="R29" s="80" t="s">
        <v>95</v>
      </c>
      <c r="S29" s="81" t="s">
        <v>3</v>
      </c>
      <c r="T29" s="32" t="s">
        <v>28</v>
      </c>
      <c r="U29" s="32" t="s">
        <v>29</v>
      </c>
      <c r="V29" s="32" t="s">
        <v>30</v>
      </c>
      <c r="W29" s="32" t="s">
        <v>31</v>
      </c>
      <c r="X29" s="32" t="s">
        <v>32</v>
      </c>
      <c r="Y29" s="32" t="s">
        <v>33</v>
      </c>
      <c r="Z29" s="32" t="s">
        <v>34</v>
      </c>
      <c r="AA29" s="32" t="s">
        <v>35</v>
      </c>
      <c r="AB29" s="32" t="s">
        <v>36</v>
      </c>
      <c r="AC29" s="32" t="s">
        <v>37</v>
      </c>
      <c r="AD29" s="32" t="s">
        <v>38</v>
      </c>
      <c r="AE29" s="32" t="s">
        <v>74</v>
      </c>
      <c r="AF29" s="20" t="s">
        <v>85</v>
      </c>
      <c r="AG29" s="20" t="s">
        <v>94</v>
      </c>
      <c r="AH29" s="80" t="s">
        <v>95</v>
      </c>
      <c r="AI29" s="81" t="s">
        <v>3</v>
      </c>
      <c r="AJ29" s="32" t="s">
        <v>28</v>
      </c>
      <c r="AK29" s="32" t="s">
        <v>29</v>
      </c>
      <c r="AL29" s="32" t="s">
        <v>30</v>
      </c>
      <c r="AM29" s="32" t="s">
        <v>31</v>
      </c>
      <c r="AN29" s="32" t="s">
        <v>32</v>
      </c>
      <c r="AO29" s="32" t="s">
        <v>33</v>
      </c>
      <c r="AP29" s="32" t="s">
        <v>34</v>
      </c>
      <c r="AQ29" s="32" t="s">
        <v>35</v>
      </c>
      <c r="AR29" s="32" t="s">
        <v>36</v>
      </c>
      <c r="AS29" s="32" t="s">
        <v>37</v>
      </c>
      <c r="AT29" s="32" t="s">
        <v>38</v>
      </c>
      <c r="AU29" s="32" t="s">
        <v>74</v>
      </c>
      <c r="AV29" s="20" t="s">
        <v>85</v>
      </c>
      <c r="AW29" s="20" t="s">
        <v>94</v>
      </c>
      <c r="AX29" s="80" t="s">
        <v>95</v>
      </c>
      <c r="AY29" s="81" t="s">
        <v>3</v>
      </c>
      <c r="AZ29" s="81"/>
      <c r="BA29" s="81"/>
      <c r="BB29" s="81"/>
    </row>
    <row r="30" spans="1:57" ht="10.5" x14ac:dyDescent="0.25">
      <c r="A30" s="22"/>
      <c r="C30" s="54"/>
      <c r="D30" s="33" t="s">
        <v>43</v>
      </c>
      <c r="E30" s="33" t="s">
        <v>44</v>
      </c>
      <c r="F30" s="33" t="s">
        <v>45</v>
      </c>
      <c r="G30" s="33" t="s">
        <v>46</v>
      </c>
      <c r="H30" s="33" t="s">
        <v>47</v>
      </c>
      <c r="I30" s="33" t="s">
        <v>48</v>
      </c>
      <c r="J30" s="33" t="s">
        <v>49</v>
      </c>
      <c r="K30" s="33" t="s">
        <v>50</v>
      </c>
      <c r="L30" s="33" t="s">
        <v>51</v>
      </c>
      <c r="M30" s="33" t="s">
        <v>52</v>
      </c>
      <c r="N30" s="33" t="s">
        <v>53</v>
      </c>
      <c r="O30" s="33" t="s">
        <v>79</v>
      </c>
      <c r="P30" s="42" t="s">
        <v>87</v>
      </c>
      <c r="Q30" s="42" t="s">
        <v>98</v>
      </c>
      <c r="R30" s="82"/>
      <c r="S30" s="123"/>
      <c r="T30" s="33" t="s">
        <v>43</v>
      </c>
      <c r="U30" s="33" t="s">
        <v>44</v>
      </c>
      <c r="V30" s="33" t="s">
        <v>45</v>
      </c>
      <c r="W30" s="33" t="s">
        <v>46</v>
      </c>
      <c r="X30" s="33" t="s">
        <v>47</v>
      </c>
      <c r="Y30" s="33" t="s">
        <v>48</v>
      </c>
      <c r="Z30" s="33" t="s">
        <v>49</v>
      </c>
      <c r="AA30" s="33" t="s">
        <v>50</v>
      </c>
      <c r="AB30" s="33" t="s">
        <v>51</v>
      </c>
      <c r="AC30" s="33" t="s">
        <v>52</v>
      </c>
      <c r="AD30" s="33" t="s">
        <v>53</v>
      </c>
      <c r="AE30" s="33" t="s">
        <v>79</v>
      </c>
      <c r="AF30" s="42" t="s">
        <v>87</v>
      </c>
      <c r="AG30" s="42" t="s">
        <v>98</v>
      </c>
      <c r="AH30" s="82"/>
      <c r="AI30" s="123"/>
      <c r="AJ30" s="33" t="s">
        <v>43</v>
      </c>
      <c r="AK30" s="33" t="s">
        <v>44</v>
      </c>
      <c r="AL30" s="33" t="s">
        <v>45</v>
      </c>
      <c r="AM30" s="33" t="s">
        <v>46</v>
      </c>
      <c r="AN30" s="33" t="s">
        <v>47</v>
      </c>
      <c r="AO30" s="33" t="s">
        <v>48</v>
      </c>
      <c r="AP30" s="33" t="s">
        <v>49</v>
      </c>
      <c r="AQ30" s="33" t="s">
        <v>50</v>
      </c>
      <c r="AR30" s="33" t="s">
        <v>51</v>
      </c>
      <c r="AS30" s="33" t="s">
        <v>52</v>
      </c>
      <c r="AT30" s="33" t="s">
        <v>53</v>
      </c>
      <c r="AU30" s="33" t="s">
        <v>79</v>
      </c>
      <c r="AV30" s="42" t="s">
        <v>87</v>
      </c>
      <c r="AW30" s="42" t="s">
        <v>100</v>
      </c>
      <c r="AX30" s="82"/>
      <c r="AY30" s="123"/>
      <c r="AZ30" s="79"/>
      <c r="BA30" s="79"/>
      <c r="BB30" s="79"/>
    </row>
    <row r="31" spans="1:57" ht="10.5" x14ac:dyDescent="0.25">
      <c r="A31" s="43" t="s">
        <v>58</v>
      </c>
      <c r="B31" s="43" t="s">
        <v>59</v>
      </c>
      <c r="C31" s="43" t="s">
        <v>60</v>
      </c>
      <c r="D31" s="32" t="s">
        <v>61</v>
      </c>
      <c r="E31" s="32" t="s">
        <v>61</v>
      </c>
      <c r="F31" s="32" t="s">
        <v>61</v>
      </c>
      <c r="G31" s="32" t="s">
        <v>61</v>
      </c>
      <c r="H31" s="32" t="s">
        <v>61</v>
      </c>
      <c r="I31" s="32" t="s">
        <v>61</v>
      </c>
      <c r="J31" s="32" t="s">
        <v>61</v>
      </c>
      <c r="K31" s="32" t="s">
        <v>61</v>
      </c>
      <c r="L31" s="32" t="s">
        <v>61</v>
      </c>
      <c r="M31" s="32" t="s">
        <v>61</v>
      </c>
      <c r="N31" s="32" t="s">
        <v>61</v>
      </c>
      <c r="O31" s="32" t="s">
        <v>61</v>
      </c>
      <c r="P31" s="75" t="s">
        <v>61</v>
      </c>
      <c r="Q31" s="75" t="s">
        <v>61</v>
      </c>
      <c r="R31" s="83" t="s">
        <v>61</v>
      </c>
      <c r="S31" s="81" t="s">
        <v>61</v>
      </c>
      <c r="T31" s="32" t="s">
        <v>62</v>
      </c>
      <c r="U31" s="32" t="s">
        <v>62</v>
      </c>
      <c r="V31" s="32" t="s">
        <v>62</v>
      </c>
      <c r="W31" s="32" t="s">
        <v>62</v>
      </c>
      <c r="X31" s="32" t="s">
        <v>62</v>
      </c>
      <c r="Y31" s="32" t="s">
        <v>62</v>
      </c>
      <c r="Z31" s="32" t="s">
        <v>62</v>
      </c>
      <c r="AA31" s="32" t="s">
        <v>62</v>
      </c>
      <c r="AB31" s="32" t="s">
        <v>62</v>
      </c>
      <c r="AC31" s="32" t="s">
        <v>62</v>
      </c>
      <c r="AD31" s="32" t="s">
        <v>62</v>
      </c>
      <c r="AE31" s="32" t="s">
        <v>62</v>
      </c>
      <c r="AF31" s="75" t="s">
        <v>62</v>
      </c>
      <c r="AG31" s="75" t="s">
        <v>62</v>
      </c>
      <c r="AH31" s="83" t="s">
        <v>62</v>
      </c>
      <c r="AI31" s="81" t="s">
        <v>62</v>
      </c>
      <c r="AJ31" s="32" t="s">
        <v>81</v>
      </c>
      <c r="AK31" s="32" t="s">
        <v>81</v>
      </c>
      <c r="AL31" s="32" t="s">
        <v>81</v>
      </c>
      <c r="AM31" s="32" t="s">
        <v>81</v>
      </c>
      <c r="AN31" s="32" t="s">
        <v>81</v>
      </c>
      <c r="AO31" s="32" t="s">
        <v>81</v>
      </c>
      <c r="AP31" s="32" t="s">
        <v>81</v>
      </c>
      <c r="AQ31" s="32" t="s">
        <v>81</v>
      </c>
      <c r="AR31" s="32" t="s">
        <v>81</v>
      </c>
      <c r="AS31" s="32" t="s">
        <v>81</v>
      </c>
      <c r="AT31" s="32" t="s">
        <v>81</v>
      </c>
      <c r="AU31" s="32" t="s">
        <v>81</v>
      </c>
      <c r="AV31" s="75" t="s">
        <v>81</v>
      </c>
      <c r="AW31" s="75" t="s">
        <v>81</v>
      </c>
      <c r="AX31" s="83" t="s">
        <v>81</v>
      </c>
      <c r="AY31" s="81" t="s">
        <v>81</v>
      </c>
      <c r="AZ31" s="81"/>
      <c r="BA31" s="81"/>
      <c r="BB31" s="81"/>
    </row>
    <row r="32" spans="1:57" ht="10" x14ac:dyDescent="0.2">
      <c r="A32" s="47" t="s">
        <v>63</v>
      </c>
      <c r="B32" s="47" t="s">
        <v>64</v>
      </c>
      <c r="C32" s="29" t="s">
        <v>15</v>
      </c>
      <c r="D32" s="37">
        <v>10329319.74539282</v>
      </c>
      <c r="E32" s="37">
        <v>7169008.6935133571</v>
      </c>
      <c r="F32" s="37">
        <v>7485887.7529251305</v>
      </c>
      <c r="G32" s="37">
        <v>7626321.1692973208</v>
      </c>
      <c r="H32" s="37">
        <v>7690096.4417572934</v>
      </c>
      <c r="I32" s="37">
        <v>7522286.5848167464</v>
      </c>
      <c r="J32" s="37">
        <v>7234591.2572530452</v>
      </c>
      <c r="K32" s="37">
        <v>7050017.9200465884</v>
      </c>
      <c r="L32" s="37">
        <v>6781581.3197179567</v>
      </c>
      <c r="M32" s="37">
        <v>6601411.4217566811</v>
      </c>
      <c r="N32" s="37">
        <v>6423998.9644996785</v>
      </c>
      <c r="O32" s="34">
        <v>6285721.7416589446</v>
      </c>
      <c r="P32" s="293">
        <v>6165226.0222727014</v>
      </c>
      <c r="Q32" s="34">
        <v>5905389.7921272218</v>
      </c>
      <c r="R32" s="69"/>
      <c r="S32" s="69"/>
      <c r="T32" s="37">
        <v>403536.84938072396</v>
      </c>
      <c r="U32" s="37">
        <v>183343.56861355933</v>
      </c>
      <c r="V32" s="37">
        <v>205001.20028603589</v>
      </c>
      <c r="W32" s="37">
        <v>196330.34307164288</v>
      </c>
      <c r="X32" s="37">
        <v>191701.10206854172</v>
      </c>
      <c r="Y32" s="37">
        <v>188852.33956704539</v>
      </c>
      <c r="Z32" s="37">
        <v>183245.13078220937</v>
      </c>
      <c r="AA32" s="37">
        <v>179124.79650741303</v>
      </c>
      <c r="AB32" s="37">
        <v>174286.51018712847</v>
      </c>
      <c r="AC32" s="37">
        <v>171451.40202314948</v>
      </c>
      <c r="AD32" s="37">
        <v>167358.8745680954</v>
      </c>
      <c r="AE32" s="34">
        <v>167414.57873324957</v>
      </c>
      <c r="AF32" s="293">
        <v>164885.98679622111</v>
      </c>
      <c r="AG32" s="34">
        <v>158684.86361712444</v>
      </c>
      <c r="AH32" s="69"/>
      <c r="AI32" s="69"/>
      <c r="AJ32" s="37">
        <v>228343298.69537622</v>
      </c>
      <c r="AK32" s="37">
        <v>159776428.98138106</v>
      </c>
      <c r="AL32" s="37">
        <v>162840998.99783015</v>
      </c>
      <c r="AM32" s="37">
        <v>165913927.77549002</v>
      </c>
      <c r="AN32" s="37">
        <v>168838232.35189712</v>
      </c>
      <c r="AO32" s="37">
        <v>163845493.24607342</v>
      </c>
      <c r="AP32" s="37">
        <v>156542099.81827766</v>
      </c>
      <c r="AQ32" s="37">
        <v>149352477.74494806</v>
      </c>
      <c r="AR32" s="37">
        <v>146216003.83344713</v>
      </c>
      <c r="AS32" s="37">
        <v>141571899.96026015</v>
      </c>
      <c r="AT32" s="37">
        <v>137933010.64537907</v>
      </c>
      <c r="AU32" s="37">
        <v>150497818.58317944</v>
      </c>
      <c r="AV32" s="293">
        <v>147101000.03414482</v>
      </c>
      <c r="AW32" s="37">
        <v>142046763.76947823</v>
      </c>
      <c r="AX32" s="69"/>
      <c r="AY32" s="69"/>
      <c r="AZ32" s="69"/>
      <c r="BA32" s="69"/>
      <c r="BB32" s="69"/>
    </row>
    <row r="33" spans="1:57" ht="10" x14ac:dyDescent="0.2">
      <c r="A33" s="47" t="s">
        <v>63</v>
      </c>
      <c r="B33" s="47" t="s">
        <v>64</v>
      </c>
      <c r="C33" s="22" t="s">
        <v>16</v>
      </c>
      <c r="D33" s="37">
        <v>1540049.581991171</v>
      </c>
      <c r="E33" s="37">
        <v>1942777.8776380999</v>
      </c>
      <c r="F33" s="37">
        <v>1962165.3137255791</v>
      </c>
      <c r="G33" s="37">
        <v>1981315.0159551024</v>
      </c>
      <c r="H33" s="37">
        <v>2004634.951247317</v>
      </c>
      <c r="I33" s="37">
        <v>2017205.1200534077</v>
      </c>
      <c r="J33" s="37">
        <v>2000526.8137973461</v>
      </c>
      <c r="K33" s="37">
        <v>2000801.5532214961</v>
      </c>
      <c r="L33" s="37">
        <v>2001040.8358736723</v>
      </c>
      <c r="M33" s="37">
        <v>2001315.578051646</v>
      </c>
      <c r="N33" s="37">
        <v>2000184.5088212511</v>
      </c>
      <c r="O33" s="34">
        <v>2091431.017623846</v>
      </c>
      <c r="P33" s="293">
        <v>2092067.5902930149</v>
      </c>
      <c r="Q33" s="34">
        <v>2096391.3442232877</v>
      </c>
      <c r="R33" s="69"/>
      <c r="S33" s="69"/>
      <c r="T33" s="37">
        <v>64969.819814747694</v>
      </c>
      <c r="U33" s="37">
        <v>73450.002263523202</v>
      </c>
      <c r="V33" s="37">
        <v>74132.513220151799</v>
      </c>
      <c r="W33" s="37">
        <v>74767.883988925503</v>
      </c>
      <c r="X33" s="37">
        <v>76109.563115809724</v>
      </c>
      <c r="Y33" s="37">
        <v>75411.476375991682</v>
      </c>
      <c r="Z33" s="37">
        <v>73004.184245585115</v>
      </c>
      <c r="AA33" s="37">
        <v>73014.096696483408</v>
      </c>
      <c r="AB33" s="37">
        <v>73022.502922452506</v>
      </c>
      <c r="AC33" s="37">
        <v>73032.416270976682</v>
      </c>
      <c r="AD33" s="37">
        <v>72981.192929862984</v>
      </c>
      <c r="AE33" s="34">
        <v>75283.3879149883</v>
      </c>
      <c r="AF33" s="293">
        <v>75240.609144051603</v>
      </c>
      <c r="AG33" s="34">
        <v>75397.811913482976</v>
      </c>
      <c r="AH33" s="69"/>
      <c r="AI33" s="69"/>
      <c r="AJ33" s="37">
        <v>101810165.69310869</v>
      </c>
      <c r="AK33" s="37">
        <v>115389620.5774637</v>
      </c>
      <c r="AL33" s="37">
        <v>116450072.28476989</v>
      </c>
      <c r="AM33" s="37">
        <v>117354338.8726835</v>
      </c>
      <c r="AN33" s="37">
        <v>120418528.13786659</v>
      </c>
      <c r="AO33" s="37">
        <v>117692963.25790231</v>
      </c>
      <c r="AP33" s="37">
        <v>110494717.25989349</v>
      </c>
      <c r="AQ33" s="37">
        <v>110505883.06091291</v>
      </c>
      <c r="AR33" s="37">
        <v>110516544.2153804</v>
      </c>
      <c r="AS33" s="37">
        <v>110465196.012519</v>
      </c>
      <c r="AT33" s="37">
        <v>110425411.5658132</v>
      </c>
      <c r="AU33" s="37">
        <v>117781261.252902</v>
      </c>
      <c r="AV33" s="293">
        <v>117453926.27392215</v>
      </c>
      <c r="AW33" s="37">
        <v>117053423.98910038</v>
      </c>
      <c r="AX33" s="69"/>
      <c r="AY33" s="69"/>
      <c r="AZ33" s="69"/>
      <c r="BA33" s="69"/>
      <c r="BB33" s="69"/>
    </row>
    <row r="34" spans="1:57" ht="10" x14ac:dyDescent="0.2">
      <c r="A34" s="47" t="s">
        <v>63</v>
      </c>
      <c r="B34" s="47" t="s">
        <v>64</v>
      </c>
      <c r="C34" s="34" t="s">
        <v>17</v>
      </c>
      <c r="D34" s="37">
        <v>3313232.6913092919</v>
      </c>
      <c r="E34" s="37">
        <v>2041446.0999885618</v>
      </c>
      <c r="F34" s="37">
        <v>1782584.3241229318</v>
      </c>
      <c r="G34" s="37">
        <v>2501784.7201716248</v>
      </c>
      <c r="H34" s="37">
        <v>2543029.4059972921</v>
      </c>
      <c r="I34" s="37">
        <v>2489183.9467385858</v>
      </c>
      <c r="J34" s="37">
        <v>2268354.3351170877</v>
      </c>
      <c r="K34" s="37">
        <v>2327897.5315440721</v>
      </c>
      <c r="L34" s="37">
        <v>2259398.4857686558</v>
      </c>
      <c r="M34" s="37">
        <v>2437084.2779248818</v>
      </c>
      <c r="N34" s="37">
        <v>2581054.2081099451</v>
      </c>
      <c r="O34" s="34">
        <v>2192449.6684039519</v>
      </c>
      <c r="P34" s="293">
        <v>1706906.4135169508</v>
      </c>
      <c r="Q34" s="34">
        <v>1352281.4834825071</v>
      </c>
      <c r="R34" s="69"/>
      <c r="S34" s="69"/>
      <c r="T34" s="37">
        <v>362533.30361433519</v>
      </c>
      <c r="U34" s="37">
        <v>221318.8412616092</v>
      </c>
      <c r="V34" s="37">
        <v>196557.0672784702</v>
      </c>
      <c r="W34" s="37">
        <v>196085.82094337628</v>
      </c>
      <c r="X34" s="37">
        <v>239361.7577475553</v>
      </c>
      <c r="Y34" s="37">
        <v>181059.35372268502</v>
      </c>
      <c r="Z34" s="37">
        <v>166696.89950417227</v>
      </c>
      <c r="AA34" s="37">
        <v>133175.8430859572</v>
      </c>
      <c r="AB34" s="37">
        <v>121543.9214361987</v>
      </c>
      <c r="AC34" s="37">
        <v>139308.09967210219</v>
      </c>
      <c r="AD34" s="37">
        <v>144110.80803219893</v>
      </c>
      <c r="AE34" s="34">
        <v>143732.65215060519</v>
      </c>
      <c r="AF34" s="293">
        <v>99341.837890020543</v>
      </c>
      <c r="AG34" s="34">
        <v>69341.732736769962</v>
      </c>
      <c r="AH34" s="69"/>
      <c r="AI34" s="69"/>
      <c r="AJ34" s="37">
        <v>3686930.7943685502</v>
      </c>
      <c r="AK34" s="37">
        <v>2304838.8428727081</v>
      </c>
      <c r="AL34" s="37">
        <v>2161370.4496729961</v>
      </c>
      <c r="AM34" s="37">
        <v>2610913.7079154812</v>
      </c>
      <c r="AN34" s="37">
        <v>2856803.4694147501</v>
      </c>
      <c r="AO34" s="37">
        <v>2791696.8666488798</v>
      </c>
      <c r="AP34" s="37">
        <v>2626810.3209768804</v>
      </c>
      <c r="AQ34" s="37">
        <v>2690547.1902949503</v>
      </c>
      <c r="AR34" s="37">
        <v>2638803.7839863701</v>
      </c>
      <c r="AS34" s="37">
        <v>2770100.7069695899</v>
      </c>
      <c r="AT34" s="37">
        <v>2771821.8387700901</v>
      </c>
      <c r="AU34" s="37">
        <v>2799894.9799290998</v>
      </c>
      <c r="AV34" s="293">
        <v>2365618.8324628929</v>
      </c>
      <c r="AW34" s="37">
        <v>486943.20726247469</v>
      </c>
      <c r="AX34" s="69"/>
      <c r="AY34" s="69"/>
      <c r="AZ34" s="69"/>
      <c r="BA34" s="69"/>
      <c r="BB34" s="69"/>
    </row>
    <row r="35" spans="1:57" ht="10" x14ac:dyDescent="0.2">
      <c r="A35" s="47" t="s">
        <v>63</v>
      </c>
      <c r="B35" s="47" t="s">
        <v>64</v>
      </c>
      <c r="C35" s="22" t="s">
        <v>18</v>
      </c>
      <c r="D35" s="37">
        <v>161079.373034775</v>
      </c>
      <c r="E35" s="37">
        <v>177206.547855079</v>
      </c>
      <c r="F35" s="37">
        <v>177630.364058673</v>
      </c>
      <c r="G35" s="37">
        <v>177131.43286168599</v>
      </c>
      <c r="H35" s="37">
        <v>176632.501954615</v>
      </c>
      <c r="I35" s="37">
        <v>176133.57375293999</v>
      </c>
      <c r="J35" s="37">
        <v>176178.69041019701</v>
      </c>
      <c r="K35" s="37">
        <v>176223.81217891001</v>
      </c>
      <c r="L35" s="37">
        <v>176268.932545722</v>
      </c>
      <c r="M35" s="37">
        <v>176314.04957729601</v>
      </c>
      <c r="N35" s="37">
        <v>176355.46616083401</v>
      </c>
      <c r="O35" s="34">
        <v>188644.800400376</v>
      </c>
      <c r="P35" s="293">
        <v>188646.41095793201</v>
      </c>
      <c r="Q35" s="34">
        <v>188648.02433310045</v>
      </c>
      <c r="R35" s="69"/>
      <c r="S35" s="69"/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4">
        <v>0</v>
      </c>
      <c r="AF35" s="293">
        <v>0</v>
      </c>
      <c r="AG35" s="34">
        <v>0</v>
      </c>
      <c r="AH35" s="69"/>
      <c r="AI35" s="69"/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  <c r="AR35" s="37">
        <v>0</v>
      </c>
      <c r="AS35" s="37">
        <v>0</v>
      </c>
      <c r="AT35" s="37">
        <v>0</v>
      </c>
      <c r="AU35" s="37">
        <v>0</v>
      </c>
      <c r="AV35" s="293">
        <v>0</v>
      </c>
      <c r="AW35" s="37">
        <v>0</v>
      </c>
      <c r="AX35" s="69"/>
      <c r="AY35" s="69"/>
      <c r="AZ35" s="69"/>
      <c r="BA35" s="69"/>
      <c r="BB35" s="69"/>
    </row>
    <row r="36" spans="1:57" s="59" customFormat="1" ht="10.5" thickBot="1" x14ac:dyDescent="0.25">
      <c r="A36" s="46" t="s">
        <v>63</v>
      </c>
      <c r="B36" s="46" t="s">
        <v>64</v>
      </c>
      <c r="C36" s="36" t="s">
        <v>19</v>
      </c>
      <c r="D36" s="38">
        <v>3292033.8612965639</v>
      </c>
      <c r="E36" s="38">
        <v>3090592.5986336567</v>
      </c>
      <c r="F36" s="38">
        <v>3111625.216360244</v>
      </c>
      <c r="G36" s="38">
        <v>3140663.7078996361</v>
      </c>
      <c r="H36" s="38">
        <v>3151841.2332018525</v>
      </c>
      <c r="I36" s="38">
        <v>3144566.0326564587</v>
      </c>
      <c r="J36" s="38">
        <v>3125547.0578895602</v>
      </c>
      <c r="K36" s="38">
        <v>3123453.6659908816</v>
      </c>
      <c r="L36" s="38">
        <v>3104513.7854998903</v>
      </c>
      <c r="M36" s="38">
        <v>3101558.1216588616</v>
      </c>
      <c r="N36" s="38">
        <v>3094824.0530444002</v>
      </c>
      <c r="O36" s="36">
        <v>3108400.672534192</v>
      </c>
      <c r="P36" s="294">
        <v>3087754.0537736127</v>
      </c>
      <c r="Q36" s="36">
        <v>3067951.5798385101</v>
      </c>
      <c r="R36" s="70"/>
      <c r="S36" s="70"/>
      <c r="T36" s="38">
        <v>357950.83796215779</v>
      </c>
      <c r="U36" s="38">
        <v>261017.0844400397</v>
      </c>
      <c r="V36" s="38">
        <v>266710.69365738903</v>
      </c>
      <c r="W36" s="38">
        <v>262796.42394285073</v>
      </c>
      <c r="X36" s="38">
        <v>264540.89378512726</v>
      </c>
      <c r="Y36" s="38">
        <v>258484.78283396843</v>
      </c>
      <c r="Z36" s="38">
        <v>254216.67521618883</v>
      </c>
      <c r="AA36" s="38">
        <v>249594.13868821569</v>
      </c>
      <c r="AB36" s="38">
        <v>246372.09386084072</v>
      </c>
      <c r="AC36" s="38">
        <v>248580.1591230827</v>
      </c>
      <c r="AD36" s="38">
        <v>244738.80998657848</v>
      </c>
      <c r="AE36" s="36">
        <v>244315.31845672129</v>
      </c>
      <c r="AF36" s="294">
        <v>238355.94329061333</v>
      </c>
      <c r="AG36" s="36">
        <v>235289.22967298463</v>
      </c>
      <c r="AH36" s="70"/>
      <c r="AI36" s="70"/>
      <c r="AJ36" s="38">
        <v>464466589.44420898</v>
      </c>
      <c r="AK36" s="38">
        <v>421632696.94505203</v>
      </c>
      <c r="AL36" s="38">
        <v>425734331.54182798</v>
      </c>
      <c r="AM36" s="38">
        <v>429785569.77943701</v>
      </c>
      <c r="AN36" s="38">
        <v>435354284.32225299</v>
      </c>
      <c r="AO36" s="38">
        <v>428581956.256293</v>
      </c>
      <c r="AP36" s="38">
        <v>423857343.43154198</v>
      </c>
      <c r="AQ36" s="38">
        <v>417905126.017187</v>
      </c>
      <c r="AR36" s="38">
        <v>415207760.110443</v>
      </c>
      <c r="AS36" s="38">
        <v>411421413.26919299</v>
      </c>
      <c r="AT36" s="38">
        <v>407404560.05463803</v>
      </c>
      <c r="AU36" s="38">
        <v>413955735.68329197</v>
      </c>
      <c r="AV36" s="294">
        <v>410059366.96098858</v>
      </c>
      <c r="AW36" s="38">
        <v>404270386.17429119</v>
      </c>
      <c r="AX36" s="70"/>
      <c r="AY36" s="70"/>
      <c r="AZ36" s="70"/>
      <c r="BA36" s="70"/>
      <c r="BB36" s="70"/>
      <c r="BC36" s="91"/>
      <c r="BE36" s="101"/>
    </row>
    <row r="37" spans="1:57" ht="10.5" thickTop="1" x14ac:dyDescent="0.2">
      <c r="A37" s="47" t="s">
        <v>63</v>
      </c>
      <c r="B37" s="47" t="s">
        <v>64</v>
      </c>
      <c r="C37" s="22" t="s">
        <v>65</v>
      </c>
      <c r="D37" s="37">
        <f>SUM(D32:D36)</f>
        <v>18635715.253024623</v>
      </c>
      <c r="E37" s="37">
        <f>SUM(E32:E36)</f>
        <v>14421031.817628754</v>
      </c>
      <c r="F37" s="37">
        <v>14519892.971192557</v>
      </c>
      <c r="G37" s="37">
        <v>15427216.046185369</v>
      </c>
      <c r="H37" s="37">
        <v>15566234.53415837</v>
      </c>
      <c r="I37" s="37">
        <v>15349375.258018138</v>
      </c>
      <c r="J37" s="37">
        <v>14805198.154467234</v>
      </c>
      <c r="K37" s="37">
        <v>14678394.482981948</v>
      </c>
      <c r="L37" s="37">
        <v>14322803.359405898</v>
      </c>
      <c r="M37" s="37">
        <v>14317683.448969366</v>
      </c>
      <c r="N37" s="37">
        <v>14276417.200636107</v>
      </c>
      <c r="O37" s="37">
        <f>SUM(O32:O36)</f>
        <v>13866647.90062131</v>
      </c>
      <c r="P37" s="37">
        <f>SUM(P32:P36)</f>
        <v>13240600.490814213</v>
      </c>
      <c r="Q37" s="37">
        <f>SUM(Q32:Q36)</f>
        <v>12610662.224004628</v>
      </c>
      <c r="R37" s="94">
        <f>R4</f>
        <v>12321510.57083592</v>
      </c>
      <c r="S37" s="292">
        <v>11796630.259137699</v>
      </c>
      <c r="T37" s="37">
        <f>SUM(T32:T36)</f>
        <v>1188990.8107719647</v>
      </c>
      <c r="U37" s="37">
        <f>SUM(U32:U36)</f>
        <v>739129.49657873146</v>
      </c>
      <c r="V37" s="37">
        <v>742401.47444204683</v>
      </c>
      <c r="W37" s="37">
        <v>729980.47194679547</v>
      </c>
      <c r="X37" s="37">
        <v>771713.31671703397</v>
      </c>
      <c r="Y37" s="37">
        <v>703807.95249969047</v>
      </c>
      <c r="Z37" s="37">
        <v>677162.88974815561</v>
      </c>
      <c r="AA37" s="37">
        <v>634908.87497806933</v>
      </c>
      <c r="AB37" s="37">
        <v>615225.02840662037</v>
      </c>
      <c r="AC37" s="37">
        <v>632372.07708931109</v>
      </c>
      <c r="AD37" s="37">
        <v>629189.68551673577</v>
      </c>
      <c r="AE37" s="37">
        <f>SUM(AE32:AE36)</f>
        <v>630745.93725556438</v>
      </c>
      <c r="AF37" s="37">
        <f>SUM(AF32:AF36)</f>
        <v>577824.3771209066</v>
      </c>
      <c r="AG37" s="37">
        <f>SUM(AG32:AG36)</f>
        <v>538713.63794036198</v>
      </c>
      <c r="AH37" s="94">
        <f>AH4</f>
        <v>528270.82905131392</v>
      </c>
      <c r="AI37" s="93">
        <f>AI4</f>
        <v>475556.16216945974</v>
      </c>
      <c r="AJ37" s="37">
        <f>SUM(AJ32:AJ36)</f>
        <v>798306984.62706244</v>
      </c>
      <c r="AK37" s="37">
        <f>SUM(AK32:AK36)</f>
        <v>699103585.34676945</v>
      </c>
      <c r="AL37" s="37">
        <v>707186773.27410102</v>
      </c>
      <c r="AM37" s="37">
        <v>715664750.13552594</v>
      </c>
      <c r="AN37" s="37">
        <v>727467848.28143144</v>
      </c>
      <c r="AO37" s="37">
        <v>712912109.6269176</v>
      </c>
      <c r="AP37" s="37">
        <v>693520970.83068991</v>
      </c>
      <c r="AQ37" s="37">
        <v>680454034.01334286</v>
      </c>
      <c r="AR37" s="37">
        <v>674579111.94325686</v>
      </c>
      <c r="AS37" s="37">
        <v>666228609.94894171</v>
      </c>
      <c r="AT37" s="37">
        <v>658534804.10460043</v>
      </c>
      <c r="AU37" s="37">
        <f>SUM(AU32:AU36)</f>
        <v>685034710.49930251</v>
      </c>
      <c r="AV37" s="37">
        <f>SUM(AV32:AV36)</f>
        <v>676979912.10151839</v>
      </c>
      <c r="AW37" s="37">
        <f>SUM(AW32:AW36)</f>
        <v>663857517.14013231</v>
      </c>
      <c r="AX37" s="94">
        <f>AX4</f>
        <v>566016530.37273228</v>
      </c>
      <c r="AY37" s="93">
        <f>AY4</f>
        <v>532744766.62922311</v>
      </c>
      <c r="AZ37" s="93"/>
      <c r="BA37" s="93"/>
      <c r="BB37" s="93"/>
    </row>
    <row r="38" spans="1:57" ht="10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1"/>
      <c r="O38" s="51"/>
      <c r="P38" s="51"/>
      <c r="Q38" s="51"/>
      <c r="R38" s="73"/>
      <c r="S38" s="73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73"/>
      <c r="AI38" s="73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73"/>
      <c r="AY38" s="73"/>
      <c r="AZ38" s="73"/>
      <c r="BA38" s="73"/>
      <c r="BB38" s="73"/>
    </row>
    <row r="39" spans="1:57" ht="10" x14ac:dyDescent="0.2">
      <c r="A39" s="47" t="s">
        <v>63</v>
      </c>
      <c r="B39" s="47" t="s">
        <v>66</v>
      </c>
      <c r="C39" s="29" t="s">
        <v>15</v>
      </c>
      <c r="D39" s="37">
        <v>76975108.764443085</v>
      </c>
      <c r="E39" s="37">
        <v>63344977.34644907</v>
      </c>
      <c r="F39" s="37">
        <v>64097640.228031941</v>
      </c>
      <c r="G39" s="37">
        <v>65542386.45270177</v>
      </c>
      <c r="H39" s="37">
        <v>66060601.808218822</v>
      </c>
      <c r="I39" s="37">
        <v>65454663.564992964</v>
      </c>
      <c r="J39" s="37">
        <v>64617578.649526507</v>
      </c>
      <c r="K39" s="37">
        <v>63865791.209029704</v>
      </c>
      <c r="L39" s="37">
        <v>63214907.068398744</v>
      </c>
      <c r="M39" s="37">
        <v>63292072.985840909</v>
      </c>
      <c r="N39" s="37">
        <v>62447314.839355908</v>
      </c>
      <c r="O39" s="34">
        <v>64648887.2870766</v>
      </c>
      <c r="P39" s="293">
        <v>62500134.731254593</v>
      </c>
      <c r="Q39" s="34">
        <v>61210988.463475369</v>
      </c>
      <c r="R39" s="69"/>
      <c r="S39" s="69"/>
      <c r="T39" s="37">
        <v>2475249.9407278737</v>
      </c>
      <c r="U39" s="37">
        <v>1714651.9113010962</v>
      </c>
      <c r="V39" s="37">
        <v>1756042.3682361997</v>
      </c>
      <c r="W39" s="37">
        <v>1718015.5426103035</v>
      </c>
      <c r="X39" s="37">
        <v>1729296.726873466</v>
      </c>
      <c r="Y39" s="37">
        <v>1705612.7333160017</v>
      </c>
      <c r="Z39" s="37">
        <v>1666342.5851576102</v>
      </c>
      <c r="AA39" s="37">
        <v>1619108.0975513782</v>
      </c>
      <c r="AB39" s="37">
        <v>1594020.8471303782</v>
      </c>
      <c r="AC39" s="37">
        <v>1579944.6636846769</v>
      </c>
      <c r="AD39" s="37">
        <v>1590167.1862944048</v>
      </c>
      <c r="AE39" s="34">
        <v>1668431.4899991027</v>
      </c>
      <c r="AF39" s="293">
        <v>1591445.3939820682</v>
      </c>
      <c r="AG39" s="34">
        <v>1565974.4135483021</v>
      </c>
      <c r="AH39" s="69"/>
      <c r="AI39" s="69"/>
      <c r="AJ39" s="37">
        <v>1258040991.5693696</v>
      </c>
      <c r="AK39" s="37">
        <v>969411816.78673995</v>
      </c>
      <c r="AL39" s="37">
        <v>944699469.89581525</v>
      </c>
      <c r="AM39" s="37">
        <v>952190644.000687</v>
      </c>
      <c r="AN39" s="37">
        <v>992013480.89364421</v>
      </c>
      <c r="AO39" s="37">
        <v>976776548.22807562</v>
      </c>
      <c r="AP39" s="37">
        <v>960623791.49749064</v>
      </c>
      <c r="AQ39" s="37">
        <v>851614234.80242848</v>
      </c>
      <c r="AR39" s="37">
        <v>798789614.47681105</v>
      </c>
      <c r="AS39" s="37">
        <v>782401382.14773071</v>
      </c>
      <c r="AT39" s="37">
        <v>750341141.77607894</v>
      </c>
      <c r="AU39" s="37">
        <v>774536834.39828718</v>
      </c>
      <c r="AV39" s="293">
        <v>731402050.14180613</v>
      </c>
      <c r="AW39" s="37">
        <v>704542323.73447347</v>
      </c>
      <c r="AX39" s="69"/>
      <c r="AY39" s="69"/>
      <c r="AZ39" s="69"/>
      <c r="BA39" s="69"/>
      <c r="BB39" s="69"/>
    </row>
    <row r="40" spans="1:57" ht="10" x14ac:dyDescent="0.2">
      <c r="A40" s="47" t="s">
        <v>63</v>
      </c>
      <c r="B40" s="47" t="s">
        <v>66</v>
      </c>
      <c r="C40" s="22" t="s">
        <v>16</v>
      </c>
      <c r="D40" s="37">
        <v>11244830.26927321</v>
      </c>
      <c r="E40" s="37">
        <v>14811710.54916561</v>
      </c>
      <c r="F40" s="37">
        <v>14823106.181775279</v>
      </c>
      <c r="G40" s="37">
        <v>14915838.459610932</v>
      </c>
      <c r="H40" s="37">
        <v>15091045.410184357</v>
      </c>
      <c r="I40" s="37">
        <v>15160066.080287818</v>
      </c>
      <c r="J40" s="37">
        <v>15309314.720186142</v>
      </c>
      <c r="K40" s="37">
        <v>15340357.772539459</v>
      </c>
      <c r="L40" s="37">
        <v>15278636.579939768</v>
      </c>
      <c r="M40" s="37">
        <v>15374611.26941208</v>
      </c>
      <c r="N40" s="37">
        <v>15446046.52999464</v>
      </c>
      <c r="O40" s="34">
        <v>15301338.230005849</v>
      </c>
      <c r="P40" s="293">
        <v>15479403.212943833</v>
      </c>
      <c r="Q40" s="34">
        <v>15628544.184750155</v>
      </c>
      <c r="R40" s="69"/>
      <c r="S40" s="69"/>
      <c r="T40" s="37">
        <v>314805.18725494295</v>
      </c>
      <c r="U40" s="37">
        <v>433500.533304026</v>
      </c>
      <c r="V40" s="37">
        <v>428932.58937637298</v>
      </c>
      <c r="W40" s="37">
        <v>430001.85957375821</v>
      </c>
      <c r="X40" s="37">
        <v>437628.21806020557</v>
      </c>
      <c r="Y40" s="37">
        <v>436685.44108276331</v>
      </c>
      <c r="Z40" s="37">
        <v>442072.94594497088</v>
      </c>
      <c r="AA40" s="37">
        <v>442432.96161389805</v>
      </c>
      <c r="AB40" s="37">
        <v>432517.8925243027</v>
      </c>
      <c r="AC40" s="37">
        <v>435714.07462388498</v>
      </c>
      <c r="AD40" s="37">
        <v>438219.34090479364</v>
      </c>
      <c r="AE40" s="34">
        <v>427700.60309204098</v>
      </c>
      <c r="AF40" s="293">
        <v>444028.51870931487</v>
      </c>
      <c r="AG40" s="34">
        <v>451995.9999545911</v>
      </c>
      <c r="AH40" s="69"/>
      <c r="AI40" s="69"/>
      <c r="AJ40" s="37">
        <v>432843801.15787798</v>
      </c>
      <c r="AK40" s="37">
        <v>526727009.20814604</v>
      </c>
      <c r="AL40" s="37">
        <v>513518753.75812602</v>
      </c>
      <c r="AM40" s="37">
        <v>510447345.13464004</v>
      </c>
      <c r="AN40" s="37">
        <v>528289016.43681502</v>
      </c>
      <c r="AO40" s="37">
        <v>496652891.93765098</v>
      </c>
      <c r="AP40" s="37">
        <v>498096143.78035402</v>
      </c>
      <c r="AQ40" s="37">
        <v>498503286.15552002</v>
      </c>
      <c r="AR40" s="37">
        <v>492702958.48119098</v>
      </c>
      <c r="AS40" s="37">
        <v>496335120.60987806</v>
      </c>
      <c r="AT40" s="37">
        <v>499058627.97657597</v>
      </c>
      <c r="AU40" s="37">
        <v>489980766.24658602</v>
      </c>
      <c r="AV40" s="293">
        <v>491236206.64186341</v>
      </c>
      <c r="AW40" s="37">
        <v>494813116.78858268</v>
      </c>
      <c r="AX40" s="69"/>
      <c r="AY40" s="69"/>
      <c r="AZ40" s="69"/>
      <c r="BA40" s="69"/>
      <c r="BB40" s="69"/>
    </row>
    <row r="41" spans="1:57" ht="10" x14ac:dyDescent="0.2">
      <c r="A41" s="47" t="s">
        <v>63</v>
      </c>
      <c r="B41" s="47" t="s">
        <v>66</v>
      </c>
      <c r="C41" s="34" t="s">
        <v>17</v>
      </c>
      <c r="D41" s="37">
        <v>13138600.413543141</v>
      </c>
      <c r="E41" s="37">
        <v>14392332.70238262</v>
      </c>
      <c r="F41" s="37">
        <v>13825108.44484682</v>
      </c>
      <c r="G41" s="37">
        <v>14177392.386848209</v>
      </c>
      <c r="H41" s="37">
        <v>12008522.407776849</v>
      </c>
      <c r="I41" s="37">
        <v>11039386.72383656</v>
      </c>
      <c r="J41" s="37">
        <v>10399725.496604685</v>
      </c>
      <c r="K41" s="37">
        <v>9127374.6498658545</v>
      </c>
      <c r="L41" s="37">
        <v>9155791.0786877945</v>
      </c>
      <c r="M41" s="37">
        <v>8114705.3728936836</v>
      </c>
      <c r="N41" s="37">
        <v>8985568.1517227776</v>
      </c>
      <c r="O41" s="34">
        <v>9910522.2011215743</v>
      </c>
      <c r="P41" s="293">
        <v>7571262.3742809938</v>
      </c>
      <c r="Q41" s="34">
        <v>7289579.2180014662</v>
      </c>
      <c r="R41" s="69"/>
      <c r="S41" s="69"/>
      <c r="T41" s="37">
        <v>1812113.2965530069</v>
      </c>
      <c r="U41" s="37">
        <v>1129152.5916040931</v>
      </c>
      <c r="V41" s="37">
        <v>1022499.282353511</v>
      </c>
      <c r="W41" s="37">
        <v>1001322.4208126571</v>
      </c>
      <c r="X41" s="37">
        <v>909761.52259587799</v>
      </c>
      <c r="Y41" s="37">
        <v>889099.15984907094</v>
      </c>
      <c r="Z41" s="37">
        <v>808049.64377683902</v>
      </c>
      <c r="AA41" s="37">
        <v>721826.780053464</v>
      </c>
      <c r="AB41" s="37">
        <v>735356.52374740969</v>
      </c>
      <c r="AC41" s="37">
        <v>689811.09335791704</v>
      </c>
      <c r="AD41" s="37">
        <v>716524.23839164712</v>
      </c>
      <c r="AE41" s="34">
        <v>710276.427563495</v>
      </c>
      <c r="AF41" s="293">
        <v>622462.04840030894</v>
      </c>
      <c r="AG41" s="34">
        <v>1087905.0225577236</v>
      </c>
      <c r="AH41" s="69"/>
      <c r="AI41" s="69"/>
      <c r="AJ41" s="37">
        <v>24771880.285335999</v>
      </c>
      <c r="AK41" s="37">
        <v>17370395.228479549</v>
      </c>
      <c r="AL41" s="37">
        <v>16989912.933468148</v>
      </c>
      <c r="AM41" s="37">
        <v>17852515.87252108</v>
      </c>
      <c r="AN41" s="37">
        <v>16445075.938264519</v>
      </c>
      <c r="AO41" s="37">
        <v>16376865.90574244</v>
      </c>
      <c r="AP41" s="37">
        <v>15282479.362673691</v>
      </c>
      <c r="AQ41" s="37">
        <v>14680374.76699027</v>
      </c>
      <c r="AR41" s="37">
        <v>15927760.27617727</v>
      </c>
      <c r="AS41" s="37">
        <v>15941675.34220683</v>
      </c>
      <c r="AT41" s="37">
        <v>16009466.54069161</v>
      </c>
      <c r="AU41" s="37">
        <v>14337042.704789311</v>
      </c>
      <c r="AV41" s="293">
        <v>12366825.35009261</v>
      </c>
      <c r="AW41" s="37">
        <v>11938097.684753153</v>
      </c>
      <c r="AX41" s="69"/>
      <c r="AY41" s="69"/>
      <c r="AZ41" s="69"/>
      <c r="BA41" s="69"/>
      <c r="BB41" s="69"/>
    </row>
    <row r="42" spans="1:57" ht="10" x14ac:dyDescent="0.2">
      <c r="A42" s="47" t="s">
        <v>63</v>
      </c>
      <c r="B42" s="47" t="s">
        <v>66</v>
      </c>
      <c r="C42" s="22" t="s">
        <v>18</v>
      </c>
      <c r="D42" s="37">
        <v>1526441.9499368099</v>
      </c>
      <c r="E42" s="37">
        <v>1870762.74235121</v>
      </c>
      <c r="F42" s="37">
        <v>1888728.33700269</v>
      </c>
      <c r="G42" s="37">
        <v>1890268.4572097801</v>
      </c>
      <c r="H42" s="37">
        <v>1891808.6375343199</v>
      </c>
      <c r="I42" s="37">
        <v>1886168.1774646</v>
      </c>
      <c r="J42" s="37">
        <v>1896245.8192420001</v>
      </c>
      <c r="K42" s="37">
        <v>1911258.8458741901</v>
      </c>
      <c r="L42" s="37">
        <v>1926227.4068317399</v>
      </c>
      <c r="M42" s="37">
        <v>1941242.73183918</v>
      </c>
      <c r="N42" s="37">
        <v>1899116.3761298701</v>
      </c>
      <c r="O42" s="34">
        <v>1877625.5894913799</v>
      </c>
      <c r="P42" s="293">
        <v>1882075.8400965601</v>
      </c>
      <c r="Q42" s="34">
        <v>1890785.8169301972</v>
      </c>
      <c r="R42" s="69"/>
      <c r="S42" s="69"/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4">
        <v>0</v>
      </c>
      <c r="AF42" s="293">
        <v>0</v>
      </c>
      <c r="AG42" s="34">
        <v>0</v>
      </c>
      <c r="AH42" s="69"/>
      <c r="AI42" s="69"/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0</v>
      </c>
      <c r="AS42" s="37">
        <v>0</v>
      </c>
      <c r="AT42" s="37">
        <v>0</v>
      </c>
      <c r="AU42" s="37">
        <v>0</v>
      </c>
      <c r="AV42" s="293">
        <v>0</v>
      </c>
      <c r="AW42" s="37">
        <v>0</v>
      </c>
      <c r="AX42" s="69"/>
      <c r="AY42" s="69"/>
      <c r="AZ42" s="69"/>
      <c r="BA42" s="69"/>
      <c r="BB42" s="69"/>
    </row>
    <row r="43" spans="1:57" s="59" customFormat="1" ht="10.5" thickBot="1" x14ac:dyDescent="0.25">
      <c r="A43" s="46" t="s">
        <v>63</v>
      </c>
      <c r="B43" s="46" t="s">
        <v>66</v>
      </c>
      <c r="C43" s="36" t="s">
        <v>19</v>
      </c>
      <c r="D43" s="38">
        <v>19342735.705130119</v>
      </c>
      <c r="E43" s="38">
        <v>18805596.049601838</v>
      </c>
      <c r="F43" s="38">
        <v>18825143.644720748</v>
      </c>
      <c r="G43" s="38">
        <v>18853334.85303146</v>
      </c>
      <c r="H43" s="38">
        <v>18824937.577896934</v>
      </c>
      <c r="I43" s="38">
        <v>18761948.336106021</v>
      </c>
      <c r="J43" s="38">
        <v>18709312.397178795</v>
      </c>
      <c r="K43" s="38">
        <v>18637653.018945731</v>
      </c>
      <c r="L43" s="38">
        <v>18605543.409972839</v>
      </c>
      <c r="M43" s="38">
        <v>18591328.246373732</v>
      </c>
      <c r="N43" s="38">
        <v>18583405.489774052</v>
      </c>
      <c r="O43" s="36">
        <v>18668477.33109457</v>
      </c>
      <c r="P43" s="294">
        <v>18559718.172981631</v>
      </c>
      <c r="Q43" s="36">
        <v>18475420.928285889</v>
      </c>
      <c r="R43" s="70"/>
      <c r="S43" s="70"/>
      <c r="T43" s="38">
        <v>1413298.0262359476</v>
      </c>
      <c r="U43" s="38">
        <v>1183254.3981406034</v>
      </c>
      <c r="V43" s="38">
        <v>1179587.1128757515</v>
      </c>
      <c r="W43" s="38">
        <v>1162980.5094111764</v>
      </c>
      <c r="X43" s="38">
        <v>1156660.5689939971</v>
      </c>
      <c r="Y43" s="38">
        <v>1143739.3300410316</v>
      </c>
      <c r="Z43" s="38">
        <v>1127812.278199509</v>
      </c>
      <c r="AA43" s="38">
        <v>1106226.9695586488</v>
      </c>
      <c r="AB43" s="38">
        <v>1098133.2718121819</v>
      </c>
      <c r="AC43" s="38">
        <v>1095372.5524119888</v>
      </c>
      <c r="AD43" s="38">
        <v>1100193.5774000052</v>
      </c>
      <c r="AE43" s="36">
        <v>1102679.8010793666</v>
      </c>
      <c r="AF43" s="294">
        <v>1087251.1421744325</v>
      </c>
      <c r="AG43" s="36">
        <v>1087905.0225577236</v>
      </c>
      <c r="AH43" s="70"/>
      <c r="AI43" s="70"/>
      <c r="AJ43" s="38">
        <v>1923204429.0197501</v>
      </c>
      <c r="AK43" s="38">
        <v>1786021546.2054501</v>
      </c>
      <c r="AL43" s="38">
        <v>1755884687.42223</v>
      </c>
      <c r="AM43" s="38">
        <v>1760145246.2509201</v>
      </c>
      <c r="AN43" s="38">
        <v>1797136081.12903</v>
      </c>
      <c r="AO43" s="38">
        <v>1762532835.1866</v>
      </c>
      <c r="AP43" s="38">
        <v>1760936039.53653</v>
      </c>
      <c r="AQ43" s="38">
        <v>1673943137.8032899</v>
      </c>
      <c r="AR43" s="38">
        <v>1640345299.97364</v>
      </c>
      <c r="AS43" s="38">
        <v>1639182603.43297</v>
      </c>
      <c r="AT43" s="38">
        <v>1624392638.69712</v>
      </c>
      <c r="AU43" s="38">
        <v>1620923714.0402501</v>
      </c>
      <c r="AV43" s="294">
        <v>1593560540.1808407</v>
      </c>
      <c r="AW43" s="38">
        <v>1573565473.1510141</v>
      </c>
      <c r="AX43" s="70"/>
      <c r="AY43" s="70"/>
      <c r="AZ43" s="70"/>
      <c r="BA43" s="70"/>
      <c r="BB43" s="70"/>
      <c r="BC43" s="91"/>
      <c r="BE43" s="101"/>
    </row>
    <row r="44" spans="1:57" ht="10.5" thickTop="1" x14ac:dyDescent="0.2">
      <c r="A44" s="47" t="s">
        <v>63</v>
      </c>
      <c r="B44" s="47" t="s">
        <v>66</v>
      </c>
      <c r="C44" s="22" t="s">
        <v>65</v>
      </c>
      <c r="D44" s="37">
        <f>SUM(D39:D43)</f>
        <v>122227717.10232635</v>
      </c>
      <c r="E44" s="37">
        <f>SUM(E39:E43)</f>
        <v>113225379.38995035</v>
      </c>
      <c r="F44" s="37">
        <v>113459726.83637749</v>
      </c>
      <c r="G44" s="37">
        <v>115379220.60940215</v>
      </c>
      <c r="H44" s="37">
        <v>113876915.84161128</v>
      </c>
      <c r="I44" s="37">
        <v>112302232.88268796</v>
      </c>
      <c r="J44" s="37">
        <v>110932177.08273813</v>
      </c>
      <c r="K44" s="37">
        <v>108882435.49625495</v>
      </c>
      <c r="L44" s="37">
        <v>108181105.5438309</v>
      </c>
      <c r="M44" s="37">
        <v>107313960.60635959</v>
      </c>
      <c r="N44" s="37">
        <v>107361451.38697724</v>
      </c>
      <c r="O44" s="37">
        <f>SUM(O39:O43)</f>
        <v>110406850.63878998</v>
      </c>
      <c r="P44" s="37">
        <f>SUM(P39:P43)</f>
        <v>105992594.33155762</v>
      </c>
      <c r="Q44" s="37">
        <f>SUM(Q39:Q43)</f>
        <v>104495318.61144307</v>
      </c>
      <c r="R44" s="94">
        <f>R5</f>
        <v>81438128.308710694</v>
      </c>
      <c r="S44" s="292">
        <v>73491315.538400874</v>
      </c>
      <c r="T44" s="37">
        <f>SUM(T39:T43)</f>
        <v>6015466.4507717714</v>
      </c>
      <c r="U44" s="37">
        <f>SUM(U39:U43)</f>
        <v>4460559.4343498191</v>
      </c>
      <c r="V44" s="37">
        <v>4387061.3528418355</v>
      </c>
      <c r="W44" s="37">
        <v>4312320.3324078955</v>
      </c>
      <c r="X44" s="37">
        <v>4233347.0365235461</v>
      </c>
      <c r="Y44" s="37">
        <v>4175136.6642888673</v>
      </c>
      <c r="Z44" s="37">
        <v>4044277.4530789293</v>
      </c>
      <c r="AA44" s="37">
        <v>3889594.8087773891</v>
      </c>
      <c r="AB44" s="37">
        <v>3860028.5352142723</v>
      </c>
      <c r="AC44" s="37">
        <v>3800842.3840784677</v>
      </c>
      <c r="AD44" s="37">
        <v>3845104.342990851</v>
      </c>
      <c r="AE44" s="37">
        <f>SUM(AE39:AE43)</f>
        <v>3909088.3217340056</v>
      </c>
      <c r="AF44" s="37">
        <f>SUM(AF39:AF43)</f>
        <v>3745187.1032661246</v>
      </c>
      <c r="AG44" s="37">
        <f>SUM(AG39:AG43)</f>
        <v>4193780.4586183401</v>
      </c>
      <c r="AH44" s="94">
        <f>AH5</f>
        <v>3215741.4954572744</v>
      </c>
      <c r="AI44" s="93">
        <f>AI5</f>
        <v>2904537.0107341381</v>
      </c>
      <c r="AJ44" s="37">
        <f>SUM(AJ39:AJ43)</f>
        <v>3638861102.0323334</v>
      </c>
      <c r="AK44" s="37">
        <f>SUM(AK39:AK43)</f>
        <v>3299530767.4288158</v>
      </c>
      <c r="AL44" s="37">
        <v>3231092824.0096393</v>
      </c>
      <c r="AM44" s="37">
        <v>3240635751.2587681</v>
      </c>
      <c r="AN44" s="37">
        <v>3333883654.3977537</v>
      </c>
      <c r="AO44" s="37">
        <v>3252339141.258069</v>
      </c>
      <c r="AP44" s="37">
        <v>3234938454.1770487</v>
      </c>
      <c r="AQ44" s="37">
        <v>3038741033.5282288</v>
      </c>
      <c r="AR44" s="37">
        <v>2947765633.207819</v>
      </c>
      <c r="AS44" s="37">
        <v>2933860781.5327854</v>
      </c>
      <c r="AT44" s="37">
        <v>2889801874.9904666</v>
      </c>
      <c r="AU44" s="37">
        <f>SUM(AU39:AU43)</f>
        <v>2899778357.3899126</v>
      </c>
      <c r="AV44" s="37">
        <f>SUM(AV39:AV43)</f>
        <v>2828565622.3146029</v>
      </c>
      <c r="AW44" s="37">
        <f>SUM(AW39:AW43)</f>
        <v>2784859011.3588233</v>
      </c>
      <c r="AX44" s="94">
        <f>AX5</f>
        <v>2389090480.0283117</v>
      </c>
      <c r="AY44" s="93">
        <f>AY5</f>
        <v>2161480408.1781869</v>
      </c>
      <c r="AZ44" s="93"/>
      <c r="BA44" s="93"/>
      <c r="BB44" s="93"/>
    </row>
    <row r="45" spans="1:57" ht="10.5" x14ac:dyDescent="0.25">
      <c r="A45" s="43"/>
      <c r="B45" s="43"/>
      <c r="C45" s="43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1"/>
      <c r="O45" s="51"/>
      <c r="P45" s="51"/>
      <c r="Q45" s="51"/>
      <c r="R45" s="74"/>
      <c r="S45" s="7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74"/>
      <c r="AI45" s="7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74"/>
      <c r="AY45" s="74"/>
      <c r="AZ45" s="74"/>
      <c r="BA45" s="74"/>
      <c r="BB45" s="74"/>
    </row>
    <row r="46" spans="1:57" ht="10" x14ac:dyDescent="0.2">
      <c r="A46" s="47" t="s">
        <v>63</v>
      </c>
      <c r="B46" s="47" t="s">
        <v>67</v>
      </c>
      <c r="C46" s="29" t="s">
        <v>15</v>
      </c>
      <c r="D46" s="37">
        <v>34404008.22197219</v>
      </c>
      <c r="E46" s="37">
        <v>23594648.280305628</v>
      </c>
      <c r="F46" s="37">
        <v>23790652.632284723</v>
      </c>
      <c r="G46" s="37">
        <v>23717765.232140865</v>
      </c>
      <c r="H46" s="37">
        <v>23609083.635282408</v>
      </c>
      <c r="I46" s="37">
        <v>23245424.488269385</v>
      </c>
      <c r="J46" s="37">
        <v>23196284.024043381</v>
      </c>
      <c r="K46" s="37">
        <v>23089936.385826483</v>
      </c>
      <c r="L46" s="37">
        <v>22957193.366727211</v>
      </c>
      <c r="M46" s="37">
        <v>22376859.169005711</v>
      </c>
      <c r="N46" s="37">
        <v>22135501.931391403</v>
      </c>
      <c r="O46" s="34">
        <v>22875594.780466232</v>
      </c>
      <c r="P46" s="293">
        <v>22052669.122111458</v>
      </c>
      <c r="Q46" s="34">
        <v>22227732.107937362</v>
      </c>
      <c r="R46" s="69"/>
      <c r="S46" s="69"/>
      <c r="T46" s="37">
        <v>1926218.318006878</v>
      </c>
      <c r="U46" s="37">
        <v>756433.53550592286</v>
      </c>
      <c r="V46" s="37">
        <v>731753.57818019879</v>
      </c>
      <c r="W46" s="37">
        <v>719625.60653506324</v>
      </c>
      <c r="X46" s="37">
        <v>702168.7858655185</v>
      </c>
      <c r="Y46" s="37">
        <v>691747.16006546142</v>
      </c>
      <c r="Z46" s="37">
        <v>678288.61258983216</v>
      </c>
      <c r="AA46" s="37">
        <v>662302.7430310233</v>
      </c>
      <c r="AB46" s="37">
        <v>650581.96712932189</v>
      </c>
      <c r="AC46" s="37">
        <v>645858.61784087901</v>
      </c>
      <c r="AD46" s="37">
        <v>625270.72803050629</v>
      </c>
      <c r="AE46" s="34">
        <v>706920.52175889933</v>
      </c>
      <c r="AF46" s="293">
        <v>709818.24507581198</v>
      </c>
      <c r="AG46" s="34">
        <v>694603.86013812583</v>
      </c>
      <c r="AH46" s="69"/>
      <c r="AI46" s="69"/>
      <c r="AJ46" s="37">
        <v>708400919.43782735</v>
      </c>
      <c r="AK46" s="37">
        <v>319317708.71738744</v>
      </c>
      <c r="AL46" s="37">
        <v>302269693.93888867</v>
      </c>
      <c r="AM46" s="37">
        <v>300716859.59283322</v>
      </c>
      <c r="AN46" s="37">
        <v>293910516.56629986</v>
      </c>
      <c r="AO46" s="37">
        <v>278623412.49349487</v>
      </c>
      <c r="AP46" s="37">
        <v>271568538.88764799</v>
      </c>
      <c r="AQ46" s="37">
        <v>267690222.28896165</v>
      </c>
      <c r="AR46" s="37">
        <v>262431755.62009919</v>
      </c>
      <c r="AS46" s="37">
        <v>259373494.02026662</v>
      </c>
      <c r="AT46" s="37">
        <v>256367948.72665563</v>
      </c>
      <c r="AU46" s="37">
        <v>301670988.50686568</v>
      </c>
      <c r="AV46" s="293">
        <v>298753617.12681097</v>
      </c>
      <c r="AW46" s="37">
        <v>296241779.60322493</v>
      </c>
      <c r="AX46" s="69"/>
      <c r="AY46" s="69"/>
      <c r="AZ46" s="69"/>
      <c r="BA46" s="69"/>
      <c r="BB46" s="69"/>
    </row>
    <row r="47" spans="1:57" ht="10" x14ac:dyDescent="0.2">
      <c r="A47" s="47" t="s">
        <v>63</v>
      </c>
      <c r="B47" s="47" t="s">
        <v>67</v>
      </c>
      <c r="C47" s="22" t="s">
        <v>16</v>
      </c>
      <c r="D47" s="37">
        <v>6590887.9677614598</v>
      </c>
      <c r="E47" s="37">
        <v>9007359.9987247102</v>
      </c>
      <c r="F47" s="37">
        <v>9084568.9039021693</v>
      </c>
      <c r="G47" s="37">
        <v>9176946.0328188129</v>
      </c>
      <c r="H47" s="37">
        <v>9247356.70613515</v>
      </c>
      <c r="I47" s="37">
        <v>9396473.686796084</v>
      </c>
      <c r="J47" s="37">
        <v>9295970.1287691016</v>
      </c>
      <c r="K47" s="37">
        <v>9320469.7530348189</v>
      </c>
      <c r="L47" s="37">
        <v>9320475.446854433</v>
      </c>
      <c r="M47" s="37">
        <v>9351599.1450184099</v>
      </c>
      <c r="N47" s="37">
        <v>9373517.5398138184</v>
      </c>
      <c r="O47" s="34">
        <v>9484661.9923556708</v>
      </c>
      <c r="P47" s="293">
        <v>9344058.6983810868</v>
      </c>
      <c r="Q47" s="34">
        <v>9495405.4655603897</v>
      </c>
      <c r="R47" s="69"/>
      <c r="S47" s="69"/>
      <c r="T47" s="37">
        <v>604055.43211304897</v>
      </c>
      <c r="U47" s="37">
        <v>685399.64723088499</v>
      </c>
      <c r="V47" s="37">
        <v>674626.34106047498</v>
      </c>
      <c r="W47" s="37">
        <v>669656.46751094609</v>
      </c>
      <c r="X47" s="37">
        <v>665638.48417614354</v>
      </c>
      <c r="Y47" s="37">
        <v>663717.4345322263</v>
      </c>
      <c r="Z47" s="37">
        <v>662667.61655315501</v>
      </c>
      <c r="AA47" s="37">
        <v>666323.01511938905</v>
      </c>
      <c r="AB47" s="37">
        <v>670474.84543557477</v>
      </c>
      <c r="AC47" s="37">
        <v>673835.27638856601</v>
      </c>
      <c r="AD47" s="37">
        <v>676096.51658292906</v>
      </c>
      <c r="AE47" s="34">
        <v>697536.00394567498</v>
      </c>
      <c r="AF47" s="293">
        <v>680409.99492754065</v>
      </c>
      <c r="AG47" s="34">
        <v>697770.66830408666</v>
      </c>
      <c r="AH47" s="69"/>
      <c r="AI47" s="69"/>
      <c r="AJ47" s="37">
        <v>318578268.49774402</v>
      </c>
      <c r="AK47" s="37">
        <v>388067502.90804064</v>
      </c>
      <c r="AL47" s="37">
        <v>389023708.0061385</v>
      </c>
      <c r="AM47" s="37">
        <v>389539183.59049356</v>
      </c>
      <c r="AN47" s="37">
        <v>393315526.31080979</v>
      </c>
      <c r="AO47" s="37">
        <v>398461562.23757541</v>
      </c>
      <c r="AP47" s="37">
        <v>399373554.38746184</v>
      </c>
      <c r="AQ47" s="37">
        <v>400822087.2724784</v>
      </c>
      <c r="AR47" s="37">
        <v>403057577.81258363</v>
      </c>
      <c r="AS47" s="37">
        <v>404963718.60032338</v>
      </c>
      <c r="AT47" s="37">
        <v>406256046.95488763</v>
      </c>
      <c r="AU47" s="37">
        <v>421219825.50335258</v>
      </c>
      <c r="AV47" s="293">
        <v>397336604.72139943</v>
      </c>
      <c r="AW47" s="37">
        <v>407601108.03439695</v>
      </c>
      <c r="AX47" s="69"/>
      <c r="AY47" s="69"/>
      <c r="AZ47" s="69"/>
      <c r="BA47" s="69"/>
      <c r="BB47" s="69"/>
    </row>
    <row r="48" spans="1:57" ht="10" x14ac:dyDescent="0.2">
      <c r="A48" s="47" t="s">
        <v>63</v>
      </c>
      <c r="B48" s="47" t="s">
        <v>67</v>
      </c>
      <c r="C48" s="34" t="s">
        <v>17</v>
      </c>
      <c r="D48" s="37">
        <v>33370280.406646013</v>
      </c>
      <c r="E48" s="37">
        <v>13840827.758384993</v>
      </c>
      <c r="F48" s="37">
        <v>14007570.831360893</v>
      </c>
      <c r="G48" s="37">
        <v>12966215.73345539</v>
      </c>
      <c r="H48" s="37">
        <v>12088170.735569078</v>
      </c>
      <c r="I48" s="37">
        <v>12253397.357694397</v>
      </c>
      <c r="J48" s="37">
        <v>12648366.537401086</v>
      </c>
      <c r="K48" s="37">
        <v>11905485.300026797</v>
      </c>
      <c r="L48" s="37">
        <v>12032191.200356267</v>
      </c>
      <c r="M48" s="37">
        <v>11306504.075759897</v>
      </c>
      <c r="N48" s="37">
        <v>10027805.343237847</v>
      </c>
      <c r="O48" s="34">
        <v>8389621.3460507952</v>
      </c>
      <c r="P48" s="293">
        <v>5457015.8614817616</v>
      </c>
      <c r="Q48" s="34">
        <v>7982333.7199664218</v>
      </c>
      <c r="R48" s="69"/>
      <c r="S48" s="69"/>
      <c r="T48" s="37">
        <v>2808953.3416649662</v>
      </c>
      <c r="U48" s="37">
        <v>815440.2439810927</v>
      </c>
      <c r="V48" s="37">
        <v>726366.40320759965</v>
      </c>
      <c r="W48" s="37">
        <v>661330.07011681865</v>
      </c>
      <c r="X48" s="37">
        <v>685946.93654248165</v>
      </c>
      <c r="Y48" s="37">
        <v>734498.46761474572</v>
      </c>
      <c r="Z48" s="37">
        <v>686065.80082863802</v>
      </c>
      <c r="AA48" s="37">
        <v>657556.36521699105</v>
      </c>
      <c r="AB48" s="37">
        <v>589270.93967454112</v>
      </c>
      <c r="AC48" s="37">
        <v>512228.67740554607</v>
      </c>
      <c r="AD48" s="37">
        <v>476206.12744668766</v>
      </c>
      <c r="AE48" s="34">
        <v>627074.41464758711</v>
      </c>
      <c r="AF48" s="293">
        <v>464946.05365091603</v>
      </c>
      <c r="AG48" s="34">
        <v>579139.52361101471</v>
      </c>
      <c r="AH48" s="69"/>
      <c r="AI48" s="69"/>
      <c r="AJ48" s="37">
        <v>33415363.0841389</v>
      </c>
      <c r="AK48" s="37">
        <v>5739983.9359113816</v>
      </c>
      <c r="AL48" s="37">
        <v>6814820.3135176813</v>
      </c>
      <c r="AM48" s="37">
        <v>7371829.3854780113</v>
      </c>
      <c r="AN48" s="37">
        <v>6912482.6115466515</v>
      </c>
      <c r="AO48" s="37">
        <v>7432086.2369653815</v>
      </c>
      <c r="AP48" s="37">
        <v>9320942.7118563</v>
      </c>
      <c r="AQ48" s="37">
        <v>11376227.918555699</v>
      </c>
      <c r="AR48" s="37">
        <v>10603207.842173601</v>
      </c>
      <c r="AS48" s="37">
        <v>7482070.8663638104</v>
      </c>
      <c r="AT48" s="37">
        <v>10378485.587370099</v>
      </c>
      <c r="AU48" s="37">
        <v>10120813.768591512</v>
      </c>
      <c r="AV48" s="293">
        <v>7256964.9331494328</v>
      </c>
      <c r="AW48" s="37">
        <v>13772706.825901138</v>
      </c>
      <c r="AX48" s="69"/>
      <c r="AY48" s="69"/>
      <c r="AZ48" s="69"/>
      <c r="BA48" s="69"/>
      <c r="BB48" s="69"/>
    </row>
    <row r="49" spans="1:57" ht="10" x14ac:dyDescent="0.2">
      <c r="A49" s="47" t="s">
        <v>63</v>
      </c>
      <c r="B49" s="47" t="s">
        <v>67</v>
      </c>
      <c r="C49" s="22" t="s">
        <v>18</v>
      </c>
      <c r="D49" s="37">
        <v>2123635.8323840201</v>
      </c>
      <c r="E49" s="37">
        <v>3046889.9613715699</v>
      </c>
      <c r="F49" s="37">
        <v>3071364.7852083598</v>
      </c>
      <c r="G49" s="37">
        <v>3069866.035529322</v>
      </c>
      <c r="H49" s="37">
        <v>3068125.3455911293</v>
      </c>
      <c r="I49" s="37">
        <v>3064307.6916455403</v>
      </c>
      <c r="J49" s="37">
        <v>3072857.975633278</v>
      </c>
      <c r="K49" s="37">
        <v>3078053.90241584</v>
      </c>
      <c r="L49" s="37">
        <v>3084839.2933293572</v>
      </c>
      <c r="M49" s="37">
        <v>3090474.1846660101</v>
      </c>
      <c r="N49" s="37">
        <v>3103537.5634925379</v>
      </c>
      <c r="O49" s="34">
        <v>3094132.81658347</v>
      </c>
      <c r="P49" s="293">
        <v>3081014.1829393865</v>
      </c>
      <c r="Q49" s="34">
        <v>3083232.7712360355</v>
      </c>
      <c r="R49" s="69"/>
      <c r="S49" s="69"/>
      <c r="T49" s="37">
        <v>122.79786682128901</v>
      </c>
      <c r="U49" s="37">
        <v>650.77565331757103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4">
        <v>563.867559501507</v>
      </c>
      <c r="AF49" s="293">
        <v>2749.3099906817101</v>
      </c>
      <c r="AG49" s="34">
        <v>2587.9398415463511</v>
      </c>
      <c r="AH49" s="69"/>
      <c r="AI49" s="69"/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0</v>
      </c>
      <c r="AP49" s="37">
        <v>0</v>
      </c>
      <c r="AQ49" s="37">
        <v>0</v>
      </c>
      <c r="AR49" s="37">
        <v>0</v>
      </c>
      <c r="AS49" s="37">
        <v>0</v>
      </c>
      <c r="AT49" s="37">
        <v>0</v>
      </c>
      <c r="AU49" s="37">
        <v>0</v>
      </c>
      <c r="AV49" s="293">
        <v>0</v>
      </c>
      <c r="AW49" s="37">
        <v>0</v>
      </c>
      <c r="AX49" s="69"/>
      <c r="AY49" s="69"/>
      <c r="AZ49" s="69"/>
      <c r="BA49" s="69"/>
      <c r="BB49" s="69"/>
    </row>
    <row r="50" spans="1:57" s="59" customFormat="1" ht="10.5" thickBot="1" x14ac:dyDescent="0.25">
      <c r="A50" s="46" t="s">
        <v>63</v>
      </c>
      <c r="B50" s="46" t="s">
        <v>67</v>
      </c>
      <c r="C50" s="36" t="s">
        <v>19</v>
      </c>
      <c r="D50" s="38">
        <v>8843728.4753219299</v>
      </c>
      <c r="E50" s="38">
        <v>8118736.1722235102</v>
      </c>
      <c r="F50" s="38">
        <v>8102445.2900849506</v>
      </c>
      <c r="G50" s="38">
        <v>8078703.8742363378</v>
      </c>
      <c r="H50" s="38">
        <v>8065126.9754134901</v>
      </c>
      <c r="I50" s="38">
        <v>8063954.3810737748</v>
      </c>
      <c r="J50" s="38">
        <v>8070382.7723442782</v>
      </c>
      <c r="K50" s="38">
        <v>8041533.5508046905</v>
      </c>
      <c r="L50" s="38">
        <v>8054203.2105541043</v>
      </c>
      <c r="M50" s="38">
        <v>8098300.7745744195</v>
      </c>
      <c r="N50" s="38">
        <v>8109719.8476129984</v>
      </c>
      <c r="O50" s="36">
        <v>8175359.9499171199</v>
      </c>
      <c r="P50" s="294">
        <v>8025382.1145026907</v>
      </c>
      <c r="Q50" s="36">
        <v>7951222.5143148238</v>
      </c>
      <c r="R50" s="70"/>
      <c r="S50" s="70"/>
      <c r="T50" s="38">
        <v>2276493.0498891184</v>
      </c>
      <c r="U50" s="38">
        <v>1895509.5046493814</v>
      </c>
      <c r="V50" s="38">
        <v>1875252.2478388387</v>
      </c>
      <c r="W50" s="38">
        <v>1862210.6410071442</v>
      </c>
      <c r="X50" s="38">
        <v>1855365.8296974634</v>
      </c>
      <c r="Y50" s="38">
        <v>1848029.8391613569</v>
      </c>
      <c r="Z50" s="38">
        <v>1841555.0571183534</v>
      </c>
      <c r="AA50" s="38">
        <v>1838234.9266734773</v>
      </c>
      <c r="AB50" s="38">
        <v>1838432.4016743777</v>
      </c>
      <c r="AC50" s="38">
        <v>1832489.9471073605</v>
      </c>
      <c r="AD50" s="38">
        <v>1830360.2547924658</v>
      </c>
      <c r="AE50" s="36">
        <v>1861530.3842717984</v>
      </c>
      <c r="AF50" s="294">
        <v>1839507.782847747</v>
      </c>
      <c r="AG50" s="36">
        <v>1829115.2529661648</v>
      </c>
      <c r="AH50" s="70"/>
      <c r="AI50" s="70"/>
      <c r="AJ50" s="38">
        <v>7266981505.53444</v>
      </c>
      <c r="AK50" s="38">
        <v>6949923996.64219</v>
      </c>
      <c r="AL50" s="38">
        <v>6927835067.9862499</v>
      </c>
      <c r="AM50" s="38">
        <v>6927637422.6024904</v>
      </c>
      <c r="AN50" s="38">
        <v>6921923932.50776</v>
      </c>
      <c r="AO50" s="38">
        <v>6908448683.99963</v>
      </c>
      <c r="AP50" s="38">
        <v>6911373354.71766</v>
      </c>
      <c r="AQ50" s="38">
        <v>6905797741.1700201</v>
      </c>
      <c r="AR50" s="38">
        <v>6905851614.6633902</v>
      </c>
      <c r="AS50" s="38">
        <v>6903464154.3995895</v>
      </c>
      <c r="AT50" s="38">
        <v>6903722039.6421804</v>
      </c>
      <c r="AU50" s="38">
        <v>6960175720.3020201</v>
      </c>
      <c r="AV50" s="294">
        <v>6898700920.2176657</v>
      </c>
      <c r="AW50" s="38">
        <v>6885109027.8189831</v>
      </c>
      <c r="AX50" s="70"/>
      <c r="AY50" s="70"/>
      <c r="AZ50" s="70"/>
      <c r="BA50" s="70"/>
      <c r="BB50" s="70"/>
      <c r="BC50" s="91"/>
      <c r="BE50" s="101"/>
    </row>
    <row r="51" spans="1:57" ht="10.5" thickTop="1" x14ac:dyDescent="0.2">
      <c r="A51" s="47" t="s">
        <v>63</v>
      </c>
      <c r="B51" s="47" t="s">
        <v>67</v>
      </c>
      <c r="C51" s="22" t="s">
        <v>65</v>
      </c>
      <c r="D51" s="37">
        <f>SUM(D46:D50)</f>
        <v>85332540.904085621</v>
      </c>
      <c r="E51" s="37">
        <f>SUM(E46:E50)</f>
        <v>57608462.171010412</v>
      </c>
      <c r="F51" s="37">
        <v>58056602.442841098</v>
      </c>
      <c r="G51" s="37">
        <v>57009496.908180729</v>
      </c>
      <c r="H51" s="37">
        <v>56077863.397991255</v>
      </c>
      <c r="I51" s="37">
        <v>56023557.605479181</v>
      </c>
      <c r="J51" s="37">
        <v>56283861.438191123</v>
      </c>
      <c r="K51" s="37">
        <v>55435478.892108634</v>
      </c>
      <c r="L51" s="37">
        <v>55448902.517821372</v>
      </c>
      <c r="M51" s="37">
        <v>54223737.349024445</v>
      </c>
      <c r="N51" s="37">
        <v>52750082.225548603</v>
      </c>
      <c r="O51" s="37">
        <f>SUM(O46:O50)</f>
        <v>52019370.885373294</v>
      </c>
      <c r="P51" s="37">
        <f>SUM(P46:P50)</f>
        <v>47960139.979416385</v>
      </c>
      <c r="Q51" s="37">
        <f>SUM(Q46:Q50)</f>
        <v>50739926.579015024</v>
      </c>
      <c r="R51" s="94">
        <f>R6</f>
        <v>48187286.432167351</v>
      </c>
      <c r="S51" s="292">
        <v>45831992.497456588</v>
      </c>
      <c r="T51" s="37">
        <f>SUM(T46:T50)</f>
        <v>7615842.9395408323</v>
      </c>
      <c r="U51" s="37">
        <f>SUM(U46:U50)</f>
        <v>4153433.7070205994</v>
      </c>
      <c r="V51" s="37">
        <v>4007998.5702871121</v>
      </c>
      <c r="W51" s="37">
        <v>3912822.7851699721</v>
      </c>
      <c r="X51" s="37">
        <v>3909120.0362816071</v>
      </c>
      <c r="Y51" s="37">
        <v>3937992.9013737906</v>
      </c>
      <c r="Z51" s="37">
        <v>3868577.0870899786</v>
      </c>
      <c r="AA51" s="37">
        <v>3824417.0500408802</v>
      </c>
      <c r="AB51" s="37">
        <v>3748760.1539138155</v>
      </c>
      <c r="AC51" s="37">
        <v>3664412.5187423518</v>
      </c>
      <c r="AD51" s="37">
        <v>3607933.6268525887</v>
      </c>
      <c r="AE51" s="37">
        <f>SUM(AE46:AE50)</f>
        <v>3893625.192183461</v>
      </c>
      <c r="AF51" s="37">
        <f>SUM(AF46:AF50)</f>
        <v>3697431.3864926975</v>
      </c>
      <c r="AG51" s="37">
        <f>SUM(AG46:AG50)</f>
        <v>3803217.2448609383</v>
      </c>
      <c r="AH51" s="94">
        <f>AH6</f>
        <v>3774343.1807958181</v>
      </c>
      <c r="AI51" s="93">
        <f>AI6</f>
        <v>3679570.5492396201</v>
      </c>
      <c r="AJ51" s="37">
        <f>SUM(AJ46:AJ50)</f>
        <v>8327376056.5541506</v>
      </c>
      <c r="AK51" s="37">
        <f>SUM(AK46:AK50)</f>
        <v>7663049192.2035294</v>
      </c>
      <c r="AL51" s="37">
        <v>7625943290.2447948</v>
      </c>
      <c r="AM51" s="37">
        <v>7625265295.1712952</v>
      </c>
      <c r="AN51" s="37">
        <v>7616062457.9964161</v>
      </c>
      <c r="AO51" s="37">
        <v>7592965744.9676657</v>
      </c>
      <c r="AP51" s="37">
        <v>7591636390.7046261</v>
      </c>
      <c r="AQ51" s="37">
        <v>7585686278.6500158</v>
      </c>
      <c r="AR51" s="37">
        <v>7581944155.9382467</v>
      </c>
      <c r="AS51" s="37">
        <v>7575283437.8865433</v>
      </c>
      <c r="AT51" s="37">
        <v>7576724520.9110937</v>
      </c>
      <c r="AU51" s="37">
        <f>SUM(AU46:AU50)</f>
        <v>7693187348.0808296</v>
      </c>
      <c r="AV51" s="37">
        <f>SUM(AV46:AV50)</f>
        <v>7602048106.9990253</v>
      </c>
      <c r="AW51" s="37">
        <f>SUM(AW46:AW50)</f>
        <v>7602724622.282506</v>
      </c>
      <c r="AX51" s="94">
        <f>AX6</f>
        <v>8206900457.2179108</v>
      </c>
      <c r="AY51" s="93">
        <f>AY6</f>
        <v>8342863273.4715033</v>
      </c>
      <c r="AZ51" s="93"/>
      <c r="BA51" s="93"/>
      <c r="BB51" s="93"/>
    </row>
    <row r="52" spans="1:57" ht="10.5" x14ac:dyDescent="0.25">
      <c r="A52" s="43"/>
      <c r="B52" s="43"/>
      <c r="C52" s="4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1"/>
      <c r="O52" s="51"/>
      <c r="P52" s="51"/>
      <c r="Q52" s="51"/>
      <c r="R52" s="74"/>
      <c r="S52" s="7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74"/>
      <c r="AI52" s="7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74"/>
      <c r="AY52" s="74"/>
      <c r="AZ52" s="74"/>
      <c r="BA52" s="74"/>
      <c r="BB52" s="74"/>
    </row>
    <row r="53" spans="1:57" ht="10" x14ac:dyDescent="0.2">
      <c r="A53" s="47" t="s">
        <v>63</v>
      </c>
      <c r="B53" s="47" t="s">
        <v>68</v>
      </c>
      <c r="C53" s="29" t="s">
        <v>15</v>
      </c>
      <c r="D53" s="37">
        <v>24982197.537244651</v>
      </c>
      <c r="E53" s="37">
        <v>20242035.536810055</v>
      </c>
      <c r="F53" s="37">
        <v>20554385.275547531</v>
      </c>
      <c r="G53" s="37">
        <v>20285518.704893347</v>
      </c>
      <c r="H53" s="37">
        <v>20328340.199407302</v>
      </c>
      <c r="I53" s="37">
        <v>20095316.86609178</v>
      </c>
      <c r="J53" s="37">
        <v>20014862.117562652</v>
      </c>
      <c r="K53" s="37">
        <v>19793515.580208398</v>
      </c>
      <c r="L53" s="37">
        <v>19817025.893503129</v>
      </c>
      <c r="M53" s="37">
        <v>19726461.757585559</v>
      </c>
      <c r="N53" s="37">
        <v>19794689.167429268</v>
      </c>
      <c r="O53" s="34">
        <v>20074938.922340915</v>
      </c>
      <c r="P53" s="293">
        <v>19525316.88933168</v>
      </c>
      <c r="Q53" s="34">
        <v>19402217.888084952</v>
      </c>
      <c r="R53" s="69"/>
      <c r="S53" s="69"/>
      <c r="T53" s="37">
        <v>2431529.7307603476</v>
      </c>
      <c r="U53" s="37">
        <v>1611539.6273592322</v>
      </c>
      <c r="V53" s="37">
        <v>1651410.322552741</v>
      </c>
      <c r="W53" s="37">
        <v>1600543.733132568</v>
      </c>
      <c r="X53" s="37">
        <v>1584935.4928648858</v>
      </c>
      <c r="Y53" s="37">
        <v>1615951.7875266892</v>
      </c>
      <c r="Z53" s="37">
        <v>1595471.6676575816</v>
      </c>
      <c r="AA53" s="37">
        <v>1566503.1332315539</v>
      </c>
      <c r="AB53" s="37">
        <v>1558917.989322474</v>
      </c>
      <c r="AC53" s="37">
        <v>1568469.6070026157</v>
      </c>
      <c r="AD53" s="37">
        <v>1546421.0932072918</v>
      </c>
      <c r="AE53" s="34">
        <v>1514238.1722876765</v>
      </c>
      <c r="AF53" s="293">
        <v>1507851.1142220506</v>
      </c>
      <c r="AG53" s="34">
        <v>1473365.3164375124</v>
      </c>
      <c r="AH53" s="69"/>
      <c r="AI53" s="69"/>
      <c r="AJ53" s="37">
        <v>632663561.03484237</v>
      </c>
      <c r="AK53" s="37">
        <v>481254319.49946117</v>
      </c>
      <c r="AL53" s="37">
        <v>473365081.2330634</v>
      </c>
      <c r="AM53" s="37">
        <v>466709870.53090745</v>
      </c>
      <c r="AN53" s="37">
        <v>464218222.27252764</v>
      </c>
      <c r="AO53" s="37">
        <v>455329857.94445384</v>
      </c>
      <c r="AP53" s="37">
        <v>444306643.44251692</v>
      </c>
      <c r="AQ53" s="37">
        <v>433200778.79493541</v>
      </c>
      <c r="AR53" s="37">
        <v>422274158.1992811</v>
      </c>
      <c r="AS53" s="37">
        <v>420420657.29077458</v>
      </c>
      <c r="AT53" s="37">
        <v>416405631.7744562</v>
      </c>
      <c r="AU53" s="37">
        <v>389833989.55329829</v>
      </c>
      <c r="AV53" s="293">
        <v>387822191.39124799</v>
      </c>
      <c r="AW53" s="37">
        <v>379718128.49045408</v>
      </c>
      <c r="AX53" s="69"/>
      <c r="AY53" s="69"/>
      <c r="AZ53" s="69"/>
      <c r="BA53" s="69"/>
      <c r="BB53" s="69"/>
    </row>
    <row r="54" spans="1:57" ht="10" x14ac:dyDescent="0.2">
      <c r="A54" s="47" t="s">
        <v>63</v>
      </c>
      <c r="B54" s="47" t="s">
        <v>68</v>
      </c>
      <c r="C54" s="22" t="s">
        <v>16</v>
      </c>
      <c r="D54" s="37">
        <v>6715139.6521207597</v>
      </c>
      <c r="E54" s="37">
        <v>10131975.174698619</v>
      </c>
      <c r="F54" s="37">
        <v>10210757.20077965</v>
      </c>
      <c r="G54" s="37">
        <v>10286206.753329434</v>
      </c>
      <c r="H54" s="37">
        <v>10511392.264127856</v>
      </c>
      <c r="I54" s="37">
        <v>10546125.786028156</v>
      </c>
      <c r="J54" s="37">
        <v>10680726.394749599</v>
      </c>
      <c r="K54" s="37">
        <v>10726580.933693871</v>
      </c>
      <c r="L54" s="37">
        <v>10768187.229638398</v>
      </c>
      <c r="M54" s="37">
        <v>10805130.253543289</v>
      </c>
      <c r="N54" s="37">
        <v>10851284.773456071</v>
      </c>
      <c r="O54" s="34">
        <v>10885540.77112533</v>
      </c>
      <c r="P54" s="293">
        <v>10910960.454782477</v>
      </c>
      <c r="Q54" s="34">
        <v>10970354.589979691</v>
      </c>
      <c r="R54" s="69"/>
      <c r="S54" s="69"/>
      <c r="T54" s="37">
        <v>745538.59694467497</v>
      </c>
      <c r="U54" s="37">
        <v>1237305.157313959</v>
      </c>
      <c r="V54" s="37">
        <v>1241829.4352164259</v>
      </c>
      <c r="W54" s="37">
        <v>1243954.7381577953</v>
      </c>
      <c r="X54" s="37">
        <v>1286565.9957102716</v>
      </c>
      <c r="Y54" s="37">
        <v>1283314.1020676009</v>
      </c>
      <c r="Z54" s="37">
        <v>1312830.3876725691</v>
      </c>
      <c r="AA54" s="37">
        <v>1320877.8024231249</v>
      </c>
      <c r="AB54" s="37">
        <v>1329008.8071069515</v>
      </c>
      <c r="AC54" s="37">
        <v>1328617.106664828</v>
      </c>
      <c r="AD54" s="37">
        <v>1339058.1763885487</v>
      </c>
      <c r="AE54" s="34">
        <v>1309242.1207834121</v>
      </c>
      <c r="AF54" s="293">
        <v>1309048.6341008912</v>
      </c>
      <c r="AG54" s="34">
        <v>1322899.8920795668</v>
      </c>
      <c r="AH54" s="69"/>
      <c r="AI54" s="69"/>
      <c r="AJ54" s="37">
        <v>440837099.97421598</v>
      </c>
      <c r="AK54" s="37">
        <v>541559575.35838902</v>
      </c>
      <c r="AL54" s="37">
        <v>545013041.60613799</v>
      </c>
      <c r="AM54" s="37">
        <v>550213522.92996597</v>
      </c>
      <c r="AN54" s="37">
        <v>559015311.27073801</v>
      </c>
      <c r="AO54" s="37">
        <v>564051018.85924697</v>
      </c>
      <c r="AP54" s="37">
        <v>569156723.83829403</v>
      </c>
      <c r="AQ54" s="37">
        <v>569847617.73002505</v>
      </c>
      <c r="AR54" s="37">
        <v>573748185.45111203</v>
      </c>
      <c r="AS54" s="37">
        <v>575417669.78437698</v>
      </c>
      <c r="AT54" s="37">
        <v>582323304.57706702</v>
      </c>
      <c r="AU54" s="37">
        <v>585890045.10701597</v>
      </c>
      <c r="AV54" s="293">
        <v>584353786.70122707</v>
      </c>
      <c r="AW54" s="37">
        <v>583221578.8396256</v>
      </c>
      <c r="AX54" s="69"/>
      <c r="AY54" s="69"/>
      <c r="AZ54" s="69"/>
      <c r="BA54" s="69"/>
      <c r="BB54" s="69"/>
    </row>
    <row r="55" spans="1:57" ht="10" x14ac:dyDescent="0.2">
      <c r="A55" s="47" t="s">
        <v>63</v>
      </c>
      <c r="B55" s="47" t="s">
        <v>68</v>
      </c>
      <c r="C55" s="34" t="s">
        <v>17</v>
      </c>
      <c r="D55" s="37">
        <v>37619670.368776128</v>
      </c>
      <c r="E55" s="37">
        <v>22529973.933448631</v>
      </c>
      <c r="F55" s="37">
        <v>22627793.660769831</v>
      </c>
      <c r="G55" s="37">
        <v>17069086.055840384</v>
      </c>
      <c r="H55" s="37">
        <v>15834368.873620603</v>
      </c>
      <c r="I55" s="37">
        <v>15633356.596842172</v>
      </c>
      <c r="J55" s="37">
        <v>15191256.502463814</v>
      </c>
      <c r="K55" s="37">
        <v>15304622.165484734</v>
      </c>
      <c r="L55" s="37">
        <v>14292880.727519423</v>
      </c>
      <c r="M55" s="37">
        <v>12742821.453094333</v>
      </c>
      <c r="N55" s="37">
        <v>12589475.21477307</v>
      </c>
      <c r="O55" s="34">
        <v>12446144.834814433</v>
      </c>
      <c r="P55" s="293">
        <v>12663032.887359753</v>
      </c>
      <c r="Q55" s="34">
        <v>11418718.619773531</v>
      </c>
      <c r="R55" s="69"/>
      <c r="S55" s="69"/>
      <c r="T55" s="37">
        <v>7708764.911199756</v>
      </c>
      <c r="U55" s="37">
        <v>1780191.2516149965</v>
      </c>
      <c r="V55" s="37">
        <v>1587094.2357405864</v>
      </c>
      <c r="W55" s="37">
        <v>1135575.2517137486</v>
      </c>
      <c r="X55" s="37">
        <v>1056458.2396874854</v>
      </c>
      <c r="Y55" s="37">
        <v>1110293.1729157974</v>
      </c>
      <c r="Z55" s="37">
        <v>1012223.8034821744</v>
      </c>
      <c r="AA55" s="37">
        <v>1040737.8998553463</v>
      </c>
      <c r="AB55" s="37">
        <v>1116789.7614172725</v>
      </c>
      <c r="AC55" s="37">
        <v>947345.63853141235</v>
      </c>
      <c r="AD55" s="37">
        <v>985944.31481382414</v>
      </c>
      <c r="AE55" s="34">
        <v>1030725.7038745004</v>
      </c>
      <c r="AF55" s="293">
        <v>981745.81662352546</v>
      </c>
      <c r="AG55" s="34">
        <v>966787.22069274192</v>
      </c>
      <c r="AH55" s="69"/>
      <c r="AI55" s="69"/>
      <c r="AJ55" s="37">
        <v>58596564.918222181</v>
      </c>
      <c r="AK55" s="37">
        <v>30454679.235967062</v>
      </c>
      <c r="AL55" s="37">
        <v>30067443.183273461</v>
      </c>
      <c r="AM55" s="37">
        <v>27783873.179764159</v>
      </c>
      <c r="AN55" s="37">
        <v>27851501.98135116</v>
      </c>
      <c r="AO55" s="37">
        <v>29037268.415839761</v>
      </c>
      <c r="AP55" s="37">
        <v>28248836.07885056</v>
      </c>
      <c r="AQ55" s="37">
        <v>21085877.86616246</v>
      </c>
      <c r="AR55" s="37">
        <v>19211539.620997459</v>
      </c>
      <c r="AS55" s="37">
        <v>13430617.0797536</v>
      </c>
      <c r="AT55" s="37">
        <v>17286489.98390146</v>
      </c>
      <c r="AU55" s="37">
        <v>17297364.204657059</v>
      </c>
      <c r="AV55" s="293">
        <v>18736897.653990552</v>
      </c>
      <c r="AW55" s="37">
        <v>18035892.135006875</v>
      </c>
      <c r="AX55" s="69"/>
      <c r="AY55" s="69"/>
      <c r="AZ55" s="69"/>
      <c r="BA55" s="69"/>
      <c r="BB55" s="69"/>
    </row>
    <row r="56" spans="1:57" ht="10" x14ac:dyDescent="0.2">
      <c r="A56" s="47" t="s">
        <v>63</v>
      </c>
      <c r="B56" s="47" t="s">
        <v>68</v>
      </c>
      <c r="C56" s="22" t="s">
        <v>18</v>
      </c>
      <c r="D56" s="37">
        <v>1333419.2564470801</v>
      </c>
      <c r="E56" s="37">
        <v>1970595.93607907</v>
      </c>
      <c r="F56" s="37">
        <v>1998677.56353882</v>
      </c>
      <c r="G56" s="37">
        <v>1999731.3295884863</v>
      </c>
      <c r="H56" s="37">
        <v>2002426.8180023762</v>
      </c>
      <c r="I56" s="37">
        <v>2002561.2670931863</v>
      </c>
      <c r="J56" s="37">
        <v>2027388.5882892061</v>
      </c>
      <c r="K56" s="37">
        <v>2058823.54275471</v>
      </c>
      <c r="L56" s="37">
        <v>2090652.8766952762</v>
      </c>
      <c r="M56" s="37">
        <v>2117299.6855736398</v>
      </c>
      <c r="N56" s="37">
        <v>2145664.9223966002</v>
      </c>
      <c r="O56" s="34">
        <v>2148088.0303293401</v>
      </c>
      <c r="P56" s="293">
        <v>2158003.7359739868</v>
      </c>
      <c r="Q56" s="34">
        <v>2152761.3541150144</v>
      </c>
      <c r="R56" s="69"/>
      <c r="S56" s="69"/>
      <c r="T56" s="37">
        <v>1243.2339363265801</v>
      </c>
      <c r="U56" s="37">
        <v>1243.2339363265801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4">
        <v>1243.2339363265801</v>
      </c>
      <c r="AF56" s="293">
        <v>1243.2339363265801</v>
      </c>
      <c r="AG56" s="34">
        <v>1243.2339190947714</v>
      </c>
      <c r="AH56" s="69"/>
      <c r="AI56" s="69"/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v>0</v>
      </c>
      <c r="AP56" s="37">
        <v>0</v>
      </c>
      <c r="AQ56" s="37">
        <v>0</v>
      </c>
      <c r="AR56" s="37">
        <v>0</v>
      </c>
      <c r="AS56" s="37">
        <v>0</v>
      </c>
      <c r="AT56" s="37">
        <v>0</v>
      </c>
      <c r="AU56" s="37">
        <v>0</v>
      </c>
      <c r="AV56" s="293">
        <v>0</v>
      </c>
      <c r="AW56" s="37">
        <v>0</v>
      </c>
      <c r="AX56" s="69"/>
      <c r="AY56" s="69"/>
      <c r="AZ56" s="69"/>
      <c r="BA56" s="69"/>
      <c r="BB56" s="69"/>
    </row>
    <row r="57" spans="1:57" s="59" customFormat="1" ht="10.5" thickBot="1" x14ac:dyDescent="0.25">
      <c r="A57" s="46" t="s">
        <v>63</v>
      </c>
      <c r="B57" s="46" t="s">
        <v>68</v>
      </c>
      <c r="C57" s="36" t="s">
        <v>19</v>
      </c>
      <c r="D57" s="38">
        <v>13687324.070619</v>
      </c>
      <c r="E57" s="38">
        <v>13035484.508357389</v>
      </c>
      <c r="F57" s="38">
        <v>13117051.4367963</v>
      </c>
      <c r="G57" s="38">
        <v>13068296.837162312</v>
      </c>
      <c r="H57" s="38">
        <v>13004834.461575706</v>
      </c>
      <c r="I57" s="38">
        <v>12957002.068888711</v>
      </c>
      <c r="J57" s="38">
        <v>12817178.114495749</v>
      </c>
      <c r="K57" s="38">
        <v>12789960.71859356</v>
      </c>
      <c r="L57" s="38">
        <v>12788620.00247162</v>
      </c>
      <c r="M57" s="38">
        <v>12763351.862046359</v>
      </c>
      <c r="N57" s="38">
        <v>12780013.546282228</v>
      </c>
      <c r="O57" s="36">
        <v>12793571.349992581</v>
      </c>
      <c r="P57" s="294">
        <v>12743609.694487186</v>
      </c>
      <c r="Q57" s="36">
        <v>12697985.136170125</v>
      </c>
      <c r="R57" s="70"/>
      <c r="S57" s="70"/>
      <c r="T57" s="38">
        <v>2658652.1219735192</v>
      </c>
      <c r="U57" s="38">
        <v>2354591.9133166526</v>
      </c>
      <c r="V57" s="38">
        <v>2341774.6355362269</v>
      </c>
      <c r="W57" s="38">
        <v>2282416.7880739556</v>
      </c>
      <c r="X57" s="38">
        <v>2275258.4531711354</v>
      </c>
      <c r="Y57" s="38">
        <v>2289439.3994004051</v>
      </c>
      <c r="Z57" s="38">
        <v>2282920.98520004</v>
      </c>
      <c r="AA57" s="38">
        <v>2274280.7440445651</v>
      </c>
      <c r="AB57" s="38">
        <v>2272281.1712378925</v>
      </c>
      <c r="AC57" s="38">
        <v>2276484.9618642153</v>
      </c>
      <c r="AD57" s="38">
        <v>2283602.0976809766</v>
      </c>
      <c r="AE57" s="36">
        <v>2265472.7243982661</v>
      </c>
      <c r="AF57" s="294">
        <v>2267360.2335221726</v>
      </c>
      <c r="AG57" s="36">
        <v>2263761.2913897517</v>
      </c>
      <c r="AH57" s="70"/>
      <c r="AI57" s="70"/>
      <c r="AJ57" s="38">
        <v>5629696332.5311298</v>
      </c>
      <c r="AK57" s="38">
        <v>5503666118.3060198</v>
      </c>
      <c r="AL57" s="38">
        <v>5487870912.4178104</v>
      </c>
      <c r="AM57" s="38">
        <v>5481321332.5907898</v>
      </c>
      <c r="AN57" s="38">
        <v>5489169813.7566404</v>
      </c>
      <c r="AO57" s="38">
        <v>5490115804.4342804</v>
      </c>
      <c r="AP57" s="38">
        <v>5466461331.9029999</v>
      </c>
      <c r="AQ57" s="38">
        <v>5439680824.3821402</v>
      </c>
      <c r="AR57" s="38">
        <v>5431801206.7060699</v>
      </c>
      <c r="AS57" s="38">
        <v>5446120760.6950998</v>
      </c>
      <c r="AT57" s="38">
        <v>5459282773.45432</v>
      </c>
      <c r="AU57" s="38">
        <v>5406039986.61201</v>
      </c>
      <c r="AV57" s="294">
        <v>5416509120.6596413</v>
      </c>
      <c r="AW57" s="38">
        <v>5410741734.9543209</v>
      </c>
      <c r="AX57" s="70"/>
      <c r="AY57" s="70"/>
      <c r="AZ57" s="70"/>
      <c r="BA57" s="70"/>
      <c r="BB57" s="70"/>
      <c r="BC57" s="91"/>
      <c r="BE57" s="101"/>
    </row>
    <row r="58" spans="1:57" ht="10.5" thickTop="1" x14ac:dyDescent="0.2">
      <c r="A58" s="47" t="s">
        <v>63</v>
      </c>
      <c r="B58" s="47" t="s">
        <v>68</v>
      </c>
      <c r="C58" s="22" t="s">
        <v>65</v>
      </c>
      <c r="D58" s="37">
        <f>SUM(D53:D57)</f>
        <v>84337750.885207608</v>
      </c>
      <c r="E58" s="37">
        <f>SUM(E53:E57)</f>
        <v>67910065.089393765</v>
      </c>
      <c r="F58" s="37">
        <v>68508665.137432128</v>
      </c>
      <c r="G58" s="37">
        <v>62708839.680813968</v>
      </c>
      <c r="H58" s="37">
        <v>61681362.616733834</v>
      </c>
      <c r="I58" s="37">
        <v>61234362.584944002</v>
      </c>
      <c r="J58" s="37">
        <v>60731411.717561021</v>
      </c>
      <c r="K58" s="37">
        <v>60673502.940735273</v>
      </c>
      <c r="L58" s="37">
        <v>59757366.729827844</v>
      </c>
      <c r="M58" s="37">
        <v>58155065.011843182</v>
      </c>
      <c r="N58" s="37">
        <v>58161127.624337241</v>
      </c>
      <c r="O58" s="37">
        <f>SUM(O53:O57)</f>
        <v>58348283.908602595</v>
      </c>
      <c r="P58" s="37">
        <f>SUM(P53:P57)</f>
        <v>58000923.661935076</v>
      </c>
      <c r="Q58" s="37">
        <f>SUM(Q53:Q57)</f>
        <v>56642037.588123314</v>
      </c>
      <c r="R58" s="94">
        <f>R7</f>
        <v>55945101.367417917</v>
      </c>
      <c r="S58" s="292">
        <v>52953860.436923973</v>
      </c>
      <c r="T58" s="37">
        <f>SUM(T53:T57)</f>
        <v>13545728.594814625</v>
      </c>
      <c r="U58" s="37">
        <f>SUM(U53:U57)</f>
        <v>6984871.1835411675</v>
      </c>
      <c r="V58" s="37">
        <v>6822108.6290459801</v>
      </c>
      <c r="W58" s="37">
        <v>6262490.5110780671</v>
      </c>
      <c r="X58" s="37">
        <v>6203218.1814337783</v>
      </c>
      <c r="Y58" s="37">
        <v>6298998.4619104937</v>
      </c>
      <c r="Z58" s="37">
        <v>6203446.8440123647</v>
      </c>
      <c r="AA58" s="37">
        <v>6202399.5795545904</v>
      </c>
      <c r="AB58" s="37">
        <v>6276997.7290845904</v>
      </c>
      <c r="AC58" s="37">
        <v>6120917.3140630722</v>
      </c>
      <c r="AD58" s="37">
        <v>6155025.682090641</v>
      </c>
      <c r="AE58" s="37">
        <f>SUM(AE53:AE57)</f>
        <v>6120921.955280181</v>
      </c>
      <c r="AF58" s="37">
        <f>SUM(AF53:AF57)</f>
        <v>6067249.0324049667</v>
      </c>
      <c r="AG58" s="37">
        <f>SUM(AG53:AG57)</f>
        <v>6028056.9545186674</v>
      </c>
      <c r="AH58" s="94">
        <f>AH7</f>
        <v>5863121.2352492977</v>
      </c>
      <c r="AI58" s="93">
        <f>AI7</f>
        <v>5582683.7481763326</v>
      </c>
      <c r="AJ58" s="37">
        <f>SUM(AJ53:AJ57)</f>
        <v>6761793558.4584103</v>
      </c>
      <c r="AK58" s="37">
        <f>SUM(AK53:AK57)</f>
        <v>6556934692.3998375</v>
      </c>
      <c r="AL58" s="37">
        <v>6536316478.4402857</v>
      </c>
      <c r="AM58" s="37">
        <v>6526028599.2314272</v>
      </c>
      <c r="AN58" s="37">
        <v>6540254849.2812576</v>
      </c>
      <c r="AO58" s="37">
        <v>6538533949.653821</v>
      </c>
      <c r="AP58" s="37">
        <v>6508173535.262661</v>
      </c>
      <c r="AQ58" s="37">
        <v>6463815098.773263</v>
      </c>
      <c r="AR58" s="37">
        <v>6447035089.9774609</v>
      </c>
      <c r="AS58" s="37">
        <v>6455389704.8500051</v>
      </c>
      <c r="AT58" s="37">
        <v>6475298199.7897444</v>
      </c>
      <c r="AU58" s="37">
        <f>SUM(AU53:AU57)</f>
        <v>6399061385.4769812</v>
      </c>
      <c r="AV58" s="37">
        <f>SUM(AV53:AV57)</f>
        <v>6407421996.4061069</v>
      </c>
      <c r="AW58" s="37">
        <f>SUM(AW53:AW57)</f>
        <v>6391717334.4194078</v>
      </c>
      <c r="AX58" s="94">
        <f>AX7</f>
        <v>6809302839.8985834</v>
      </c>
      <c r="AY58" s="93">
        <f>AY7</f>
        <v>6872394876.7732687</v>
      </c>
      <c r="AZ58" s="93"/>
      <c r="BA58" s="93"/>
      <c r="BB58" s="93"/>
    </row>
    <row r="59" spans="1:57" ht="10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51"/>
      <c r="O59" s="51"/>
      <c r="P59" s="51"/>
      <c r="Q59" s="51"/>
      <c r="R59" s="73"/>
      <c r="S59" s="73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73"/>
      <c r="AI59" s="73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73"/>
      <c r="AY59" s="73"/>
      <c r="AZ59" s="73"/>
      <c r="BA59" s="73"/>
      <c r="BB59" s="73"/>
    </row>
    <row r="60" spans="1:57" ht="10" x14ac:dyDescent="0.2">
      <c r="A60" s="47" t="s">
        <v>63</v>
      </c>
      <c r="B60" s="47" t="s">
        <v>69</v>
      </c>
      <c r="C60" s="29" t="s">
        <v>15</v>
      </c>
      <c r="D60" s="37">
        <v>4294252.1267929496</v>
      </c>
      <c r="E60" s="37">
        <v>3249112.5666396073</v>
      </c>
      <c r="F60" s="37">
        <v>3278472.8783806879</v>
      </c>
      <c r="G60" s="37">
        <v>3274782.2507917639</v>
      </c>
      <c r="H60" s="37">
        <v>3278878.7800772944</v>
      </c>
      <c r="I60" s="37">
        <v>3223746.3661665362</v>
      </c>
      <c r="J60" s="37">
        <v>3202218.4352738583</v>
      </c>
      <c r="K60" s="37">
        <v>3164161.2010112074</v>
      </c>
      <c r="L60" s="37">
        <v>3124370.7048464306</v>
      </c>
      <c r="M60" s="37">
        <v>3085735.5201714411</v>
      </c>
      <c r="N60" s="37">
        <v>3125816.6189185502</v>
      </c>
      <c r="O60" s="34">
        <v>3436498.7570160865</v>
      </c>
      <c r="P60" s="293">
        <v>3402012.588540779</v>
      </c>
      <c r="Q60" s="34">
        <v>3381630.7585426727</v>
      </c>
      <c r="R60" s="69"/>
      <c r="S60" s="69"/>
      <c r="T60" s="37">
        <v>273620.4546584615</v>
      </c>
      <c r="U60" s="37">
        <v>144449.14369006903</v>
      </c>
      <c r="V60" s="37">
        <v>144037.68511013786</v>
      </c>
      <c r="W60" s="37">
        <v>138463.17486295948</v>
      </c>
      <c r="X60" s="37">
        <v>135610.71625106514</v>
      </c>
      <c r="Y60" s="37">
        <v>132720.27558058975</v>
      </c>
      <c r="Z60" s="37">
        <v>128953.50746673548</v>
      </c>
      <c r="AA60" s="37">
        <v>124952.80722421555</v>
      </c>
      <c r="AB60" s="37">
        <v>122363.21322304162</v>
      </c>
      <c r="AC60" s="37">
        <v>122144.57796538922</v>
      </c>
      <c r="AD60" s="37">
        <v>124523.53135621514</v>
      </c>
      <c r="AE60" s="34">
        <v>139610.00909570369</v>
      </c>
      <c r="AF60" s="293">
        <v>136043.16836823357</v>
      </c>
      <c r="AG60" s="34">
        <v>134967.96906543855</v>
      </c>
      <c r="AH60" s="69"/>
      <c r="AI60" s="69"/>
      <c r="AJ60" s="37">
        <v>137227320.46300027</v>
      </c>
      <c r="AK60" s="37">
        <v>67832263.971367314</v>
      </c>
      <c r="AL60" s="37">
        <v>67319169.463729069</v>
      </c>
      <c r="AM60" s="37">
        <v>66708223.199018218</v>
      </c>
      <c r="AN60" s="37">
        <v>67344453.2104173</v>
      </c>
      <c r="AO60" s="37">
        <v>63953647.765105516</v>
      </c>
      <c r="AP60" s="37">
        <v>61159844.562577672</v>
      </c>
      <c r="AQ60" s="37">
        <v>58162319.006530918</v>
      </c>
      <c r="AR60" s="37">
        <v>55198652.238050491</v>
      </c>
      <c r="AS60" s="37">
        <v>52112699.674741484</v>
      </c>
      <c r="AT60" s="37">
        <v>51294578.671505176</v>
      </c>
      <c r="AU60" s="37">
        <v>59134065.39269422</v>
      </c>
      <c r="AV60" s="293">
        <v>56517517.442605972</v>
      </c>
      <c r="AW60" s="37">
        <v>54775431.055210724</v>
      </c>
      <c r="AX60" s="69"/>
      <c r="AY60" s="69"/>
      <c r="AZ60" s="69"/>
      <c r="BA60" s="69"/>
      <c r="BB60" s="69"/>
    </row>
    <row r="61" spans="1:57" ht="10" x14ac:dyDescent="0.2">
      <c r="A61" s="47" t="s">
        <v>63</v>
      </c>
      <c r="B61" s="47" t="s">
        <v>69</v>
      </c>
      <c r="C61" s="22" t="s">
        <v>16</v>
      </c>
      <c r="D61" s="37">
        <v>716308.98203906696</v>
      </c>
      <c r="E61" s="37">
        <v>1232166.0987825841</v>
      </c>
      <c r="F61" s="37">
        <v>1237030.3477792491</v>
      </c>
      <c r="G61" s="37">
        <v>1232764.8597854723</v>
      </c>
      <c r="H61" s="37">
        <v>1223071.117776125</v>
      </c>
      <c r="I61" s="37">
        <v>1211660.0808243465</v>
      </c>
      <c r="J61" s="37">
        <v>1201027.199434021</v>
      </c>
      <c r="K61" s="37">
        <v>1202468.000566235</v>
      </c>
      <c r="L61" s="37">
        <v>1199866.6980150775</v>
      </c>
      <c r="M61" s="37">
        <v>1206984.7049756499</v>
      </c>
      <c r="N61" s="37">
        <v>1208795.6368650191</v>
      </c>
      <c r="O61" s="34">
        <v>1185805.957287902</v>
      </c>
      <c r="P61" s="293">
        <v>1201530.3758543073</v>
      </c>
      <c r="Q61" s="34">
        <v>1203176.5648334604</v>
      </c>
      <c r="R61" s="69"/>
      <c r="S61" s="69"/>
      <c r="T61" s="37">
        <v>32736.169441525639</v>
      </c>
      <c r="U61" s="37">
        <v>73022.9664981307</v>
      </c>
      <c r="V61" s="37">
        <v>71699.555694442897</v>
      </c>
      <c r="W61" s="37">
        <v>68841.541023228972</v>
      </c>
      <c r="X61" s="37">
        <v>64289.378606783794</v>
      </c>
      <c r="Y61" s="37">
        <v>60777.483334589022</v>
      </c>
      <c r="Z61" s="37">
        <v>58895.880022731071</v>
      </c>
      <c r="AA61" s="37">
        <v>58929.4385833177</v>
      </c>
      <c r="AB61" s="37">
        <v>58616.082567201345</v>
      </c>
      <c r="AC61" s="37">
        <v>59683.681896873895</v>
      </c>
      <c r="AD61" s="37">
        <v>59574.074473447705</v>
      </c>
      <c r="AE61" s="34">
        <v>58071.698944714502</v>
      </c>
      <c r="AF61" s="293">
        <v>60208.722354415811</v>
      </c>
      <c r="AG61" s="34">
        <v>60787.227592841627</v>
      </c>
      <c r="AH61" s="69"/>
      <c r="AI61" s="69"/>
      <c r="AJ61" s="37">
        <v>67050722.695328295</v>
      </c>
      <c r="AK61" s="37">
        <v>88292675.403750598</v>
      </c>
      <c r="AL61" s="37">
        <v>88915993.753558904</v>
      </c>
      <c r="AM61" s="37">
        <v>89319915.307908401</v>
      </c>
      <c r="AN61" s="37">
        <v>89570243.864397511</v>
      </c>
      <c r="AO61" s="37">
        <v>89434944.292880803</v>
      </c>
      <c r="AP61" s="37">
        <v>89195083.275501013</v>
      </c>
      <c r="AQ61" s="37">
        <v>89242406.264252201</v>
      </c>
      <c r="AR61" s="37">
        <v>89107038.408511892</v>
      </c>
      <c r="AS61" s="37">
        <v>88963097.334095389</v>
      </c>
      <c r="AT61" s="37">
        <v>89057601.440599009</v>
      </c>
      <c r="AU61" s="37">
        <v>87255613.266141996</v>
      </c>
      <c r="AV61" s="293">
        <v>87925296.323886737</v>
      </c>
      <c r="AW61" s="37">
        <v>88131882.795184568</v>
      </c>
      <c r="AX61" s="69"/>
      <c r="AY61" s="69"/>
      <c r="AZ61" s="69"/>
      <c r="BA61" s="69"/>
      <c r="BB61" s="69"/>
    </row>
    <row r="62" spans="1:57" ht="10" x14ac:dyDescent="0.2">
      <c r="A62" s="47" t="s">
        <v>63</v>
      </c>
      <c r="B62" s="47" t="s">
        <v>69</v>
      </c>
      <c r="C62" s="34" t="s">
        <v>17</v>
      </c>
      <c r="D62" s="37">
        <v>737863.58443685668</v>
      </c>
      <c r="E62" s="37">
        <v>663760.38824898028</v>
      </c>
      <c r="F62" s="37">
        <v>716829.55652761424</v>
      </c>
      <c r="G62" s="37">
        <v>756890.90755009616</v>
      </c>
      <c r="H62" s="37">
        <v>690463.90599405824</v>
      </c>
      <c r="I62" s="37">
        <v>700920.81318426121</v>
      </c>
      <c r="J62" s="37">
        <v>668325.71417284012</v>
      </c>
      <c r="K62" s="37">
        <v>692860.55813288735</v>
      </c>
      <c r="L62" s="37">
        <v>661923.7300544983</v>
      </c>
      <c r="M62" s="37">
        <v>574003.66621708835</v>
      </c>
      <c r="N62" s="37">
        <v>502127.31475734734</v>
      </c>
      <c r="O62" s="34">
        <v>524792.28056478477</v>
      </c>
      <c r="P62" s="293">
        <v>434307.91342146863</v>
      </c>
      <c r="Q62" s="34">
        <v>417649.66142075707</v>
      </c>
      <c r="R62" s="69"/>
      <c r="S62" s="69"/>
      <c r="T62" s="37">
        <v>163339.47657926378</v>
      </c>
      <c r="U62" s="37">
        <v>184266.6596575455</v>
      </c>
      <c r="V62" s="37">
        <v>147021.5575604215</v>
      </c>
      <c r="W62" s="37">
        <v>152286.48357266979</v>
      </c>
      <c r="X62" s="37">
        <v>141528.0989460377</v>
      </c>
      <c r="Y62" s="37">
        <v>136365.5211257269</v>
      </c>
      <c r="Z62" s="37">
        <v>83175.609327428479</v>
      </c>
      <c r="AA62" s="37">
        <v>63069.772883840378</v>
      </c>
      <c r="AB62" s="37">
        <v>61042.875169649749</v>
      </c>
      <c r="AC62" s="37">
        <v>46889.961292386077</v>
      </c>
      <c r="AD62" s="37">
        <v>44671.76524153354</v>
      </c>
      <c r="AE62" s="34">
        <v>43182.058622807279</v>
      </c>
      <c r="AF62" s="293">
        <v>39674.268323864715</v>
      </c>
      <c r="AG62" s="34">
        <v>35500.350855590426</v>
      </c>
      <c r="AH62" s="69"/>
      <c r="AI62" s="69"/>
      <c r="AJ62" s="37">
        <v>1979232.218653006</v>
      </c>
      <c r="AK62" s="37">
        <v>1421345.8966777129</v>
      </c>
      <c r="AL62" s="37">
        <v>1476655.9195149951</v>
      </c>
      <c r="AM62" s="37">
        <v>1565151.5390591319</v>
      </c>
      <c r="AN62" s="37">
        <v>1422362.7705859391</v>
      </c>
      <c r="AO62" s="37">
        <v>1412148.271030575</v>
      </c>
      <c r="AP62" s="37">
        <v>1508582.8215701869</v>
      </c>
      <c r="AQ62" s="37">
        <v>708717.01733788894</v>
      </c>
      <c r="AR62" s="37">
        <v>666825.12801288092</v>
      </c>
      <c r="AS62" s="37">
        <v>644355.48044505692</v>
      </c>
      <c r="AT62" s="37">
        <v>730950.53143662191</v>
      </c>
      <c r="AU62" s="37">
        <v>1278170.009712107</v>
      </c>
      <c r="AV62" s="293">
        <v>1259138.5401597391</v>
      </c>
      <c r="AW62" s="37">
        <v>653359.44776525022</v>
      </c>
      <c r="AX62" s="69"/>
      <c r="AY62" s="69"/>
      <c r="AZ62" s="69"/>
      <c r="BA62" s="69"/>
      <c r="BB62" s="69"/>
    </row>
    <row r="63" spans="1:57" ht="10" x14ac:dyDescent="0.2">
      <c r="A63" s="47" t="s">
        <v>63</v>
      </c>
      <c r="B63" s="47" t="s">
        <v>69</v>
      </c>
      <c r="C63" s="22" t="s">
        <v>18</v>
      </c>
      <c r="D63" s="37">
        <v>205133.79228359499</v>
      </c>
      <c r="E63" s="37">
        <v>323606.55862405902</v>
      </c>
      <c r="F63" s="37">
        <v>330168.17871027399</v>
      </c>
      <c r="G63" s="37">
        <v>330881.15652239328</v>
      </c>
      <c r="H63" s="37">
        <v>331674.44358861429</v>
      </c>
      <c r="I63" s="37">
        <v>331656.72124481224</v>
      </c>
      <c r="J63" s="37">
        <v>331889.23682951927</v>
      </c>
      <c r="K63" s="37">
        <v>331809.28872251499</v>
      </c>
      <c r="L63" s="37">
        <v>332133.91846871329</v>
      </c>
      <c r="M63" s="37">
        <v>330192.70903205901</v>
      </c>
      <c r="N63" s="37">
        <v>329983.79042673117</v>
      </c>
      <c r="O63" s="34">
        <v>345546.59244060499</v>
      </c>
      <c r="P63" s="293">
        <v>346995.41883468663</v>
      </c>
      <c r="Q63" s="34">
        <v>347846.43629518524</v>
      </c>
      <c r="R63" s="69"/>
      <c r="S63" s="69"/>
      <c r="T63" s="37">
        <v>7.1243247985839799</v>
      </c>
      <c r="U63" s="37">
        <v>7.1243247985839799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4">
        <v>37.587192535400398</v>
      </c>
      <c r="AF63" s="293">
        <v>58.7663764953613</v>
      </c>
      <c r="AG63" s="34">
        <v>88.335454209634463</v>
      </c>
      <c r="AH63" s="69"/>
      <c r="AI63" s="69"/>
      <c r="AJ63" s="37">
        <v>0</v>
      </c>
      <c r="AK63" s="37">
        <v>0</v>
      </c>
      <c r="AL63" s="37">
        <v>0</v>
      </c>
      <c r="AM63" s="37">
        <v>0</v>
      </c>
      <c r="AN63" s="37">
        <v>0</v>
      </c>
      <c r="AO63" s="37">
        <v>0</v>
      </c>
      <c r="AP63" s="37">
        <v>0</v>
      </c>
      <c r="AQ63" s="37">
        <v>0</v>
      </c>
      <c r="AR63" s="37">
        <v>0</v>
      </c>
      <c r="AS63" s="37">
        <v>0</v>
      </c>
      <c r="AT63" s="37">
        <v>0</v>
      </c>
      <c r="AU63" s="37">
        <v>0</v>
      </c>
      <c r="AV63" s="293">
        <v>0</v>
      </c>
      <c r="AW63" s="37">
        <v>0</v>
      </c>
      <c r="AX63" s="69"/>
      <c r="AY63" s="69"/>
      <c r="AZ63" s="69"/>
      <c r="BA63" s="69"/>
      <c r="BB63" s="69"/>
    </row>
    <row r="64" spans="1:57" s="59" customFormat="1" ht="10.5" thickBot="1" x14ac:dyDescent="0.25">
      <c r="A64" s="46" t="s">
        <v>63</v>
      </c>
      <c r="B64" s="46" t="s">
        <v>69</v>
      </c>
      <c r="C64" s="36" t="s">
        <v>19</v>
      </c>
      <c r="D64" s="38">
        <v>2746583.634107139</v>
      </c>
      <c r="E64" s="38">
        <v>2566900.2452635402</v>
      </c>
      <c r="F64" s="38">
        <v>2583058.7545490558</v>
      </c>
      <c r="G64" s="38">
        <v>2599983.6310932213</v>
      </c>
      <c r="H64" s="38">
        <v>2594165.7081786469</v>
      </c>
      <c r="I64" s="38">
        <v>2595072.4587562676</v>
      </c>
      <c r="J64" s="38">
        <v>2584834.3750574258</v>
      </c>
      <c r="K64" s="38">
        <v>2578685.6259103278</v>
      </c>
      <c r="L64" s="38">
        <v>2579449.145378489</v>
      </c>
      <c r="M64" s="38">
        <v>2573339.0119949179</v>
      </c>
      <c r="N64" s="38">
        <v>2558085.4329724386</v>
      </c>
      <c r="O64" s="36">
        <v>2581260.018734925</v>
      </c>
      <c r="P64" s="294">
        <v>2573602.3540512831</v>
      </c>
      <c r="Q64" s="36">
        <v>2574281.1782541364</v>
      </c>
      <c r="R64" s="70"/>
      <c r="S64" s="70"/>
      <c r="T64" s="38">
        <v>286893.52761113131</v>
      </c>
      <c r="U64" s="38">
        <v>228914.08719618162</v>
      </c>
      <c r="V64" s="38">
        <v>219973.15427479279</v>
      </c>
      <c r="W64" s="38">
        <v>219511.03040501822</v>
      </c>
      <c r="X64" s="38">
        <v>214524.3911137174</v>
      </c>
      <c r="Y64" s="38">
        <v>213844.30464421795</v>
      </c>
      <c r="Z64" s="38">
        <v>211480.58291640267</v>
      </c>
      <c r="AA64" s="38">
        <v>203546.82823026829</v>
      </c>
      <c r="AB64" s="38">
        <v>202052.34715027374</v>
      </c>
      <c r="AC64" s="38">
        <v>200275.23405586329</v>
      </c>
      <c r="AD64" s="38">
        <v>200733.41507165399</v>
      </c>
      <c r="AE64" s="36">
        <v>210098.53494246391</v>
      </c>
      <c r="AF64" s="294">
        <v>208964.75462694265</v>
      </c>
      <c r="AG64" s="36">
        <v>207060.0807126654</v>
      </c>
      <c r="AH64" s="70"/>
      <c r="AI64" s="70"/>
      <c r="AJ64" s="38">
        <v>527197237.343427</v>
      </c>
      <c r="AK64" s="38">
        <v>440319512.54258603</v>
      </c>
      <c r="AL64" s="38">
        <v>440194719.487342</v>
      </c>
      <c r="AM64" s="38">
        <v>440706771.25250101</v>
      </c>
      <c r="AN64" s="38">
        <v>443081738.11078799</v>
      </c>
      <c r="AO64" s="38">
        <v>438116663.81276399</v>
      </c>
      <c r="AP64" s="38">
        <v>429881403.65734398</v>
      </c>
      <c r="AQ64" s="38">
        <v>424680155.43993998</v>
      </c>
      <c r="AR64" s="38">
        <v>420061357.24055701</v>
      </c>
      <c r="AS64" s="38">
        <v>414012463.11317199</v>
      </c>
      <c r="AT64" s="38">
        <v>411077179.244986</v>
      </c>
      <c r="AU64" s="38">
        <v>417067368.48169798</v>
      </c>
      <c r="AV64" s="294">
        <v>413444380.66881353</v>
      </c>
      <c r="AW64" s="38">
        <v>410304727.14607471</v>
      </c>
      <c r="AX64" s="70"/>
      <c r="AY64" s="70"/>
      <c r="AZ64" s="70"/>
      <c r="BA64" s="70"/>
      <c r="BB64" s="70"/>
      <c r="BC64" s="91"/>
      <c r="BE64" s="101"/>
    </row>
    <row r="65" spans="1:57" ht="10.5" thickTop="1" x14ac:dyDescent="0.2">
      <c r="A65" s="22" t="s">
        <v>63</v>
      </c>
      <c r="B65" s="22" t="s">
        <v>69</v>
      </c>
      <c r="C65" s="22" t="s">
        <v>65</v>
      </c>
      <c r="D65" s="37">
        <f>SUM(D60:D64)</f>
        <v>8700142.1196596064</v>
      </c>
      <c r="E65" s="37">
        <f>SUM(E60:E64)</f>
        <v>8035545.857558771</v>
      </c>
      <c r="F65" s="37">
        <v>8145559.7159468811</v>
      </c>
      <c r="G65" s="37">
        <v>8195302.8057429474</v>
      </c>
      <c r="H65" s="37">
        <v>8118253.9556147391</v>
      </c>
      <c r="I65" s="37">
        <v>8063056.4401762243</v>
      </c>
      <c r="J65" s="37">
        <v>7988294.960767664</v>
      </c>
      <c r="K65" s="37">
        <v>7969984.6743431734</v>
      </c>
      <c r="L65" s="37">
        <v>7897744.1967632081</v>
      </c>
      <c r="M65" s="37">
        <v>7770255.6123911561</v>
      </c>
      <c r="N65" s="37">
        <v>7724808.7939400859</v>
      </c>
      <c r="O65" s="37">
        <f>SUM(O60:O64)</f>
        <v>8073903.6060443036</v>
      </c>
      <c r="P65" s="37">
        <f>SUM(P60:P64)</f>
        <v>7958448.6507025249</v>
      </c>
      <c r="Q65" s="37">
        <f>SUM(Q60:Q64)</f>
        <v>7924584.5993462112</v>
      </c>
      <c r="R65" s="94">
        <f>R8</f>
        <v>8189069.2336189384</v>
      </c>
      <c r="S65" s="292">
        <v>8227450.0776339835</v>
      </c>
      <c r="T65" s="37">
        <f>SUM(T60:T64)</f>
        <v>756596.7526151808</v>
      </c>
      <c r="U65" s="37">
        <f>SUM(U60:U64)</f>
        <v>630659.98136672541</v>
      </c>
      <c r="V65" s="37">
        <v>582731.95263979502</v>
      </c>
      <c r="W65" s="37">
        <v>579102.22986387648</v>
      </c>
      <c r="X65" s="37">
        <v>555952.58491760399</v>
      </c>
      <c r="Y65" s="37">
        <v>543707.58468512364</v>
      </c>
      <c r="Z65" s="37">
        <v>482505.57973329769</v>
      </c>
      <c r="AA65" s="37">
        <v>450498.8469216419</v>
      </c>
      <c r="AB65" s="37">
        <v>444074.51811016642</v>
      </c>
      <c r="AC65" s="37">
        <v>428993.4552105125</v>
      </c>
      <c r="AD65" s="37">
        <v>429502.78614285041</v>
      </c>
      <c r="AE65" s="37">
        <f>SUM(AE60:AE64)</f>
        <v>450999.8887982248</v>
      </c>
      <c r="AF65" s="37">
        <f>SUM(AF60:AF64)</f>
        <v>444949.68004995212</v>
      </c>
      <c r="AG65" s="37">
        <f>SUM(AG60:AG64)</f>
        <v>438403.96368074563</v>
      </c>
      <c r="AH65" s="94">
        <f>AH8</f>
        <v>472399.20298669126</v>
      </c>
      <c r="AI65" s="93">
        <f>AI8</f>
        <v>432834.00839168258</v>
      </c>
      <c r="AJ65" s="37">
        <f>SUM(AJ60:AJ64)</f>
        <v>733454512.72040856</v>
      </c>
      <c r="AK65" s="37">
        <f>SUM(AK60:AK64)</f>
        <v>597865797.8143816</v>
      </c>
      <c r="AL65" s="37">
        <v>597906538.62414491</v>
      </c>
      <c r="AM65" s="37">
        <v>598300061.29848671</v>
      </c>
      <c r="AN65" s="37">
        <v>601418797.95618868</v>
      </c>
      <c r="AO65" s="37">
        <v>592917404.14178085</v>
      </c>
      <c r="AP65" s="37">
        <v>581744914.31699288</v>
      </c>
      <c r="AQ65" s="37">
        <v>572793597.72806096</v>
      </c>
      <c r="AR65" s="37">
        <v>565033873.01513231</v>
      </c>
      <c r="AS65" s="37">
        <v>555732615.60245395</v>
      </c>
      <c r="AT65" s="37">
        <v>552160309.8885268</v>
      </c>
      <c r="AU65" s="37">
        <f>SUM(AU60:AU64)</f>
        <v>564735217.15024626</v>
      </c>
      <c r="AV65" s="37">
        <f>SUM(AV60:AV64)</f>
        <v>559146332.97546601</v>
      </c>
      <c r="AW65" s="37">
        <f>SUM(AW60:AW64)</f>
        <v>553865400.44423532</v>
      </c>
      <c r="AX65" s="94">
        <f>AX8</f>
        <v>606686171.66745055</v>
      </c>
      <c r="AY65" s="93">
        <f>AY8</f>
        <v>608891265.13071775</v>
      </c>
      <c r="AZ65" s="93"/>
      <c r="BA65" s="93"/>
      <c r="BB65" s="93"/>
    </row>
    <row r="66" spans="1:57" ht="10.5" x14ac:dyDescent="0.25">
      <c r="A66" s="43"/>
      <c r="B66" s="43"/>
      <c r="C66" s="43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1"/>
      <c r="O66" s="51"/>
      <c r="P66" s="51"/>
      <c r="Q66" s="51"/>
      <c r="R66" s="74"/>
      <c r="S66" s="7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74"/>
      <c r="AI66" s="7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74"/>
      <c r="AY66" s="74"/>
      <c r="AZ66" s="74"/>
      <c r="BA66" s="74"/>
      <c r="BB66" s="74"/>
    </row>
    <row r="67" spans="1:57" ht="10" x14ac:dyDescent="0.2">
      <c r="A67" s="47" t="s">
        <v>63</v>
      </c>
      <c r="B67" s="47" t="s">
        <v>70</v>
      </c>
      <c r="C67" s="29" t="s">
        <v>15</v>
      </c>
      <c r="D67" s="37">
        <v>5844159.3679157142</v>
      </c>
      <c r="E67" s="37">
        <v>5422470.4285442596</v>
      </c>
      <c r="F67" s="37">
        <v>5978008.9429439669</v>
      </c>
      <c r="G67" s="37">
        <v>5693100.9036127515</v>
      </c>
      <c r="H67" s="37">
        <v>5641736.4645359116</v>
      </c>
      <c r="I67" s="37">
        <v>5600551.3687709766</v>
      </c>
      <c r="J67" s="37">
        <v>4756366.7217298653</v>
      </c>
      <c r="K67" s="37">
        <v>4749391.7228454435</v>
      </c>
      <c r="L67" s="37">
        <v>4637579.9545230232</v>
      </c>
      <c r="M67" s="37">
        <v>5019937.9189582365</v>
      </c>
      <c r="N67" s="37">
        <v>5200463.6339509711</v>
      </c>
      <c r="O67" s="34">
        <v>5282530.5088981548</v>
      </c>
      <c r="P67" s="293">
        <v>5460957.3849024428</v>
      </c>
      <c r="Q67" s="34">
        <v>4931003.921599634</v>
      </c>
      <c r="R67" s="69"/>
      <c r="S67" s="69"/>
      <c r="T67" s="37">
        <v>128120.64249991912</v>
      </c>
      <c r="U67" s="37">
        <v>56925.912594711619</v>
      </c>
      <c r="V67" s="37">
        <v>68387.898030691955</v>
      </c>
      <c r="W67" s="37">
        <v>61705.746472094157</v>
      </c>
      <c r="X67" s="37">
        <v>58437.215515995791</v>
      </c>
      <c r="Y67" s="37">
        <v>58780.773719377939</v>
      </c>
      <c r="Z67" s="37">
        <v>40024.278460685629</v>
      </c>
      <c r="AA67" s="37">
        <v>40292.481106224259</v>
      </c>
      <c r="AB67" s="37">
        <v>40935.676819437293</v>
      </c>
      <c r="AC67" s="37">
        <v>44093.698827196466</v>
      </c>
      <c r="AD67" s="37">
        <v>46388.82878080674</v>
      </c>
      <c r="AE67" s="34">
        <v>47325.127330897318</v>
      </c>
      <c r="AF67" s="293">
        <v>50002.350727696787</v>
      </c>
      <c r="AG67" s="34">
        <v>48566.96469669589</v>
      </c>
      <c r="AH67" s="69"/>
      <c r="AI67" s="69"/>
      <c r="AJ67" s="37">
        <v>13159602.760435972</v>
      </c>
      <c r="AK67" s="37">
        <v>9677168.9897984546</v>
      </c>
      <c r="AL67" s="37">
        <v>10046969.32016244</v>
      </c>
      <c r="AM67" s="37">
        <v>9378388.2600022424</v>
      </c>
      <c r="AN67" s="37">
        <v>9222273.4624715466</v>
      </c>
      <c r="AO67" s="37">
        <v>8571430.5626590941</v>
      </c>
      <c r="AP67" s="37">
        <v>4383726.7161426954</v>
      </c>
      <c r="AQ67" s="37">
        <v>4118200.7512801019</v>
      </c>
      <c r="AR67" s="37">
        <v>4146290.8801734773</v>
      </c>
      <c r="AS67" s="37">
        <v>4278483.3332909383</v>
      </c>
      <c r="AT67" s="37">
        <v>4989451.1634995937</v>
      </c>
      <c r="AU67" s="37">
        <v>5531933.5867203148</v>
      </c>
      <c r="AV67" s="293">
        <v>5629659.573673049</v>
      </c>
      <c r="AW67" s="37">
        <v>6095397.2361496966</v>
      </c>
      <c r="AX67" s="69"/>
      <c r="AY67" s="69"/>
      <c r="AZ67" s="69"/>
      <c r="BA67" s="69"/>
      <c r="BB67" s="69"/>
    </row>
    <row r="68" spans="1:57" ht="10" x14ac:dyDescent="0.2">
      <c r="A68" s="47" t="s">
        <v>63</v>
      </c>
      <c r="B68" s="47" t="s">
        <v>70</v>
      </c>
      <c r="C68" s="22" t="s">
        <v>16</v>
      </c>
      <c r="D68" s="37">
        <v>411191.95503597317</v>
      </c>
      <c r="E68" s="37">
        <v>654975.14741605532</v>
      </c>
      <c r="F68" s="37">
        <v>633945.21458462777</v>
      </c>
      <c r="G68" s="37">
        <v>641967.6924223071</v>
      </c>
      <c r="H68" s="37">
        <v>652962.69649905711</v>
      </c>
      <c r="I68" s="37">
        <v>667438.38719440578</v>
      </c>
      <c r="J68" s="37">
        <v>665831.66340933845</v>
      </c>
      <c r="K68" s="37">
        <v>669128.51571282151</v>
      </c>
      <c r="L68" s="37">
        <v>676508.3914932207</v>
      </c>
      <c r="M68" s="37">
        <v>681991.73153161048</v>
      </c>
      <c r="N68" s="37">
        <v>685714.42924638954</v>
      </c>
      <c r="O68" s="34">
        <v>660944.82400600822</v>
      </c>
      <c r="P68" s="293">
        <v>678110.94272710383</v>
      </c>
      <c r="Q68" s="34">
        <v>707058.44131616654</v>
      </c>
      <c r="R68" s="69"/>
      <c r="S68" s="69"/>
      <c r="T68" s="37">
        <v>15629.056359996681</v>
      </c>
      <c r="U68" s="37">
        <v>24840.025575946333</v>
      </c>
      <c r="V68" s="37">
        <v>23792.925890819519</v>
      </c>
      <c r="W68" s="37">
        <v>24080.619625776675</v>
      </c>
      <c r="X68" s="37">
        <v>24895.049108022275</v>
      </c>
      <c r="Y68" s="37">
        <v>25788.458892379684</v>
      </c>
      <c r="Z68" s="37">
        <v>25079.581986798403</v>
      </c>
      <c r="AA68" s="37">
        <v>25225.604015426921</v>
      </c>
      <c r="AB68" s="37">
        <v>25467.073452941433</v>
      </c>
      <c r="AC68" s="37">
        <v>25666.841710618068</v>
      </c>
      <c r="AD68" s="37">
        <v>25795.264239536322</v>
      </c>
      <c r="AE68" s="34">
        <v>23877.119814751681</v>
      </c>
      <c r="AF68" s="293">
        <v>25341.291595963983</v>
      </c>
      <c r="AG68" s="34">
        <v>25602.858313939658</v>
      </c>
      <c r="AH68" s="69"/>
      <c r="AI68" s="69"/>
      <c r="AJ68" s="37">
        <v>918944.12389213801</v>
      </c>
      <c r="AK68" s="37">
        <v>1561310.1555288401</v>
      </c>
      <c r="AL68" s="37">
        <v>1470129.0657386491</v>
      </c>
      <c r="AM68" s="37">
        <v>1644434.1119958099</v>
      </c>
      <c r="AN68" s="37">
        <v>1702853.3319365531</v>
      </c>
      <c r="AO68" s="37">
        <v>1798756.0792701121</v>
      </c>
      <c r="AP68" s="37">
        <v>1594527.5058863051</v>
      </c>
      <c r="AQ68" s="37">
        <v>1609383.6321062141</v>
      </c>
      <c r="AR68" s="37">
        <v>1623013.1597921969</v>
      </c>
      <c r="AS68" s="37">
        <v>1637467.3144429871</v>
      </c>
      <c r="AT68" s="37">
        <v>1623238.9145433791</v>
      </c>
      <c r="AU68" s="37">
        <v>1640008.7442332031</v>
      </c>
      <c r="AV68" s="293">
        <v>1686834.8643333816</v>
      </c>
      <c r="AW68" s="37">
        <v>1787388.5031432004</v>
      </c>
      <c r="AX68" s="69"/>
      <c r="AY68" s="69"/>
      <c r="AZ68" s="69"/>
      <c r="BA68" s="69"/>
      <c r="BB68" s="69"/>
    </row>
    <row r="69" spans="1:57" ht="10" x14ac:dyDescent="0.2">
      <c r="A69" s="47" t="s">
        <v>63</v>
      </c>
      <c r="B69" s="47" t="s">
        <v>70</v>
      </c>
      <c r="C69" s="34" t="s">
        <v>17</v>
      </c>
      <c r="D69" s="37">
        <v>74224.463943004594</v>
      </c>
      <c r="E69" s="37">
        <v>50459.8804798126</v>
      </c>
      <c r="F69" s="37">
        <v>30614.279107332201</v>
      </c>
      <c r="G69" s="37">
        <v>35062.18549585346</v>
      </c>
      <c r="H69" s="37">
        <v>35484.239429473906</v>
      </c>
      <c r="I69" s="37">
        <v>33730.178032875105</v>
      </c>
      <c r="J69" s="37">
        <v>35281.197009086602</v>
      </c>
      <c r="K69" s="37">
        <v>35483.373013556004</v>
      </c>
      <c r="L69" s="37">
        <v>38147.660190582312</v>
      </c>
      <c r="M69" s="37">
        <v>43225.265289306597</v>
      </c>
      <c r="N69" s="37">
        <v>48599.998073577903</v>
      </c>
      <c r="O69" s="34">
        <v>41042.106559753403</v>
      </c>
      <c r="P69" s="293">
        <v>35993.396980285623</v>
      </c>
      <c r="Q69" s="34">
        <v>45431.95263671875</v>
      </c>
      <c r="R69" s="69"/>
      <c r="S69" s="69"/>
      <c r="T69" s="37">
        <v>3589.6712469458598</v>
      </c>
      <c r="U69" s="37">
        <v>4910.60917425156</v>
      </c>
      <c r="V69" s="37">
        <v>4103.6964765787097</v>
      </c>
      <c r="W69" s="37">
        <v>5011.7208658456775</v>
      </c>
      <c r="X69" s="37">
        <v>5951.8209360838</v>
      </c>
      <c r="Y69" s="37">
        <v>4254.1800026893598</v>
      </c>
      <c r="Z69" s="37">
        <v>5818.0743930339831</v>
      </c>
      <c r="AA69" s="37">
        <v>5145.2167336344701</v>
      </c>
      <c r="AB69" s="37">
        <v>5351.1783921122533</v>
      </c>
      <c r="AC69" s="37">
        <v>7228.1609903573999</v>
      </c>
      <c r="AD69" s="37">
        <v>5327.3848712444333</v>
      </c>
      <c r="AE69" s="34">
        <v>5023.1998622417404</v>
      </c>
      <c r="AF69" s="293">
        <v>3526.517111062999</v>
      </c>
      <c r="AG69" s="34">
        <v>3721.8791198730469</v>
      </c>
      <c r="AH69" s="69"/>
      <c r="AI69" s="69"/>
      <c r="AJ69" s="37">
        <v>68040.366396188707</v>
      </c>
      <c r="AK69" s="37">
        <v>8228.7854033708609</v>
      </c>
      <c r="AL69" s="37">
        <v>5753.8772382736197</v>
      </c>
      <c r="AM69" s="37">
        <v>8766.4644891023599</v>
      </c>
      <c r="AN69" s="37">
        <v>5002.7304607033702</v>
      </c>
      <c r="AO69" s="37">
        <v>5463.6673097610501</v>
      </c>
      <c r="AP69" s="37">
        <v>6860.6001377105704</v>
      </c>
      <c r="AQ69" s="37">
        <v>5111.93220853806</v>
      </c>
      <c r="AR69" s="37">
        <v>7157.7021088600204</v>
      </c>
      <c r="AS69" s="37">
        <v>8483.5501620769501</v>
      </c>
      <c r="AT69" s="37">
        <v>6291.8327835202199</v>
      </c>
      <c r="AU69" s="37">
        <v>10242.070665597899</v>
      </c>
      <c r="AV69" s="293">
        <v>8004.3400880098307</v>
      </c>
      <c r="AW69" s="37">
        <v>15509.24560546875</v>
      </c>
      <c r="AX69" s="69"/>
      <c r="AY69" s="69"/>
      <c r="AZ69" s="69"/>
      <c r="BA69" s="69"/>
      <c r="BB69" s="69"/>
    </row>
    <row r="70" spans="1:57" ht="10" x14ac:dyDescent="0.2">
      <c r="A70" s="47" t="s">
        <v>63</v>
      </c>
      <c r="B70" s="47" t="s">
        <v>70</v>
      </c>
      <c r="C70" s="22" t="s">
        <v>18</v>
      </c>
      <c r="D70" s="37">
        <v>101217.251374125</v>
      </c>
      <c r="E70" s="37">
        <v>172929.458889484</v>
      </c>
      <c r="F70" s="37">
        <v>175198.105716944</v>
      </c>
      <c r="G70" s="37">
        <v>175755.36842289579</v>
      </c>
      <c r="H70" s="37">
        <v>176360.3380162268</v>
      </c>
      <c r="I70" s="37">
        <v>175358.58669662478</v>
      </c>
      <c r="J70" s="37">
        <v>177227.0057907108</v>
      </c>
      <c r="K70" s="37">
        <v>176144.84024047901</v>
      </c>
      <c r="L70" s="37">
        <v>177875.28424453779</v>
      </c>
      <c r="M70" s="37">
        <v>179905.359243393</v>
      </c>
      <c r="N70" s="37">
        <v>181239.66383933995</v>
      </c>
      <c r="O70" s="34">
        <v>186043.57248561201</v>
      </c>
      <c r="P70" s="293">
        <v>186213.61707370094</v>
      </c>
      <c r="Q70" s="34">
        <v>182001.59134869231</v>
      </c>
      <c r="R70" s="69"/>
      <c r="S70" s="69"/>
      <c r="T70" s="37">
        <v>200.91500854492199</v>
      </c>
      <c r="U70" s="37">
        <v>200.91500854492199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4">
        <v>200.91500854492199</v>
      </c>
      <c r="AF70" s="293">
        <v>200.91500854492199</v>
      </c>
      <c r="AG70" s="34">
        <v>200.91500171216978</v>
      </c>
      <c r="AH70" s="69"/>
      <c r="AI70" s="69"/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  <c r="AR70" s="37">
        <v>0</v>
      </c>
      <c r="AS70" s="37">
        <v>0</v>
      </c>
      <c r="AT70" s="37">
        <v>0</v>
      </c>
      <c r="AU70" s="37">
        <v>0</v>
      </c>
      <c r="AV70" s="293">
        <v>0</v>
      </c>
      <c r="AW70" s="37">
        <v>0</v>
      </c>
      <c r="AX70" s="69"/>
      <c r="AY70" s="69"/>
      <c r="AZ70" s="69"/>
      <c r="BA70" s="69"/>
      <c r="BB70" s="69"/>
    </row>
    <row r="71" spans="1:57" s="59" customFormat="1" ht="10.5" thickBot="1" x14ac:dyDescent="0.25">
      <c r="A71" s="46" t="s">
        <v>63</v>
      </c>
      <c r="B71" s="46" t="s">
        <v>70</v>
      </c>
      <c r="C71" s="36" t="s">
        <v>19</v>
      </c>
      <c r="D71" s="38">
        <v>569325.42983828834</v>
      </c>
      <c r="E71" s="38">
        <v>549724.35251659842</v>
      </c>
      <c r="F71" s="38">
        <v>561566.05383327883</v>
      </c>
      <c r="G71" s="38">
        <v>554287.21166019922</v>
      </c>
      <c r="H71" s="38">
        <v>547227.14275284589</v>
      </c>
      <c r="I71" s="38">
        <v>546979.55397423916</v>
      </c>
      <c r="J71" s="38">
        <v>523202.68309977779</v>
      </c>
      <c r="K71" s="38">
        <v>526386.58977136132</v>
      </c>
      <c r="L71" s="38">
        <v>519401.9768717899</v>
      </c>
      <c r="M71" s="38">
        <v>532470.92607078038</v>
      </c>
      <c r="N71" s="38">
        <v>542561.94144800468</v>
      </c>
      <c r="O71" s="36">
        <v>533435.70557297103</v>
      </c>
      <c r="P71" s="294">
        <v>539797.55936857685</v>
      </c>
      <c r="Q71" s="36">
        <v>523502.6712878205</v>
      </c>
      <c r="R71" s="70"/>
      <c r="S71" s="70"/>
      <c r="T71" s="38">
        <v>72611.308724296483</v>
      </c>
      <c r="U71" s="38">
        <v>45360.767099834906</v>
      </c>
      <c r="V71" s="38">
        <v>49287.203252830819</v>
      </c>
      <c r="W71" s="38">
        <v>46915.936567281315</v>
      </c>
      <c r="X71" s="38">
        <v>46107.144892496748</v>
      </c>
      <c r="Y71" s="38">
        <v>46049.526032932976</v>
      </c>
      <c r="Z71" s="38">
        <v>39027.446060349372</v>
      </c>
      <c r="AA71" s="38">
        <v>39021.85912930144</v>
      </c>
      <c r="AB71" s="38">
        <v>39061.097844312084</v>
      </c>
      <c r="AC71" s="38">
        <v>40878.931947190438</v>
      </c>
      <c r="AD71" s="38">
        <v>41450.514319937778</v>
      </c>
      <c r="AE71" s="36">
        <v>40440.954638737167</v>
      </c>
      <c r="AF71" s="294">
        <v>42083.400674821038</v>
      </c>
      <c r="AG71" s="36">
        <v>41848.991248462546</v>
      </c>
      <c r="AH71" s="70"/>
      <c r="AI71" s="70"/>
      <c r="AJ71" s="38">
        <v>48767672.342582598</v>
      </c>
      <c r="AK71" s="38">
        <v>39069723.208933897</v>
      </c>
      <c r="AL71" s="38">
        <v>39732307.246803202</v>
      </c>
      <c r="AM71" s="38">
        <v>37554685.671416499</v>
      </c>
      <c r="AN71" s="38">
        <v>37003943.476327099</v>
      </c>
      <c r="AO71" s="38">
        <v>34807751.786633402</v>
      </c>
      <c r="AP71" s="38">
        <v>21108753.5780976</v>
      </c>
      <c r="AQ71" s="38">
        <v>20245125.9566845</v>
      </c>
      <c r="AR71" s="38">
        <v>19974611.1426377</v>
      </c>
      <c r="AS71" s="38">
        <v>20564202.526795801</v>
      </c>
      <c r="AT71" s="38">
        <v>22763280.697383001</v>
      </c>
      <c r="AU71" s="38">
        <v>24268908.326221701</v>
      </c>
      <c r="AV71" s="294">
        <v>24850447.368983056</v>
      </c>
      <c r="AW71" s="38">
        <v>27504993.12408201</v>
      </c>
      <c r="AX71" s="70"/>
      <c r="AY71" s="70"/>
      <c r="AZ71" s="70"/>
      <c r="BA71" s="70"/>
      <c r="BB71" s="70"/>
      <c r="BC71" s="91"/>
      <c r="BE71" s="101"/>
    </row>
    <row r="72" spans="1:57" ht="10.5" thickTop="1" x14ac:dyDescent="0.2">
      <c r="A72" s="47" t="s">
        <v>63</v>
      </c>
      <c r="B72" s="47" t="s">
        <v>70</v>
      </c>
      <c r="C72" s="22" t="s">
        <v>65</v>
      </c>
      <c r="D72" s="37">
        <f>SUM(D67:D71)</f>
        <v>7000118.4681071052</v>
      </c>
      <c r="E72" s="37">
        <f>SUM(E67:E71)</f>
        <v>6850559.2678462099</v>
      </c>
      <c r="F72" s="37">
        <v>7379332.5961861499</v>
      </c>
      <c r="G72" s="37">
        <v>7100173.3616140066</v>
      </c>
      <c r="H72" s="37">
        <v>7053770.8812335152</v>
      </c>
      <c r="I72" s="37">
        <v>7024058.0746691208</v>
      </c>
      <c r="J72" s="37">
        <v>6157909.2710387781</v>
      </c>
      <c r="K72" s="37">
        <v>6156535.0415836619</v>
      </c>
      <c r="L72" s="37">
        <v>6049513.2673231531</v>
      </c>
      <c r="M72" s="37">
        <v>6457531.2010933273</v>
      </c>
      <c r="N72" s="37">
        <v>6658579.6665582834</v>
      </c>
      <c r="O72" s="37">
        <f>SUM(O67:O71)</f>
        <v>6703996.7175224992</v>
      </c>
      <c r="P72" s="37">
        <f>SUM(P67:P71)</f>
        <v>6901072.9010521099</v>
      </c>
      <c r="Q72" s="37">
        <f>SUM(Q67:Q71)</f>
        <v>6388998.5781890331</v>
      </c>
      <c r="R72" s="94">
        <f>R9</f>
        <v>5010278.8463903135</v>
      </c>
      <c r="S72" s="292">
        <v>4550208.7410263391</v>
      </c>
      <c r="T72" s="37">
        <f>SUM(T67:T71)</f>
        <v>220151.59383970307</v>
      </c>
      <c r="U72" s="37">
        <f>SUM(U67:U71)</f>
        <v>132238.22945328936</v>
      </c>
      <c r="V72" s="37">
        <v>145571.72365092102</v>
      </c>
      <c r="W72" s="37">
        <v>137714.02353099783</v>
      </c>
      <c r="X72" s="37">
        <v>135391.2304525986</v>
      </c>
      <c r="Y72" s="37">
        <v>134872.93864737995</v>
      </c>
      <c r="Z72" s="37">
        <v>109949.3809008674</v>
      </c>
      <c r="AA72" s="37">
        <v>109685.1609845871</v>
      </c>
      <c r="AB72" s="37">
        <v>110815.02650880307</v>
      </c>
      <c r="AC72" s="37">
        <v>117867.63347536238</v>
      </c>
      <c r="AD72" s="37">
        <v>118961.99221152527</v>
      </c>
      <c r="AE72" s="37">
        <f>SUM(AE67:AE71)</f>
        <v>116867.31665517284</v>
      </c>
      <c r="AF72" s="37">
        <f>SUM(AF67:AF71)</f>
        <v>121154.47511808973</v>
      </c>
      <c r="AG72" s="37">
        <f>SUM(AG67:AG71)</f>
        <v>119941.60838068332</v>
      </c>
      <c r="AH72" s="94">
        <f>AH9</f>
        <v>113204.66046379579</v>
      </c>
      <c r="AI72" s="93">
        <f>AI9</f>
        <v>108446.2682164225</v>
      </c>
      <c r="AJ72" s="37">
        <f>SUM(AJ67:AJ71)</f>
        <v>62914259.593306899</v>
      </c>
      <c r="AK72" s="37">
        <f>SUM(AK67:AK71)</f>
        <v>50316431.139664561</v>
      </c>
      <c r="AL72" s="37">
        <v>51255159.509942561</v>
      </c>
      <c r="AM72" s="37">
        <v>48586274.50790365</v>
      </c>
      <c r="AN72" s="37">
        <v>47934073.0011959</v>
      </c>
      <c r="AO72" s="37">
        <v>45183402.095872372</v>
      </c>
      <c r="AP72" s="37">
        <v>27093868.400264312</v>
      </c>
      <c r="AQ72" s="37">
        <v>25977822.272279352</v>
      </c>
      <c r="AR72" s="37">
        <v>25751072.884712234</v>
      </c>
      <c r="AS72" s="37">
        <v>26488636.724691801</v>
      </c>
      <c r="AT72" s="37">
        <v>29382262.608209495</v>
      </c>
      <c r="AU72" s="37">
        <f>SUM(AU67:AU71)</f>
        <v>31451092.727840818</v>
      </c>
      <c r="AV72" s="37">
        <f>SUM(AV67:AV71)</f>
        <v>32174946.147077497</v>
      </c>
      <c r="AW72" s="37">
        <f>SUM(AW67:AW71)</f>
        <v>35403288.108980373</v>
      </c>
      <c r="AX72" s="94">
        <f>AX9</f>
        <v>31432201.368530419</v>
      </c>
      <c r="AY72" s="93">
        <f>AY9</f>
        <v>26711143.925746899</v>
      </c>
      <c r="AZ72" s="93"/>
      <c r="BA72" s="93"/>
      <c r="BB72" s="93"/>
    </row>
    <row r="73" spans="1:57" ht="10.5" x14ac:dyDescent="0.25">
      <c r="A73" s="43"/>
      <c r="B73" s="43"/>
      <c r="C73" s="43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1"/>
      <c r="O73" s="51"/>
      <c r="P73" s="51"/>
      <c r="Q73" s="51"/>
      <c r="R73" s="7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74"/>
      <c r="AI73" s="7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74"/>
      <c r="AY73" s="74"/>
      <c r="AZ73" s="74"/>
      <c r="BA73" s="74"/>
      <c r="BB73" s="74"/>
    </row>
    <row r="74" spans="1:57" ht="10" x14ac:dyDescent="0.2">
      <c r="A74" s="22" t="s">
        <v>63</v>
      </c>
      <c r="B74" s="22" t="s">
        <v>71</v>
      </c>
      <c r="C74" s="29" t="s">
        <v>15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4">
        <v>0</v>
      </c>
      <c r="P74" s="293">
        <v>0</v>
      </c>
      <c r="Q74" s="34">
        <v>0</v>
      </c>
      <c r="R74" s="69"/>
      <c r="S74" s="69"/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34">
        <v>0</v>
      </c>
      <c r="AF74" s="293">
        <v>0</v>
      </c>
      <c r="AG74" s="34">
        <v>0</v>
      </c>
      <c r="AH74" s="69"/>
      <c r="AI74" s="69"/>
      <c r="AJ74" s="37">
        <v>0</v>
      </c>
      <c r="AK74" s="37">
        <v>0</v>
      </c>
      <c r="AL74" s="37">
        <v>0</v>
      </c>
      <c r="AM74" s="37">
        <v>0</v>
      </c>
      <c r="AN74" s="37">
        <v>0</v>
      </c>
      <c r="AO74" s="37">
        <v>0</v>
      </c>
      <c r="AP74" s="37">
        <v>0</v>
      </c>
      <c r="AQ74" s="37">
        <v>0</v>
      </c>
      <c r="AR74" s="37">
        <v>0</v>
      </c>
      <c r="AS74" s="37">
        <v>0</v>
      </c>
      <c r="AT74" s="37">
        <v>0</v>
      </c>
      <c r="AU74" s="37">
        <v>0</v>
      </c>
      <c r="AV74" s="293">
        <v>0</v>
      </c>
      <c r="AW74" s="37">
        <v>0</v>
      </c>
      <c r="AX74" s="69"/>
      <c r="AY74" s="69"/>
      <c r="AZ74" s="69"/>
      <c r="BA74" s="69"/>
      <c r="BB74" s="69"/>
    </row>
    <row r="75" spans="1:57" ht="10" x14ac:dyDescent="0.2">
      <c r="A75" s="22" t="s">
        <v>63</v>
      </c>
      <c r="B75" s="22" t="s">
        <v>71</v>
      </c>
      <c r="C75" s="22" t="s">
        <v>16</v>
      </c>
      <c r="D75" s="37">
        <v>164566.17777048939</v>
      </c>
      <c r="E75" s="37">
        <v>170636.793093149</v>
      </c>
      <c r="F75" s="37">
        <v>173804.12963656388</v>
      </c>
      <c r="G75" s="37">
        <v>175876.80949134775</v>
      </c>
      <c r="H75" s="37">
        <v>176589.27762071133</v>
      </c>
      <c r="I75" s="37">
        <v>177277.57023974115</v>
      </c>
      <c r="J75" s="37">
        <v>165206.81451739446</v>
      </c>
      <c r="K75" s="37">
        <v>165094.4094121191</v>
      </c>
      <c r="L75" s="37">
        <v>164460.32659388398</v>
      </c>
      <c r="M75" s="37">
        <v>163142.2823498752</v>
      </c>
      <c r="N75" s="37">
        <v>171231.53167627292</v>
      </c>
      <c r="O75" s="34">
        <v>172913.58991106829</v>
      </c>
      <c r="P75" s="293">
        <v>167925.38814983869</v>
      </c>
      <c r="Q75" s="34">
        <v>167796.1675873365</v>
      </c>
      <c r="R75" s="69"/>
      <c r="S75" s="69"/>
      <c r="T75" s="37">
        <v>13532.514200617708</v>
      </c>
      <c r="U75" s="37">
        <v>14652.409126857439</v>
      </c>
      <c r="V75" s="37">
        <v>14899.590452890261</v>
      </c>
      <c r="W75" s="37">
        <v>14938.75418240641</v>
      </c>
      <c r="X75" s="37">
        <v>14885.066285257582</v>
      </c>
      <c r="Y75" s="37">
        <v>14830.478610303573</v>
      </c>
      <c r="Z75" s="37">
        <v>13452.423186751945</v>
      </c>
      <c r="AA75" s="37">
        <v>13441.93904820681</v>
      </c>
      <c r="AB75" s="37">
        <v>13365.71160738618</v>
      </c>
      <c r="AC75" s="37">
        <v>13088.554840068111</v>
      </c>
      <c r="AD75" s="37">
        <v>13995.000130701306</v>
      </c>
      <c r="AE75" s="34">
        <v>14347.02375243534</v>
      </c>
      <c r="AF75" s="293">
        <v>13642.414381896191</v>
      </c>
      <c r="AG75" s="34">
        <v>13666.760158185127</v>
      </c>
      <c r="AH75" s="69"/>
      <c r="AI75" s="69"/>
      <c r="AJ75" s="37">
        <v>20692803.743664179</v>
      </c>
      <c r="AK75" s="37">
        <v>21586001.181613348</v>
      </c>
      <c r="AL75" s="37">
        <v>22299496.559905868</v>
      </c>
      <c r="AM75" s="37">
        <v>22548636.855947781</v>
      </c>
      <c r="AN75" s="37">
        <v>22653680.63175692</v>
      </c>
      <c r="AO75" s="37">
        <v>22753289.29239928</v>
      </c>
      <c r="AP75" s="37">
        <v>19816868.488926049</v>
      </c>
      <c r="AQ75" s="37">
        <v>19474031.343440112</v>
      </c>
      <c r="AR75" s="37">
        <v>19290162.583801512</v>
      </c>
      <c r="AS75" s="37">
        <v>19117556.47272424</v>
      </c>
      <c r="AT75" s="37">
        <v>20797785.984956522</v>
      </c>
      <c r="AU75" s="37">
        <v>20941874.023769099</v>
      </c>
      <c r="AV75" s="293">
        <v>20271704.521135751</v>
      </c>
      <c r="AW75" s="37">
        <v>20213129.516802967</v>
      </c>
      <c r="AX75" s="69"/>
      <c r="AY75" s="69"/>
      <c r="AZ75" s="69"/>
      <c r="BA75" s="69"/>
      <c r="BB75" s="69"/>
    </row>
    <row r="76" spans="1:57" ht="10" x14ac:dyDescent="0.2">
      <c r="A76" s="22" t="s">
        <v>63</v>
      </c>
      <c r="B76" s="22" t="s">
        <v>71</v>
      </c>
      <c r="C76" s="34" t="s">
        <v>17</v>
      </c>
      <c r="D76" s="37">
        <v>6289206.2052788744</v>
      </c>
      <c r="E76" s="37">
        <v>2567723.2607645942</v>
      </c>
      <c r="F76" s="37">
        <v>2278912.5954813943</v>
      </c>
      <c r="G76" s="37">
        <v>1882166.4124526987</v>
      </c>
      <c r="H76" s="37">
        <v>1579493.3756339503</v>
      </c>
      <c r="I76" s="37">
        <v>1556790.2635932572</v>
      </c>
      <c r="J76" s="37">
        <v>1873783.3443122471</v>
      </c>
      <c r="K76" s="37">
        <v>1283568.7123237243</v>
      </c>
      <c r="L76" s="37">
        <v>1259972.3002646556</v>
      </c>
      <c r="M76" s="37">
        <v>1358841.9585395444</v>
      </c>
      <c r="N76" s="37">
        <v>1425362.7069693981</v>
      </c>
      <c r="O76" s="34">
        <v>1861837.8638327443</v>
      </c>
      <c r="P76" s="293">
        <v>1227369.0206610407</v>
      </c>
      <c r="Q76" s="34">
        <v>1463269.428230342</v>
      </c>
      <c r="R76" s="69"/>
      <c r="S76" s="69"/>
      <c r="T76" s="37">
        <v>71933.2567050457</v>
      </c>
      <c r="U76" s="37">
        <v>53253.005669593796</v>
      </c>
      <c r="V76" s="37">
        <v>45969.657570839001</v>
      </c>
      <c r="W76" s="37">
        <v>61161.895480156018</v>
      </c>
      <c r="X76" s="37">
        <v>50504.453587234035</v>
      </c>
      <c r="Y76" s="37">
        <v>44517.09333234471</v>
      </c>
      <c r="Z76" s="37">
        <v>54941.896823937102</v>
      </c>
      <c r="AA76" s="37">
        <v>48230.259267861096</v>
      </c>
      <c r="AB76" s="37">
        <v>56585.487386597335</v>
      </c>
      <c r="AC76" s="37">
        <v>59270.146265083997</v>
      </c>
      <c r="AD76" s="37">
        <v>41950.745223525948</v>
      </c>
      <c r="AE76" s="34">
        <v>48105.755415413558</v>
      </c>
      <c r="AF76" s="293">
        <v>47557.956173923812</v>
      </c>
      <c r="AG76" s="34">
        <v>54233.209588199054</v>
      </c>
      <c r="AH76" s="69"/>
      <c r="AI76" s="69"/>
      <c r="AJ76" s="37">
        <v>3292752.8940086411</v>
      </c>
      <c r="AK76" s="37">
        <v>3187236.1236877493</v>
      </c>
      <c r="AL76" s="37">
        <v>2952395.2704162654</v>
      </c>
      <c r="AM76" s="37">
        <v>3502866.5101623498</v>
      </c>
      <c r="AN76" s="37">
        <v>3087481.776411057</v>
      </c>
      <c r="AO76" s="37">
        <v>2951131.7206352949</v>
      </c>
      <c r="AP76" s="37">
        <v>3262188.8828667402</v>
      </c>
      <c r="AQ76" s="37">
        <v>2960182.3217095141</v>
      </c>
      <c r="AR76" s="37">
        <v>2868063.7516297102</v>
      </c>
      <c r="AS76" s="37">
        <v>2797450.9965142012</v>
      </c>
      <c r="AT76" s="37">
        <v>1547260.240185112</v>
      </c>
      <c r="AU76" s="37">
        <v>1809797.340038955</v>
      </c>
      <c r="AV76" s="293">
        <v>1374285.7319416399</v>
      </c>
      <c r="AW76" s="37">
        <v>1457448.3102498599</v>
      </c>
      <c r="AX76" s="69"/>
      <c r="AY76" s="69"/>
      <c r="AZ76" s="69"/>
      <c r="BA76" s="69"/>
      <c r="BB76" s="69"/>
    </row>
    <row r="77" spans="1:57" ht="10" x14ac:dyDescent="0.2">
      <c r="A77" s="22" t="s">
        <v>63</v>
      </c>
      <c r="B77" s="22" t="s">
        <v>71</v>
      </c>
      <c r="C77" s="22" t="s">
        <v>18</v>
      </c>
      <c r="D77" s="37">
        <v>405.69806101918198</v>
      </c>
      <c r="E77" s="37">
        <v>193.835896020755</v>
      </c>
      <c r="F77" s="37">
        <v>174.95307922363301</v>
      </c>
      <c r="G77" s="37">
        <v>174.37716960906999</v>
      </c>
      <c r="H77" s="37">
        <v>173.80124187469499</v>
      </c>
      <c r="I77" s="37">
        <v>173.225316047668</v>
      </c>
      <c r="J77" s="37">
        <v>173.225316047668</v>
      </c>
      <c r="K77" s="37">
        <v>173.225316047668</v>
      </c>
      <c r="L77" s="37">
        <v>173.225316047668</v>
      </c>
      <c r="M77" s="37">
        <v>173.225316047668</v>
      </c>
      <c r="N77" s="37">
        <v>173.225316047668</v>
      </c>
      <c r="O77" s="34">
        <v>173.225316047668</v>
      </c>
      <c r="P77" s="293">
        <v>173.225316047668</v>
      </c>
      <c r="Q77" s="34">
        <v>173.22531143318193</v>
      </c>
      <c r="R77" s="69"/>
      <c r="S77" s="69"/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  <c r="AE77" s="34">
        <v>0</v>
      </c>
      <c r="AF77" s="293">
        <v>0</v>
      </c>
      <c r="AG77" s="34">
        <v>0</v>
      </c>
      <c r="AH77" s="69"/>
      <c r="AI77" s="69"/>
      <c r="AJ77" s="37">
        <v>0</v>
      </c>
      <c r="AK77" s="37">
        <v>0</v>
      </c>
      <c r="AL77" s="37">
        <v>0</v>
      </c>
      <c r="AM77" s="37">
        <v>0</v>
      </c>
      <c r="AN77" s="37">
        <v>0</v>
      </c>
      <c r="AO77" s="37">
        <v>0</v>
      </c>
      <c r="AP77" s="37">
        <v>0</v>
      </c>
      <c r="AQ77" s="37">
        <v>0</v>
      </c>
      <c r="AR77" s="37">
        <v>0</v>
      </c>
      <c r="AS77" s="37">
        <v>0</v>
      </c>
      <c r="AT77" s="37">
        <v>0</v>
      </c>
      <c r="AU77" s="37">
        <v>0</v>
      </c>
      <c r="AV77" s="293">
        <v>0</v>
      </c>
      <c r="AW77" s="37">
        <v>0</v>
      </c>
      <c r="AX77" s="69"/>
      <c r="AY77" s="69"/>
      <c r="AZ77" s="69"/>
      <c r="BA77" s="69"/>
      <c r="BB77" s="69"/>
    </row>
    <row r="78" spans="1:57" s="59" customFormat="1" ht="10.5" thickBot="1" x14ac:dyDescent="0.25">
      <c r="A78" s="46" t="s">
        <v>63</v>
      </c>
      <c r="B78" s="46" t="s">
        <v>71</v>
      </c>
      <c r="C78" s="36" t="s">
        <v>19</v>
      </c>
      <c r="D78" s="38">
        <v>25240.3985359006</v>
      </c>
      <c r="E78" s="38">
        <v>23853.927057408451</v>
      </c>
      <c r="F78" s="38">
        <v>23550.97846738833</v>
      </c>
      <c r="G78" s="38">
        <v>23298.799239651566</v>
      </c>
      <c r="H78" s="38">
        <v>23084.864601075678</v>
      </c>
      <c r="I78" s="38">
        <v>21649.342883953192</v>
      </c>
      <c r="J78" s="38">
        <v>22734.601478050583</v>
      </c>
      <c r="K78" s="38">
        <v>22540.519628160822</v>
      </c>
      <c r="L78" s="38">
        <v>22510.932880208456</v>
      </c>
      <c r="M78" s="38">
        <v>22479.364104739318</v>
      </c>
      <c r="N78" s="38">
        <v>20578.287568355277</v>
      </c>
      <c r="O78" s="36">
        <v>20993.963526569019</v>
      </c>
      <c r="P78" s="294">
        <v>21080.041280538229</v>
      </c>
      <c r="Q78" s="36">
        <v>21098.308285041243</v>
      </c>
      <c r="R78" s="70"/>
      <c r="S78" s="70"/>
      <c r="T78" s="38">
        <v>4078.0778604199159</v>
      </c>
      <c r="U78" s="38">
        <v>4134.7188844164866</v>
      </c>
      <c r="V78" s="38">
        <v>3990.2709763092212</v>
      </c>
      <c r="W78" s="38">
        <v>4026.0187145761456</v>
      </c>
      <c r="X78" s="38">
        <v>3940.1520637304484</v>
      </c>
      <c r="Y78" s="38">
        <v>2784.797213237403</v>
      </c>
      <c r="Z78" s="38">
        <v>3824.7309820474738</v>
      </c>
      <c r="AA78" s="38">
        <v>3773.0823367837638</v>
      </c>
      <c r="AB78" s="38">
        <v>3831.0529161214067</v>
      </c>
      <c r="AC78" s="38">
        <v>3819.6250264868941</v>
      </c>
      <c r="AD78" s="38">
        <v>2124.9644936728746</v>
      </c>
      <c r="AE78" s="36">
        <v>2090.697155017875</v>
      </c>
      <c r="AF78" s="294">
        <v>2295.5078826001791</v>
      </c>
      <c r="AG78" s="36">
        <v>2290.4049243277132</v>
      </c>
      <c r="AH78" s="70"/>
      <c r="AI78" s="70"/>
      <c r="AJ78" s="38">
        <v>19243615.848117199</v>
      </c>
      <c r="AK78" s="38">
        <v>19182788.243499301</v>
      </c>
      <c r="AL78" s="38">
        <v>19396519.7471826</v>
      </c>
      <c r="AM78" s="38">
        <v>19593399.880924799</v>
      </c>
      <c r="AN78" s="38">
        <v>19556196.219789501</v>
      </c>
      <c r="AO78" s="38">
        <v>17094008.5191685</v>
      </c>
      <c r="AP78" s="38">
        <v>17779345.359850001</v>
      </c>
      <c r="AQ78" s="38">
        <v>17701443.348054402</v>
      </c>
      <c r="AR78" s="38">
        <v>17633655.117614899</v>
      </c>
      <c r="AS78" s="38">
        <v>17631148.3939206</v>
      </c>
      <c r="AT78" s="38">
        <v>15059517.700042199</v>
      </c>
      <c r="AU78" s="38">
        <v>13766680.818108501</v>
      </c>
      <c r="AV78" s="294">
        <v>14161384.754889673</v>
      </c>
      <c r="AW78" s="38">
        <v>13881899.486639349</v>
      </c>
      <c r="AX78" s="70"/>
      <c r="AY78" s="70"/>
      <c r="AZ78" s="70"/>
      <c r="BA78" s="70"/>
      <c r="BB78" s="70"/>
      <c r="BC78" s="91"/>
      <c r="BE78" s="101"/>
    </row>
    <row r="79" spans="1:57" ht="10.5" thickTop="1" x14ac:dyDescent="0.2">
      <c r="A79" s="47" t="s">
        <v>63</v>
      </c>
      <c r="B79" s="47" t="s">
        <v>71</v>
      </c>
      <c r="C79" s="22" t="s">
        <v>65</v>
      </c>
      <c r="D79" s="37">
        <f>SUM(D74:D78)</f>
        <v>6479418.4796462841</v>
      </c>
      <c r="E79" s="37">
        <f>SUM(E74:E78)</f>
        <v>2762407.8168111723</v>
      </c>
      <c r="F79" s="37">
        <v>2476442.6566645703</v>
      </c>
      <c r="G79" s="37">
        <v>2081516.398353307</v>
      </c>
      <c r="H79" s="37">
        <v>1779341.3190976121</v>
      </c>
      <c r="I79" s="37">
        <v>1755890.4020329991</v>
      </c>
      <c r="J79" s="37">
        <v>2061897.9856237399</v>
      </c>
      <c r="K79" s="37">
        <v>1471376.8666800519</v>
      </c>
      <c r="L79" s="37">
        <v>1447116.7850547957</v>
      </c>
      <c r="M79" s="37">
        <v>1544636.8303102066</v>
      </c>
      <c r="N79" s="37">
        <v>1617345.7515300738</v>
      </c>
      <c r="O79" s="37">
        <f>SUM(O74:O78)</f>
        <v>2055918.6425864294</v>
      </c>
      <c r="P79" s="37">
        <f>SUM(P74:P78)</f>
        <v>1416547.6754074653</v>
      </c>
      <c r="Q79" s="37">
        <f>SUM(Q74:Q78)</f>
        <v>1652337.1294141531</v>
      </c>
      <c r="R79" s="94">
        <f>R10</f>
        <v>2492271.3244713275</v>
      </c>
      <c r="S79" s="292">
        <v>2424737.2013863642</v>
      </c>
      <c r="T79" s="37">
        <f>SUM(T74:T78)</f>
        <v>89543.84876608332</v>
      </c>
      <c r="U79" s="37">
        <f>SUM(U74:U78)</f>
        <v>72040.13368086773</v>
      </c>
      <c r="V79" s="37">
        <v>64859.519000038483</v>
      </c>
      <c r="W79" s="37">
        <v>80126.668377138572</v>
      </c>
      <c r="X79" s="37">
        <v>69329.671936222061</v>
      </c>
      <c r="Y79" s="37">
        <v>62132.369155885688</v>
      </c>
      <c r="Z79" s="37">
        <v>72219.05099273652</v>
      </c>
      <c r="AA79" s="37">
        <v>65445.280652851674</v>
      </c>
      <c r="AB79" s="37">
        <v>73782.251910104926</v>
      </c>
      <c r="AC79" s="37">
        <v>76178.326131639013</v>
      </c>
      <c r="AD79" s="37">
        <v>58070.709847900129</v>
      </c>
      <c r="AE79" s="37">
        <f>SUM(AE74:AE78)</f>
        <v>64543.476322866773</v>
      </c>
      <c r="AF79" s="37">
        <f>SUM(AF74:AF78)</f>
        <v>63495.878438420179</v>
      </c>
      <c r="AG79" s="37">
        <f>SUM(AG74:AG78)</f>
        <v>70190.374670711899</v>
      </c>
      <c r="AH79" s="94">
        <f>AH10</f>
        <v>118459.8326855859</v>
      </c>
      <c r="AI79" s="93">
        <f>AI10</f>
        <v>130064.75743676543</v>
      </c>
      <c r="AJ79" s="37">
        <f>SUM(AJ74:AJ78)</f>
        <v>43229172.485790014</v>
      </c>
      <c r="AK79" s="37">
        <f>SUM(AK74:AK78)</f>
        <v>43956025.548800394</v>
      </c>
      <c r="AL79" s="37">
        <v>44648411.577504732</v>
      </c>
      <c r="AM79" s="37">
        <v>45644903.24703493</v>
      </c>
      <c r="AN79" s="37">
        <v>45297358.627957478</v>
      </c>
      <c r="AO79" s="37">
        <v>42798429.532203078</v>
      </c>
      <c r="AP79" s="37">
        <v>40858402.73164279</v>
      </c>
      <c r="AQ79" s="37">
        <v>40135657.013204023</v>
      </c>
      <c r="AR79" s="37">
        <v>39791881.453046121</v>
      </c>
      <c r="AS79" s="37">
        <v>39546155.863159046</v>
      </c>
      <c r="AT79" s="37">
        <v>37404563.925183833</v>
      </c>
      <c r="AU79" s="37">
        <f>SUM(AU74:AU78)</f>
        <v>36518352.181916557</v>
      </c>
      <c r="AV79" s="37">
        <f>SUM(AV74:AV78)</f>
        <v>35807375.007967062</v>
      </c>
      <c r="AW79" s="37">
        <f>SUM(AW74:AW78)</f>
        <v>35552477.313692175</v>
      </c>
      <c r="AX79" s="94">
        <f>AX10</f>
        <v>42343082.59918654</v>
      </c>
      <c r="AY79" s="93">
        <f>AY10</f>
        <v>41939846.861783072</v>
      </c>
      <c r="AZ79" s="93"/>
      <c r="BA79" s="93"/>
      <c r="BB79" s="93"/>
    </row>
    <row r="80" spans="1:57" ht="10" x14ac:dyDescent="0.2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51"/>
      <c r="O80" s="51"/>
      <c r="P80" s="51"/>
      <c r="Q80" s="51"/>
      <c r="R80" s="73"/>
      <c r="S80" s="73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73"/>
      <c r="AI80" s="73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73"/>
      <c r="AY80" s="73"/>
      <c r="AZ80" s="73"/>
      <c r="BA80" s="73"/>
      <c r="BB80" s="73"/>
    </row>
    <row r="81" spans="1:57" ht="10" x14ac:dyDescent="0.2">
      <c r="N81" s="51"/>
      <c r="O81" s="51"/>
      <c r="P81" s="51"/>
      <c r="Q81" s="51"/>
    </row>
    <row r="82" spans="1:57" ht="10" x14ac:dyDescent="0.2">
      <c r="N82" s="51"/>
      <c r="O82" s="51"/>
      <c r="P82" s="51"/>
      <c r="Q82" s="51"/>
    </row>
    <row r="83" spans="1:57" ht="10" x14ac:dyDescent="0.2">
      <c r="N83" s="51"/>
      <c r="O83" s="51"/>
      <c r="P83" s="51"/>
      <c r="Q83" s="51"/>
    </row>
    <row r="84" spans="1:57" ht="10" x14ac:dyDescent="0.2">
      <c r="N84" s="51"/>
      <c r="O84" s="51"/>
      <c r="P84" s="51"/>
      <c r="Q84" s="51"/>
    </row>
    <row r="85" spans="1:57" ht="10" x14ac:dyDescent="0.2">
      <c r="N85" s="51"/>
      <c r="O85" s="51"/>
      <c r="P85" s="51"/>
      <c r="Q85" s="51"/>
    </row>
    <row r="86" spans="1:57" ht="10" x14ac:dyDescent="0.2">
      <c r="N86" s="51"/>
      <c r="O86" s="51"/>
      <c r="P86" s="51"/>
      <c r="Q86" s="51"/>
    </row>
    <row r="87" spans="1:57" ht="10" x14ac:dyDescent="0.2">
      <c r="N87" s="51"/>
      <c r="O87" s="51"/>
      <c r="P87" s="51"/>
      <c r="Q87" s="51"/>
    </row>
    <row r="88" spans="1:57" ht="10" x14ac:dyDescent="0.2">
      <c r="A88" s="47"/>
      <c r="B88" s="47"/>
      <c r="C88" s="47"/>
      <c r="D88" s="47"/>
      <c r="E88" s="23"/>
      <c r="F88" s="23"/>
      <c r="G88" s="23"/>
      <c r="H88" s="23"/>
      <c r="I88" s="23"/>
      <c r="J88" s="23"/>
      <c r="K88" s="52"/>
      <c r="L88" s="52"/>
      <c r="M88" s="52"/>
      <c r="N88" s="51"/>
      <c r="O88" s="51"/>
      <c r="P88" s="51"/>
      <c r="Q88" s="51"/>
      <c r="R88" s="69"/>
      <c r="S88" s="69"/>
      <c r="U88" s="28"/>
      <c r="V88" s="23"/>
      <c r="W88" s="23"/>
      <c r="X88" s="23"/>
      <c r="Y88" s="23"/>
      <c r="Z88" s="23"/>
      <c r="AA88" s="52"/>
      <c r="AB88" s="52"/>
      <c r="AC88" s="52"/>
      <c r="AD88" s="52"/>
      <c r="AE88" s="52"/>
      <c r="AF88" s="52"/>
      <c r="AG88" s="52"/>
      <c r="AH88" s="69"/>
      <c r="AI88" s="69"/>
      <c r="AK88" s="28"/>
      <c r="AL88" s="23"/>
      <c r="AM88" s="23"/>
      <c r="AN88" s="23"/>
      <c r="AO88" s="23"/>
      <c r="AP88" s="23"/>
      <c r="AQ88" s="52"/>
      <c r="AR88" s="52"/>
      <c r="AS88" s="52"/>
      <c r="AT88" s="52"/>
      <c r="AU88" s="52"/>
      <c r="AV88" s="52"/>
      <c r="AW88" s="52"/>
      <c r="AX88" s="69"/>
      <c r="AY88" s="69"/>
      <c r="AZ88" s="69"/>
      <c r="BA88" s="69"/>
      <c r="BB88" s="69"/>
    </row>
    <row r="89" spans="1:57" s="89" customFormat="1" ht="10" x14ac:dyDescent="0.2">
      <c r="A89" s="41"/>
      <c r="B89" s="41"/>
      <c r="C89" s="41"/>
      <c r="D89" s="55"/>
      <c r="E89" s="48"/>
      <c r="F89" s="48"/>
      <c r="G89" s="48"/>
      <c r="H89" s="48"/>
      <c r="I89" s="48"/>
      <c r="J89" s="45"/>
      <c r="K89" s="53"/>
      <c r="L89" s="53"/>
      <c r="M89" s="53"/>
      <c r="N89" s="51"/>
      <c r="O89" s="51"/>
      <c r="P89" s="51"/>
      <c r="Q89" s="51"/>
      <c r="R89" s="72"/>
      <c r="S89" s="85"/>
      <c r="T89" s="37"/>
      <c r="U89" s="48"/>
      <c r="V89" s="48"/>
      <c r="W89" s="48"/>
      <c r="X89" s="48"/>
      <c r="Y89" s="48"/>
      <c r="Z89" s="45"/>
      <c r="AA89" s="53"/>
      <c r="AB89" s="53"/>
      <c r="AC89" s="53"/>
      <c r="AD89" s="53"/>
      <c r="AE89" s="53"/>
      <c r="AF89" s="53"/>
      <c r="AG89" s="53"/>
      <c r="AH89" s="72"/>
      <c r="AI89" s="85"/>
      <c r="AJ89" s="37"/>
      <c r="AK89" s="48"/>
      <c r="AL89" s="48"/>
      <c r="AM89" s="48"/>
      <c r="AN89" s="48"/>
      <c r="AO89" s="48"/>
      <c r="AP89" s="45"/>
      <c r="AQ89" s="53"/>
      <c r="AR89" s="53"/>
      <c r="AS89" s="53"/>
      <c r="AT89" s="53"/>
      <c r="AU89" s="53"/>
      <c r="AV89" s="53"/>
      <c r="AW89" s="53"/>
      <c r="AX89" s="72"/>
      <c r="AY89" s="85"/>
      <c r="AZ89" s="85"/>
      <c r="BA89" s="85"/>
      <c r="BB89" s="85"/>
      <c r="BD89" s="51"/>
      <c r="BE89" s="100"/>
    </row>
    <row r="90" spans="1:57" s="89" customFormat="1" ht="10" x14ac:dyDescent="0.2">
      <c r="A90" s="41"/>
      <c r="B90" s="41"/>
      <c r="C90" s="41"/>
      <c r="D90" s="55"/>
      <c r="E90" s="48"/>
      <c r="F90" s="48"/>
      <c r="G90" s="48"/>
      <c r="H90" s="48"/>
      <c r="I90" s="48"/>
      <c r="J90" s="45"/>
      <c r="K90" s="53"/>
      <c r="L90" s="53"/>
      <c r="M90" s="53"/>
      <c r="N90" s="51"/>
      <c r="O90" s="51"/>
      <c r="P90" s="51"/>
      <c r="Q90" s="51"/>
      <c r="R90" s="72"/>
      <c r="S90" s="85"/>
      <c r="T90" s="37"/>
      <c r="U90" s="48"/>
      <c r="V90" s="48"/>
      <c r="W90" s="48"/>
      <c r="X90" s="48"/>
      <c r="Y90" s="48"/>
      <c r="Z90" s="45"/>
      <c r="AA90" s="53"/>
      <c r="AB90" s="53"/>
      <c r="AC90" s="53"/>
      <c r="AD90" s="53"/>
      <c r="AE90" s="53"/>
      <c r="AF90" s="53"/>
      <c r="AG90" s="53"/>
      <c r="AH90" s="72"/>
      <c r="AI90" s="85"/>
      <c r="AJ90" s="37"/>
      <c r="AK90" s="48"/>
      <c r="AL90" s="48"/>
      <c r="AM90" s="48"/>
      <c r="AN90" s="48"/>
      <c r="AO90" s="48"/>
      <c r="AP90" s="45"/>
      <c r="AQ90" s="53"/>
      <c r="AR90" s="53"/>
      <c r="AS90" s="53"/>
      <c r="AT90" s="53"/>
      <c r="AU90" s="53"/>
      <c r="AV90" s="53"/>
      <c r="AW90" s="53"/>
      <c r="AX90" s="72"/>
      <c r="AY90" s="85"/>
      <c r="AZ90" s="85"/>
      <c r="BA90" s="85"/>
      <c r="BB90" s="85"/>
      <c r="BD90" s="51"/>
      <c r="BE90" s="100"/>
    </row>
    <row r="91" spans="1:57" s="89" customFormat="1" ht="10" x14ac:dyDescent="0.2">
      <c r="A91" s="41"/>
      <c r="B91" s="41"/>
      <c r="C91" s="41"/>
      <c r="D91" s="55"/>
      <c r="E91" s="48"/>
      <c r="F91" s="48"/>
      <c r="G91" s="48"/>
      <c r="H91" s="48"/>
      <c r="I91" s="48"/>
      <c r="J91" s="45"/>
      <c r="K91" s="53"/>
      <c r="L91" s="53"/>
      <c r="M91" s="53"/>
      <c r="N91" s="51"/>
      <c r="O91" s="51"/>
      <c r="P91" s="51"/>
      <c r="Q91" s="51"/>
      <c r="R91" s="72"/>
      <c r="S91" s="85"/>
      <c r="T91" s="37"/>
      <c r="U91" s="48"/>
      <c r="V91" s="48"/>
      <c r="W91" s="48"/>
      <c r="X91" s="48"/>
      <c r="Y91" s="48"/>
      <c r="Z91" s="45"/>
      <c r="AA91" s="53"/>
      <c r="AB91" s="53"/>
      <c r="AC91" s="53"/>
      <c r="AD91" s="53"/>
      <c r="AE91" s="53"/>
      <c r="AF91" s="53"/>
      <c r="AG91" s="53"/>
      <c r="AH91" s="72"/>
      <c r="AI91" s="85"/>
      <c r="AJ91" s="37"/>
      <c r="AK91" s="48"/>
      <c r="AL91" s="48"/>
      <c r="AM91" s="48"/>
      <c r="AN91" s="48"/>
      <c r="AO91" s="48"/>
      <c r="AP91" s="45"/>
      <c r="AQ91" s="53"/>
      <c r="AR91" s="53"/>
      <c r="AS91" s="53"/>
      <c r="AT91" s="53"/>
      <c r="AU91" s="53"/>
      <c r="AV91" s="53"/>
      <c r="AW91" s="53"/>
      <c r="AX91" s="72"/>
      <c r="AY91" s="85"/>
      <c r="AZ91" s="85"/>
      <c r="BA91" s="85"/>
      <c r="BB91" s="85"/>
      <c r="BD91" s="51"/>
      <c r="BE91" s="100"/>
    </row>
    <row r="92" spans="1:57" s="89" customFormat="1" ht="10" x14ac:dyDescent="0.2">
      <c r="A92" s="41"/>
      <c r="B92" s="41"/>
      <c r="C92" s="41"/>
      <c r="D92" s="55"/>
      <c r="E92" s="48"/>
      <c r="F92" s="48"/>
      <c r="G92" s="48"/>
      <c r="H92" s="48"/>
      <c r="I92" s="48"/>
      <c r="J92" s="45"/>
      <c r="K92" s="53"/>
      <c r="L92" s="53"/>
      <c r="M92" s="53"/>
      <c r="N92" s="51"/>
      <c r="O92" s="51"/>
      <c r="P92" s="51"/>
      <c r="Q92" s="51"/>
      <c r="R92" s="72"/>
      <c r="S92" s="85"/>
      <c r="T92" s="37"/>
      <c r="U92" s="48"/>
      <c r="V92" s="48"/>
      <c r="W92" s="48"/>
      <c r="X92" s="48"/>
      <c r="Y92" s="48"/>
      <c r="Z92" s="45"/>
      <c r="AA92" s="53"/>
      <c r="AB92" s="53"/>
      <c r="AC92" s="53"/>
      <c r="AD92" s="53"/>
      <c r="AE92" s="53"/>
      <c r="AF92" s="53"/>
      <c r="AG92" s="53"/>
      <c r="AH92" s="72"/>
      <c r="AI92" s="85"/>
      <c r="AJ92" s="37"/>
      <c r="AK92" s="48"/>
      <c r="AL92" s="48"/>
      <c r="AM92" s="48"/>
      <c r="AN92" s="48"/>
      <c r="AO92" s="48"/>
      <c r="AP92" s="45"/>
      <c r="AQ92" s="53"/>
      <c r="AR92" s="53"/>
      <c r="AS92" s="53"/>
      <c r="AT92" s="53"/>
      <c r="AU92" s="53"/>
      <c r="AV92" s="53"/>
      <c r="AW92" s="53"/>
      <c r="AX92" s="72"/>
      <c r="AY92" s="85"/>
      <c r="AZ92" s="85"/>
      <c r="BA92" s="85"/>
      <c r="BB92" s="85"/>
      <c r="BD92" s="51"/>
      <c r="BE92" s="100"/>
    </row>
    <row r="93" spans="1:57" s="89" customFormat="1" ht="10" x14ac:dyDescent="0.2">
      <c r="A93" s="41"/>
      <c r="B93" s="41"/>
      <c r="C93" s="41"/>
      <c r="D93" s="55"/>
      <c r="E93" s="48"/>
      <c r="F93" s="48"/>
      <c r="G93" s="48"/>
      <c r="H93" s="48"/>
      <c r="I93" s="48"/>
      <c r="J93" s="45"/>
      <c r="K93" s="53"/>
      <c r="L93" s="53"/>
      <c r="M93" s="53"/>
      <c r="N93" s="51"/>
      <c r="O93" s="51"/>
      <c r="P93" s="51"/>
      <c r="Q93" s="51"/>
      <c r="R93" s="72"/>
      <c r="S93" s="85"/>
      <c r="T93" s="37"/>
      <c r="U93" s="48"/>
      <c r="V93" s="48"/>
      <c r="W93" s="48"/>
      <c r="X93" s="48"/>
      <c r="Y93" s="48"/>
      <c r="Z93" s="45"/>
      <c r="AA93" s="53"/>
      <c r="AB93" s="53"/>
      <c r="AC93" s="53"/>
      <c r="AD93" s="53"/>
      <c r="AE93" s="53"/>
      <c r="AF93" s="53"/>
      <c r="AG93" s="53"/>
      <c r="AH93" s="72"/>
      <c r="AI93" s="85"/>
      <c r="AJ93" s="37"/>
      <c r="AK93" s="48"/>
      <c r="AL93" s="48"/>
      <c r="AM93" s="48"/>
      <c r="AN93" s="48"/>
      <c r="AO93" s="48"/>
      <c r="AP93" s="45"/>
      <c r="AQ93" s="53"/>
      <c r="AR93" s="53"/>
      <c r="AS93" s="53"/>
      <c r="AT93" s="53"/>
      <c r="AU93" s="53"/>
      <c r="AV93" s="53"/>
      <c r="AW93" s="53"/>
      <c r="AX93" s="72"/>
      <c r="AY93" s="85"/>
      <c r="AZ93" s="85"/>
      <c r="BA93" s="85"/>
      <c r="BB93" s="85"/>
      <c r="BD93" s="51"/>
      <c r="BE93" s="100"/>
    </row>
    <row r="94" spans="1:57" s="89" customFormat="1" ht="10" x14ac:dyDescent="0.2">
      <c r="A94" s="41"/>
      <c r="B94" s="41"/>
      <c r="C94" s="41"/>
      <c r="D94" s="55"/>
      <c r="E94" s="48"/>
      <c r="F94" s="48"/>
      <c r="G94" s="48"/>
      <c r="H94" s="48"/>
      <c r="I94" s="48"/>
      <c r="J94" s="45"/>
      <c r="K94" s="53"/>
      <c r="L94" s="53"/>
      <c r="M94" s="53"/>
      <c r="N94" s="51"/>
      <c r="O94" s="51"/>
      <c r="P94" s="51"/>
      <c r="Q94" s="51"/>
      <c r="R94" s="72"/>
      <c r="S94" s="85"/>
      <c r="T94" s="37"/>
      <c r="U94" s="48"/>
      <c r="V94" s="48"/>
      <c r="W94" s="48"/>
      <c r="X94" s="48"/>
      <c r="Y94" s="48"/>
      <c r="Z94" s="45"/>
      <c r="AA94" s="53"/>
      <c r="AB94" s="53"/>
      <c r="AC94" s="53"/>
      <c r="AD94" s="53"/>
      <c r="AE94" s="53"/>
      <c r="AF94" s="53"/>
      <c r="AG94" s="53"/>
      <c r="AH94" s="72"/>
      <c r="AI94" s="85"/>
      <c r="AJ94" s="37"/>
      <c r="AK94" s="48"/>
      <c r="AL94" s="48"/>
      <c r="AM94" s="48"/>
      <c r="AN94" s="48"/>
      <c r="AO94" s="48"/>
      <c r="AP94" s="45"/>
      <c r="AQ94" s="53"/>
      <c r="AR94" s="53"/>
      <c r="AS94" s="53"/>
      <c r="AT94" s="53"/>
      <c r="AU94" s="53"/>
      <c r="AV94" s="53"/>
      <c r="AW94" s="53"/>
      <c r="AX94" s="72"/>
      <c r="AY94" s="85"/>
      <c r="AZ94" s="85"/>
      <c r="BA94" s="85"/>
      <c r="BB94" s="85"/>
      <c r="BD94" s="51"/>
      <c r="BE94" s="100"/>
    </row>
    <row r="95" spans="1:57" s="89" customFormat="1" ht="10" x14ac:dyDescent="0.2">
      <c r="A95" s="41"/>
      <c r="B95" s="41"/>
      <c r="C95" s="41"/>
      <c r="D95" s="55"/>
      <c r="E95" s="48"/>
      <c r="F95" s="48"/>
      <c r="G95" s="48"/>
      <c r="H95" s="48"/>
      <c r="I95" s="48"/>
      <c r="J95" s="45"/>
      <c r="K95" s="53"/>
      <c r="L95" s="53"/>
      <c r="M95" s="53"/>
      <c r="N95" s="51"/>
      <c r="O95" s="51"/>
      <c r="P95" s="51"/>
      <c r="Q95" s="51"/>
      <c r="R95" s="72"/>
      <c r="S95" s="85"/>
      <c r="T95" s="37"/>
      <c r="U95" s="48"/>
      <c r="V95" s="48"/>
      <c r="W95" s="48"/>
      <c r="X95" s="48"/>
      <c r="Y95" s="48"/>
      <c r="Z95" s="45"/>
      <c r="AA95" s="53"/>
      <c r="AB95" s="53"/>
      <c r="AC95" s="53"/>
      <c r="AD95" s="53"/>
      <c r="AE95" s="53"/>
      <c r="AF95" s="53"/>
      <c r="AG95" s="53"/>
      <c r="AH95" s="72"/>
      <c r="AI95" s="85"/>
      <c r="AJ95" s="37"/>
      <c r="AK95" s="48"/>
      <c r="AL95" s="48"/>
      <c r="AM95" s="48"/>
      <c r="AN95" s="48"/>
      <c r="AO95" s="48"/>
      <c r="AP95" s="45"/>
      <c r="AQ95" s="53"/>
      <c r="AR95" s="53"/>
      <c r="AS95" s="53"/>
      <c r="AT95" s="53"/>
      <c r="AU95" s="53"/>
      <c r="AV95" s="53"/>
      <c r="AW95" s="53"/>
      <c r="AX95" s="72"/>
      <c r="AY95" s="85"/>
      <c r="AZ95" s="85"/>
      <c r="BA95" s="85"/>
      <c r="BB95" s="85"/>
      <c r="BD95" s="51"/>
      <c r="BE95" s="100"/>
    </row>
    <row r="96" spans="1:57" s="89" customFormat="1" ht="10" x14ac:dyDescent="0.2">
      <c r="A96" s="47"/>
      <c r="B96" s="47"/>
      <c r="C96" s="47"/>
      <c r="D96" s="47"/>
      <c r="E96" s="28"/>
      <c r="F96" s="28"/>
      <c r="G96" s="28"/>
      <c r="H96" s="28"/>
      <c r="I96" s="28"/>
      <c r="J96" s="28"/>
      <c r="K96" s="52"/>
      <c r="L96" s="52"/>
      <c r="M96" s="52"/>
      <c r="N96" s="51"/>
      <c r="O96" s="51"/>
      <c r="P96" s="51"/>
      <c r="Q96" s="51"/>
      <c r="R96" s="72"/>
      <c r="S96" s="72"/>
      <c r="T96" s="37"/>
      <c r="U96" s="28"/>
      <c r="V96" s="28"/>
      <c r="W96" s="28"/>
      <c r="X96" s="28"/>
      <c r="Y96" s="28"/>
      <c r="Z96" s="28"/>
      <c r="AA96" s="52"/>
      <c r="AB96" s="52"/>
      <c r="AC96" s="52"/>
      <c r="AD96" s="52"/>
      <c r="AE96" s="52"/>
      <c r="AF96" s="52"/>
      <c r="AG96" s="52"/>
      <c r="AH96" s="72"/>
      <c r="AI96" s="72"/>
      <c r="AJ96" s="37"/>
      <c r="AK96" s="28"/>
      <c r="AL96" s="28"/>
      <c r="AM96" s="28"/>
      <c r="AN96" s="28"/>
      <c r="AO96" s="28"/>
      <c r="AP96" s="28"/>
      <c r="AQ96" s="52"/>
      <c r="AR96" s="52"/>
      <c r="AS96" s="52"/>
      <c r="AT96" s="52"/>
      <c r="AU96" s="52"/>
      <c r="AV96" s="52"/>
      <c r="AW96" s="52"/>
      <c r="AX96" s="72"/>
      <c r="AY96" s="72"/>
      <c r="AZ96" s="72"/>
      <c r="BA96" s="72"/>
      <c r="BB96" s="72"/>
      <c r="BD96" s="51"/>
      <c r="BE96" s="100"/>
    </row>
    <row r="97" spans="1:57" s="89" customFormat="1" ht="10" x14ac:dyDescent="0.2">
      <c r="A97" s="41"/>
      <c r="B97" s="41"/>
      <c r="C97" s="41"/>
      <c r="D97" s="55"/>
      <c r="E97" s="48"/>
      <c r="F97" s="48"/>
      <c r="G97" s="48"/>
      <c r="H97" s="48"/>
      <c r="I97" s="48"/>
      <c r="J97" s="45"/>
      <c r="K97" s="53"/>
      <c r="L97" s="53"/>
      <c r="M97" s="53"/>
      <c r="N97" s="51"/>
      <c r="O97" s="51"/>
      <c r="P97" s="51"/>
      <c r="Q97" s="51"/>
      <c r="R97" s="72"/>
      <c r="S97" s="85"/>
      <c r="T97" s="37"/>
      <c r="U97" s="48"/>
      <c r="V97" s="48"/>
      <c r="W97" s="48"/>
      <c r="X97" s="48"/>
      <c r="Y97" s="48"/>
      <c r="Z97" s="45"/>
      <c r="AA97" s="53"/>
      <c r="AB97" s="53"/>
      <c r="AC97" s="53"/>
      <c r="AD97" s="53"/>
      <c r="AE97" s="53"/>
      <c r="AF97" s="53"/>
      <c r="AG97" s="53"/>
      <c r="AH97" s="72"/>
      <c r="AI97" s="85"/>
      <c r="AJ97" s="37"/>
      <c r="AK97" s="48"/>
      <c r="AL97" s="48"/>
      <c r="AM97" s="48"/>
      <c r="AN97" s="48"/>
      <c r="AO97" s="48"/>
      <c r="AP97" s="45"/>
      <c r="AQ97" s="53"/>
      <c r="AR97" s="53"/>
      <c r="AS97" s="53"/>
      <c r="AT97" s="53"/>
      <c r="AU97" s="53"/>
      <c r="AV97" s="53"/>
      <c r="AW97" s="53"/>
      <c r="AX97" s="72"/>
      <c r="AY97" s="85"/>
      <c r="AZ97" s="85"/>
      <c r="BA97" s="85"/>
      <c r="BB97" s="85"/>
      <c r="BD97" s="51"/>
      <c r="BE97" s="100"/>
    </row>
    <row r="98" spans="1:57" s="89" customFormat="1" ht="10" x14ac:dyDescent="0.2">
      <c r="A98" s="41"/>
      <c r="B98" s="41"/>
      <c r="C98" s="41"/>
      <c r="D98" s="55"/>
      <c r="E98" s="48"/>
      <c r="F98" s="48"/>
      <c r="G98" s="48"/>
      <c r="H98" s="48"/>
      <c r="I98" s="48"/>
      <c r="J98" s="45"/>
      <c r="K98" s="53"/>
      <c r="L98" s="53"/>
      <c r="M98" s="53"/>
      <c r="N98" s="51"/>
      <c r="O98" s="51"/>
      <c r="P98" s="51"/>
      <c r="Q98" s="51"/>
      <c r="R98" s="72"/>
      <c r="S98" s="85"/>
      <c r="T98" s="37"/>
      <c r="U98" s="48"/>
      <c r="V98" s="48"/>
      <c r="W98" s="48"/>
      <c r="X98" s="48"/>
      <c r="Y98" s="48"/>
      <c r="Z98" s="45"/>
      <c r="AA98" s="53"/>
      <c r="AB98" s="53"/>
      <c r="AC98" s="53"/>
      <c r="AD98" s="53"/>
      <c r="AE98" s="53"/>
      <c r="AF98" s="53"/>
      <c r="AG98" s="53"/>
      <c r="AH98" s="72"/>
      <c r="AI98" s="85"/>
      <c r="AJ98" s="37"/>
      <c r="AK98" s="48"/>
      <c r="AL98" s="48"/>
      <c r="AM98" s="48"/>
      <c r="AN98" s="48"/>
      <c r="AO98" s="48"/>
      <c r="AP98" s="45"/>
      <c r="AQ98" s="53"/>
      <c r="AR98" s="53"/>
      <c r="AS98" s="53"/>
      <c r="AT98" s="53"/>
      <c r="AU98" s="53"/>
      <c r="AV98" s="53"/>
      <c r="AW98" s="53"/>
      <c r="AX98" s="72"/>
      <c r="AY98" s="85"/>
      <c r="AZ98" s="85"/>
      <c r="BA98" s="85"/>
      <c r="BB98" s="85"/>
      <c r="BD98" s="51"/>
      <c r="BE98" s="100"/>
    </row>
    <row r="99" spans="1:57" s="89" customFormat="1" ht="10" x14ac:dyDescent="0.2">
      <c r="A99" s="41"/>
      <c r="B99" s="41"/>
      <c r="C99" s="41"/>
      <c r="D99" s="55"/>
      <c r="E99" s="48"/>
      <c r="F99" s="48"/>
      <c r="G99" s="48"/>
      <c r="H99" s="48"/>
      <c r="I99" s="48"/>
      <c r="J99" s="45"/>
      <c r="K99" s="53"/>
      <c r="L99" s="53"/>
      <c r="M99" s="53"/>
      <c r="N99" s="51"/>
      <c r="O99" s="51"/>
      <c r="P99" s="51"/>
      <c r="Q99" s="51"/>
      <c r="R99" s="72"/>
      <c r="S99" s="85"/>
      <c r="T99" s="37"/>
      <c r="U99" s="48"/>
      <c r="V99" s="48"/>
      <c r="W99" s="48"/>
      <c r="X99" s="48"/>
      <c r="Y99" s="48"/>
      <c r="Z99" s="45"/>
      <c r="AA99" s="53"/>
      <c r="AB99" s="53"/>
      <c r="AC99" s="53"/>
      <c r="AD99" s="53"/>
      <c r="AE99" s="53"/>
      <c r="AF99" s="53"/>
      <c r="AG99" s="53"/>
      <c r="AH99" s="72"/>
      <c r="AI99" s="85"/>
      <c r="AJ99" s="37"/>
      <c r="AK99" s="48"/>
      <c r="AL99" s="48"/>
      <c r="AM99" s="48"/>
      <c r="AN99" s="48"/>
      <c r="AO99" s="48"/>
      <c r="AP99" s="45"/>
      <c r="AQ99" s="53"/>
      <c r="AR99" s="53"/>
      <c r="AS99" s="53"/>
      <c r="AT99" s="53"/>
      <c r="AU99" s="53"/>
      <c r="AV99" s="53"/>
      <c r="AW99" s="53"/>
      <c r="AX99" s="72"/>
      <c r="AY99" s="85"/>
      <c r="AZ99" s="85"/>
      <c r="BA99" s="85"/>
      <c r="BB99" s="85"/>
      <c r="BD99" s="51"/>
      <c r="BE99" s="100"/>
    </row>
    <row r="100" spans="1:57" s="89" customFormat="1" ht="10" x14ac:dyDescent="0.2">
      <c r="A100" s="41"/>
      <c r="B100" s="41"/>
      <c r="C100" s="41"/>
      <c r="D100" s="55"/>
      <c r="E100" s="48"/>
      <c r="F100" s="48"/>
      <c r="G100" s="48"/>
      <c r="H100" s="48"/>
      <c r="I100" s="48"/>
      <c r="J100" s="45"/>
      <c r="K100" s="53"/>
      <c r="L100" s="53"/>
      <c r="M100" s="53"/>
      <c r="N100" s="51"/>
      <c r="O100" s="51"/>
      <c r="P100" s="51"/>
      <c r="Q100" s="51"/>
      <c r="R100" s="72"/>
      <c r="S100" s="85"/>
      <c r="T100" s="37"/>
      <c r="U100" s="48"/>
      <c r="V100" s="48"/>
      <c r="W100" s="48"/>
      <c r="X100" s="48"/>
      <c r="Y100" s="48"/>
      <c r="Z100" s="45"/>
      <c r="AA100" s="53"/>
      <c r="AB100" s="53"/>
      <c r="AC100" s="53"/>
      <c r="AD100" s="53"/>
      <c r="AE100" s="53"/>
      <c r="AF100" s="53"/>
      <c r="AG100" s="53"/>
      <c r="AH100" s="72"/>
      <c r="AI100" s="85"/>
      <c r="AJ100" s="37"/>
      <c r="AK100" s="48"/>
      <c r="AL100" s="48"/>
      <c r="AM100" s="48"/>
      <c r="AN100" s="48"/>
      <c r="AO100" s="48"/>
      <c r="AP100" s="45"/>
      <c r="AQ100" s="53"/>
      <c r="AR100" s="53"/>
      <c r="AS100" s="53"/>
      <c r="AT100" s="53"/>
      <c r="AU100" s="53"/>
      <c r="AV100" s="53"/>
      <c r="AW100" s="53"/>
      <c r="AX100" s="72"/>
      <c r="AY100" s="85"/>
      <c r="AZ100" s="85"/>
      <c r="BA100" s="85"/>
      <c r="BB100" s="85"/>
      <c r="BD100" s="51"/>
      <c r="BE100" s="100"/>
    </row>
    <row r="101" spans="1:57" s="89" customFormat="1" ht="10" x14ac:dyDescent="0.2">
      <c r="A101" s="41"/>
      <c r="B101" s="41"/>
      <c r="C101" s="41"/>
      <c r="D101" s="55"/>
      <c r="E101" s="48"/>
      <c r="F101" s="48"/>
      <c r="G101" s="48"/>
      <c r="H101" s="48"/>
      <c r="I101" s="48"/>
      <c r="J101" s="45"/>
      <c r="K101" s="53"/>
      <c r="L101" s="53"/>
      <c r="M101" s="53"/>
      <c r="N101" s="51"/>
      <c r="O101" s="51"/>
      <c r="P101" s="51"/>
      <c r="Q101" s="51"/>
      <c r="R101" s="72"/>
      <c r="S101" s="85"/>
      <c r="T101" s="37"/>
      <c r="U101" s="48"/>
      <c r="V101" s="48"/>
      <c r="W101" s="48"/>
      <c r="X101" s="48"/>
      <c r="Y101" s="48"/>
      <c r="Z101" s="45"/>
      <c r="AA101" s="53"/>
      <c r="AB101" s="53"/>
      <c r="AC101" s="53"/>
      <c r="AD101" s="53"/>
      <c r="AE101" s="53"/>
      <c r="AF101" s="53"/>
      <c r="AG101" s="53"/>
      <c r="AH101" s="72"/>
      <c r="AI101" s="85"/>
      <c r="AJ101" s="37"/>
      <c r="AK101" s="48"/>
      <c r="AL101" s="48"/>
      <c r="AM101" s="48"/>
      <c r="AN101" s="48"/>
      <c r="AO101" s="48"/>
      <c r="AP101" s="45"/>
      <c r="AQ101" s="53"/>
      <c r="AR101" s="53"/>
      <c r="AS101" s="53"/>
      <c r="AT101" s="53"/>
      <c r="AU101" s="53"/>
      <c r="AV101" s="53"/>
      <c r="AW101" s="53"/>
      <c r="AX101" s="72"/>
      <c r="AY101" s="85"/>
      <c r="AZ101" s="85"/>
      <c r="BA101" s="85"/>
      <c r="BB101" s="85"/>
      <c r="BD101" s="51"/>
      <c r="BE101" s="100"/>
    </row>
    <row r="102" spans="1:57" s="89" customFormat="1" ht="10" x14ac:dyDescent="0.2">
      <c r="A102" s="41"/>
      <c r="B102" s="41"/>
      <c r="C102" s="41"/>
      <c r="D102" s="55"/>
      <c r="E102" s="48"/>
      <c r="F102" s="48"/>
      <c r="G102" s="48"/>
      <c r="H102" s="48"/>
      <c r="I102" s="48"/>
      <c r="J102" s="45"/>
      <c r="K102" s="53"/>
      <c r="L102" s="53"/>
      <c r="M102" s="53"/>
      <c r="N102" s="51"/>
      <c r="O102" s="51"/>
      <c r="P102" s="51"/>
      <c r="Q102" s="51"/>
      <c r="R102" s="72"/>
      <c r="S102" s="85"/>
      <c r="T102" s="37"/>
      <c r="U102" s="48"/>
      <c r="V102" s="48"/>
      <c r="W102" s="48"/>
      <c r="X102" s="48"/>
      <c r="Y102" s="48"/>
      <c r="Z102" s="45"/>
      <c r="AA102" s="53"/>
      <c r="AB102" s="53"/>
      <c r="AC102" s="53"/>
      <c r="AD102" s="53"/>
      <c r="AE102" s="53"/>
      <c r="AF102" s="53"/>
      <c r="AG102" s="53"/>
      <c r="AH102" s="72"/>
      <c r="AI102" s="85"/>
      <c r="AJ102" s="37"/>
      <c r="AK102" s="48"/>
      <c r="AL102" s="48"/>
      <c r="AM102" s="48"/>
      <c r="AN102" s="48"/>
      <c r="AO102" s="48"/>
      <c r="AP102" s="45"/>
      <c r="AQ102" s="53"/>
      <c r="AR102" s="53"/>
      <c r="AS102" s="53"/>
      <c r="AT102" s="53"/>
      <c r="AU102" s="53"/>
      <c r="AV102" s="53"/>
      <c r="AW102" s="53"/>
      <c r="AX102" s="72"/>
      <c r="AY102" s="85"/>
      <c r="AZ102" s="85"/>
      <c r="BA102" s="85"/>
      <c r="BB102" s="85"/>
      <c r="BD102" s="51"/>
      <c r="BE102" s="100"/>
    </row>
    <row r="103" spans="1:57" s="89" customFormat="1" ht="10" x14ac:dyDescent="0.2">
      <c r="A103" s="41"/>
      <c r="B103" s="41"/>
      <c r="C103" s="41"/>
      <c r="D103" s="55"/>
      <c r="E103" s="48"/>
      <c r="F103" s="48"/>
      <c r="G103" s="48"/>
      <c r="H103" s="48"/>
      <c r="I103" s="48"/>
      <c r="J103" s="45"/>
      <c r="K103" s="53"/>
      <c r="L103" s="53"/>
      <c r="M103" s="53"/>
      <c r="N103" s="51"/>
      <c r="O103" s="51"/>
      <c r="P103" s="51"/>
      <c r="Q103" s="51"/>
      <c r="R103" s="72"/>
      <c r="S103" s="85"/>
      <c r="T103" s="37"/>
      <c r="U103" s="48"/>
      <c r="V103" s="48"/>
      <c r="W103" s="48"/>
      <c r="X103" s="48"/>
      <c r="Y103" s="48"/>
      <c r="Z103" s="45"/>
      <c r="AA103" s="53"/>
      <c r="AB103" s="53"/>
      <c r="AC103" s="53"/>
      <c r="AD103" s="53"/>
      <c r="AE103" s="53"/>
      <c r="AF103" s="53"/>
      <c r="AG103" s="53"/>
      <c r="AH103" s="72"/>
      <c r="AI103" s="85"/>
      <c r="AJ103" s="37"/>
      <c r="AK103" s="48"/>
      <c r="AL103" s="48"/>
      <c r="AM103" s="48"/>
      <c r="AN103" s="48"/>
      <c r="AO103" s="48"/>
      <c r="AP103" s="45"/>
      <c r="AQ103" s="53"/>
      <c r="AR103" s="53"/>
      <c r="AS103" s="53"/>
      <c r="AT103" s="53"/>
      <c r="AU103" s="53"/>
      <c r="AV103" s="53"/>
      <c r="AW103" s="53"/>
      <c r="AX103" s="72"/>
      <c r="AY103" s="85"/>
      <c r="AZ103" s="85"/>
      <c r="BA103" s="85"/>
      <c r="BB103" s="85"/>
      <c r="BD103" s="51"/>
      <c r="BE103" s="100"/>
    </row>
    <row r="104" spans="1:57" s="89" customFormat="1" ht="10" x14ac:dyDescent="0.2">
      <c r="A104" s="41"/>
      <c r="B104" s="41"/>
      <c r="C104" s="41"/>
      <c r="D104" s="55"/>
      <c r="E104" s="48"/>
      <c r="F104" s="48"/>
      <c r="G104" s="48"/>
      <c r="H104" s="48"/>
      <c r="I104" s="48"/>
      <c r="J104" s="45"/>
      <c r="K104" s="53"/>
      <c r="L104" s="53"/>
      <c r="M104" s="53"/>
      <c r="N104" s="51"/>
      <c r="O104" s="51"/>
      <c r="P104" s="51"/>
      <c r="Q104" s="51"/>
      <c r="R104" s="72"/>
      <c r="S104" s="85"/>
      <c r="T104" s="37"/>
      <c r="U104" s="48"/>
      <c r="V104" s="48"/>
      <c r="W104" s="48"/>
      <c r="X104" s="48"/>
      <c r="Y104" s="48"/>
      <c r="Z104" s="45"/>
      <c r="AA104" s="53"/>
      <c r="AB104" s="53"/>
      <c r="AC104" s="53"/>
      <c r="AD104" s="53"/>
      <c r="AE104" s="53"/>
      <c r="AF104" s="53"/>
      <c r="AG104" s="53"/>
      <c r="AH104" s="72"/>
      <c r="AI104" s="85"/>
      <c r="AJ104" s="37"/>
      <c r="AK104" s="48"/>
      <c r="AL104" s="48"/>
      <c r="AM104" s="48"/>
      <c r="AN104" s="48"/>
      <c r="AO104" s="48"/>
      <c r="AP104" s="45"/>
      <c r="AQ104" s="53"/>
      <c r="AR104" s="53"/>
      <c r="AS104" s="53"/>
      <c r="AT104" s="53"/>
      <c r="AU104" s="53"/>
      <c r="AV104" s="53"/>
      <c r="AW104" s="53"/>
      <c r="AX104" s="72"/>
      <c r="AY104" s="85"/>
      <c r="AZ104" s="85"/>
      <c r="BA104" s="85"/>
      <c r="BB104" s="85"/>
      <c r="BD104" s="51"/>
      <c r="BE104" s="100"/>
    </row>
    <row r="105" spans="1:57" s="89" customFormat="1" ht="10" x14ac:dyDescent="0.2">
      <c r="A105" s="41"/>
      <c r="B105" s="41"/>
      <c r="C105" s="41"/>
      <c r="D105" s="55"/>
      <c r="E105" s="48"/>
      <c r="F105" s="48"/>
      <c r="G105" s="48"/>
      <c r="H105" s="48"/>
      <c r="I105" s="48"/>
      <c r="J105" s="45"/>
      <c r="K105" s="53"/>
      <c r="L105" s="53"/>
      <c r="M105" s="53"/>
      <c r="N105" s="51"/>
      <c r="O105" s="51"/>
      <c r="P105" s="51"/>
      <c r="Q105" s="51"/>
      <c r="R105" s="72"/>
      <c r="S105" s="85"/>
      <c r="T105" s="37"/>
      <c r="U105" s="48"/>
      <c r="V105" s="48"/>
      <c r="W105" s="48"/>
      <c r="X105" s="48"/>
      <c r="Y105" s="48"/>
      <c r="Z105" s="45"/>
      <c r="AA105" s="53"/>
      <c r="AB105" s="53"/>
      <c r="AC105" s="53"/>
      <c r="AD105" s="53"/>
      <c r="AE105" s="53"/>
      <c r="AF105" s="53"/>
      <c r="AG105" s="53"/>
      <c r="AH105" s="72"/>
      <c r="AI105" s="85"/>
      <c r="AJ105" s="37"/>
      <c r="AK105" s="48"/>
      <c r="AL105" s="48"/>
      <c r="AM105" s="48"/>
      <c r="AN105" s="48"/>
      <c r="AO105" s="48"/>
      <c r="AP105" s="45"/>
      <c r="AQ105" s="53"/>
      <c r="AR105" s="53"/>
      <c r="AS105" s="53"/>
      <c r="AT105" s="53"/>
      <c r="AU105" s="53"/>
      <c r="AV105" s="53"/>
      <c r="AW105" s="53"/>
      <c r="AX105" s="72"/>
      <c r="AY105" s="85"/>
      <c r="AZ105" s="85"/>
      <c r="BA105" s="85"/>
      <c r="BB105" s="85"/>
      <c r="BD105" s="51"/>
      <c r="BE105" s="100"/>
    </row>
    <row r="106" spans="1:57" s="89" customFormat="1" ht="10" x14ac:dyDescent="0.2">
      <c r="A106" s="41"/>
      <c r="B106" s="41"/>
      <c r="C106" s="41"/>
      <c r="D106" s="55"/>
      <c r="E106" s="48"/>
      <c r="F106" s="48"/>
      <c r="G106" s="48"/>
      <c r="H106" s="48"/>
      <c r="I106" s="48"/>
      <c r="J106" s="45"/>
      <c r="K106" s="53"/>
      <c r="L106" s="53"/>
      <c r="M106" s="53"/>
      <c r="N106" s="51"/>
      <c r="O106" s="51"/>
      <c r="P106" s="51"/>
      <c r="Q106" s="51"/>
      <c r="R106" s="72"/>
      <c r="S106" s="85"/>
      <c r="T106" s="37"/>
      <c r="U106" s="48"/>
      <c r="V106" s="48"/>
      <c r="W106" s="48"/>
      <c r="X106" s="48"/>
      <c r="Y106" s="48"/>
      <c r="Z106" s="45"/>
      <c r="AA106" s="53"/>
      <c r="AB106" s="53"/>
      <c r="AC106" s="53"/>
      <c r="AD106" s="53"/>
      <c r="AE106" s="53"/>
      <c r="AF106" s="53"/>
      <c r="AG106" s="53"/>
      <c r="AH106" s="72"/>
      <c r="AI106" s="85"/>
      <c r="AJ106" s="37"/>
      <c r="AK106" s="48"/>
      <c r="AL106" s="48"/>
      <c r="AM106" s="48"/>
      <c r="AN106" s="48"/>
      <c r="AO106" s="48"/>
      <c r="AP106" s="45"/>
      <c r="AQ106" s="53"/>
      <c r="AR106" s="53"/>
      <c r="AS106" s="53"/>
      <c r="AT106" s="53"/>
      <c r="AU106" s="53"/>
      <c r="AV106" s="53"/>
      <c r="AW106" s="53"/>
      <c r="AX106" s="72"/>
      <c r="AY106" s="85"/>
      <c r="AZ106" s="85"/>
      <c r="BA106" s="85"/>
      <c r="BB106" s="85"/>
      <c r="BD106" s="51"/>
      <c r="BE106" s="100"/>
    </row>
    <row r="107" spans="1:57" s="89" customFormat="1" ht="10" x14ac:dyDescent="0.2">
      <c r="A107" s="41"/>
      <c r="B107" s="41"/>
      <c r="C107" s="41"/>
      <c r="D107" s="55"/>
      <c r="E107" s="48"/>
      <c r="F107" s="48"/>
      <c r="G107" s="48"/>
      <c r="H107" s="48"/>
      <c r="I107" s="48"/>
      <c r="J107" s="45"/>
      <c r="K107" s="53"/>
      <c r="L107" s="53"/>
      <c r="M107" s="53"/>
      <c r="N107" s="51"/>
      <c r="O107" s="51"/>
      <c r="P107" s="51"/>
      <c r="Q107" s="51"/>
      <c r="R107" s="72"/>
      <c r="S107" s="85"/>
      <c r="T107" s="37"/>
      <c r="U107" s="48"/>
      <c r="V107" s="48"/>
      <c r="W107" s="48"/>
      <c r="X107" s="48"/>
      <c r="Y107" s="48"/>
      <c r="Z107" s="45"/>
      <c r="AA107" s="53"/>
      <c r="AB107" s="53"/>
      <c r="AC107" s="53"/>
      <c r="AD107" s="53"/>
      <c r="AE107" s="53"/>
      <c r="AF107" s="53"/>
      <c r="AG107" s="53"/>
      <c r="AH107" s="72"/>
      <c r="AI107" s="85"/>
      <c r="AJ107" s="37"/>
      <c r="AK107" s="48"/>
      <c r="AL107" s="48"/>
      <c r="AM107" s="48"/>
      <c r="AN107" s="48"/>
      <c r="AO107" s="48"/>
      <c r="AP107" s="45"/>
      <c r="AQ107" s="53"/>
      <c r="AR107" s="53"/>
      <c r="AS107" s="53"/>
      <c r="AT107" s="53"/>
      <c r="AU107" s="53"/>
      <c r="AV107" s="53"/>
      <c r="AW107" s="53"/>
      <c r="AX107" s="72"/>
      <c r="AY107" s="85"/>
      <c r="AZ107" s="85"/>
      <c r="BA107" s="85"/>
      <c r="BB107" s="85"/>
      <c r="BD107" s="51"/>
      <c r="BE107" s="100"/>
    </row>
    <row r="108" spans="1:57" s="89" customFormat="1" ht="10" x14ac:dyDescent="0.2">
      <c r="A108" s="41"/>
      <c r="B108" s="41"/>
      <c r="C108" s="41"/>
      <c r="D108" s="55"/>
      <c r="E108" s="48"/>
      <c r="F108" s="48"/>
      <c r="G108" s="48"/>
      <c r="H108" s="48"/>
      <c r="I108" s="48"/>
      <c r="J108" s="45"/>
      <c r="K108" s="53"/>
      <c r="L108" s="53"/>
      <c r="M108" s="53"/>
      <c r="N108" s="51"/>
      <c r="O108" s="51"/>
      <c r="P108" s="51"/>
      <c r="Q108" s="51"/>
      <c r="R108" s="72"/>
      <c r="S108" s="85"/>
      <c r="T108" s="37"/>
      <c r="U108" s="48"/>
      <c r="V108" s="48"/>
      <c r="W108" s="48"/>
      <c r="X108" s="48"/>
      <c r="Y108" s="48"/>
      <c r="Z108" s="45"/>
      <c r="AA108" s="53"/>
      <c r="AB108" s="53"/>
      <c r="AC108" s="53"/>
      <c r="AD108" s="53"/>
      <c r="AE108" s="53"/>
      <c r="AF108" s="53"/>
      <c r="AG108" s="53"/>
      <c r="AH108" s="72"/>
      <c r="AI108" s="85"/>
      <c r="AJ108" s="37"/>
      <c r="AK108" s="48"/>
      <c r="AL108" s="48"/>
      <c r="AM108" s="48"/>
      <c r="AN108" s="48"/>
      <c r="AO108" s="48"/>
      <c r="AP108" s="45"/>
      <c r="AQ108" s="53"/>
      <c r="AR108" s="53"/>
      <c r="AS108" s="53"/>
      <c r="AT108" s="53"/>
      <c r="AU108" s="53"/>
      <c r="AV108" s="53"/>
      <c r="AW108" s="53"/>
      <c r="AX108" s="72"/>
      <c r="AY108" s="85"/>
      <c r="AZ108" s="85"/>
      <c r="BA108" s="85"/>
      <c r="BB108" s="85"/>
      <c r="BD108" s="51"/>
      <c r="BE108" s="100"/>
    </row>
    <row r="109" spans="1:57" s="89" customFormat="1" ht="10" x14ac:dyDescent="0.2">
      <c r="A109" s="41"/>
      <c r="B109" s="41"/>
      <c r="C109" s="41"/>
      <c r="D109" s="55"/>
      <c r="E109" s="48"/>
      <c r="F109" s="48"/>
      <c r="G109" s="48"/>
      <c r="H109" s="48"/>
      <c r="I109" s="48"/>
      <c r="J109" s="45"/>
      <c r="K109" s="53"/>
      <c r="L109" s="53"/>
      <c r="M109" s="53"/>
      <c r="N109" s="51"/>
      <c r="O109" s="51"/>
      <c r="P109" s="51"/>
      <c r="Q109" s="51"/>
      <c r="R109" s="72"/>
      <c r="S109" s="85"/>
      <c r="T109" s="37"/>
      <c r="U109" s="48"/>
      <c r="V109" s="48"/>
      <c r="W109" s="48"/>
      <c r="X109" s="48"/>
      <c r="Y109" s="48"/>
      <c r="Z109" s="45"/>
      <c r="AA109" s="53"/>
      <c r="AB109" s="53"/>
      <c r="AC109" s="53"/>
      <c r="AD109" s="53"/>
      <c r="AE109" s="53"/>
      <c r="AF109" s="53"/>
      <c r="AG109" s="53"/>
      <c r="AH109" s="72"/>
      <c r="AI109" s="85"/>
      <c r="AJ109" s="37"/>
      <c r="AK109" s="48"/>
      <c r="AL109" s="48"/>
      <c r="AM109" s="48"/>
      <c r="AN109" s="48"/>
      <c r="AO109" s="48"/>
      <c r="AP109" s="45"/>
      <c r="AQ109" s="53"/>
      <c r="AR109" s="53"/>
      <c r="AS109" s="53"/>
      <c r="AT109" s="53"/>
      <c r="AU109" s="53"/>
      <c r="AV109" s="53"/>
      <c r="AW109" s="53"/>
      <c r="AX109" s="72"/>
      <c r="AY109" s="85"/>
      <c r="AZ109" s="85"/>
      <c r="BA109" s="85"/>
      <c r="BB109" s="85"/>
      <c r="BD109" s="51"/>
      <c r="BE109" s="100"/>
    </row>
    <row r="110" spans="1:57" s="89" customFormat="1" ht="10" x14ac:dyDescent="0.2">
      <c r="A110" s="41"/>
      <c r="B110" s="41"/>
      <c r="C110" s="41"/>
      <c r="D110" s="55"/>
      <c r="E110" s="48"/>
      <c r="F110" s="48"/>
      <c r="G110" s="48"/>
      <c r="H110" s="48"/>
      <c r="I110" s="48"/>
      <c r="J110" s="45"/>
      <c r="K110" s="53"/>
      <c r="L110" s="53"/>
      <c r="M110" s="53"/>
      <c r="N110" s="51"/>
      <c r="O110" s="51"/>
      <c r="P110" s="51"/>
      <c r="Q110" s="51"/>
      <c r="R110" s="72"/>
      <c r="S110" s="85"/>
      <c r="T110" s="37"/>
      <c r="U110" s="48"/>
      <c r="V110" s="48"/>
      <c r="W110" s="48"/>
      <c r="X110" s="48"/>
      <c r="Y110" s="48"/>
      <c r="Z110" s="45"/>
      <c r="AA110" s="53"/>
      <c r="AB110" s="53"/>
      <c r="AC110" s="53"/>
      <c r="AD110" s="53"/>
      <c r="AE110" s="53"/>
      <c r="AF110" s="53"/>
      <c r="AG110" s="53"/>
      <c r="AH110" s="72"/>
      <c r="AI110" s="85"/>
      <c r="AJ110" s="37"/>
      <c r="AK110" s="48"/>
      <c r="AL110" s="48"/>
      <c r="AM110" s="48"/>
      <c r="AN110" s="48"/>
      <c r="AO110" s="48"/>
      <c r="AP110" s="45"/>
      <c r="AQ110" s="53"/>
      <c r="AR110" s="53"/>
      <c r="AS110" s="53"/>
      <c r="AT110" s="53"/>
      <c r="AU110" s="53"/>
      <c r="AV110" s="53"/>
      <c r="AW110" s="53"/>
      <c r="AX110" s="72"/>
      <c r="AY110" s="85"/>
      <c r="AZ110" s="85"/>
      <c r="BA110" s="85"/>
      <c r="BB110" s="85"/>
      <c r="BD110" s="51"/>
      <c r="BE110" s="100"/>
    </row>
    <row r="111" spans="1:57" s="89" customFormat="1" ht="10" x14ac:dyDescent="0.2">
      <c r="A111" s="41"/>
      <c r="B111" s="41"/>
      <c r="C111" s="41"/>
      <c r="D111" s="55"/>
      <c r="E111" s="48"/>
      <c r="F111" s="48"/>
      <c r="G111" s="48"/>
      <c r="H111" s="48"/>
      <c r="I111" s="48"/>
      <c r="J111" s="45"/>
      <c r="K111" s="53"/>
      <c r="L111" s="53"/>
      <c r="M111" s="53"/>
      <c r="N111" s="51"/>
      <c r="O111" s="51"/>
      <c r="P111" s="51"/>
      <c r="Q111" s="51"/>
      <c r="R111" s="72"/>
      <c r="S111" s="85"/>
      <c r="T111" s="37"/>
      <c r="U111" s="48"/>
      <c r="V111" s="48"/>
      <c r="W111" s="48"/>
      <c r="X111" s="48"/>
      <c r="Y111" s="48"/>
      <c r="Z111" s="45"/>
      <c r="AA111" s="53"/>
      <c r="AB111" s="53"/>
      <c r="AC111" s="53"/>
      <c r="AD111" s="53"/>
      <c r="AE111" s="53"/>
      <c r="AF111" s="53"/>
      <c r="AG111" s="53"/>
      <c r="AH111" s="72"/>
      <c r="AI111" s="85"/>
      <c r="AJ111" s="37"/>
      <c r="AK111" s="48"/>
      <c r="AL111" s="48"/>
      <c r="AM111" s="48"/>
      <c r="AN111" s="48"/>
      <c r="AO111" s="48"/>
      <c r="AP111" s="45"/>
      <c r="AQ111" s="53"/>
      <c r="AR111" s="53"/>
      <c r="AS111" s="53"/>
      <c r="AT111" s="53"/>
      <c r="AU111" s="53"/>
      <c r="AV111" s="53"/>
      <c r="AW111" s="53"/>
      <c r="AX111" s="72"/>
      <c r="AY111" s="85"/>
      <c r="AZ111" s="85"/>
      <c r="BA111" s="85"/>
      <c r="BB111" s="85"/>
      <c r="BD111" s="51"/>
      <c r="BE111" s="100"/>
    </row>
    <row r="112" spans="1:57" s="89" customFormat="1" ht="10" x14ac:dyDescent="0.2">
      <c r="A112" s="47"/>
      <c r="B112" s="47"/>
      <c r="C112" s="47"/>
      <c r="D112" s="47"/>
      <c r="E112" s="28"/>
      <c r="F112" s="28"/>
      <c r="G112" s="28"/>
      <c r="H112" s="28"/>
      <c r="I112" s="28"/>
      <c r="J112" s="28"/>
      <c r="K112" s="52"/>
      <c r="L112" s="52"/>
      <c r="M112" s="52"/>
      <c r="N112" s="51"/>
      <c r="O112" s="51"/>
      <c r="P112" s="51"/>
      <c r="Q112" s="51"/>
      <c r="R112" s="72"/>
      <c r="S112" s="72"/>
      <c r="T112" s="37"/>
      <c r="U112" s="28"/>
      <c r="V112" s="28"/>
      <c r="W112" s="28"/>
      <c r="X112" s="28"/>
      <c r="Y112" s="28"/>
      <c r="Z112" s="28"/>
      <c r="AA112" s="52"/>
      <c r="AB112" s="52"/>
      <c r="AC112" s="52"/>
      <c r="AD112" s="52"/>
      <c r="AE112" s="52"/>
      <c r="AF112" s="52"/>
      <c r="AG112" s="52"/>
      <c r="AH112" s="72"/>
      <c r="AI112" s="72"/>
      <c r="AJ112" s="37"/>
      <c r="AK112" s="28"/>
      <c r="AL112" s="28"/>
      <c r="AM112" s="28"/>
      <c r="AN112" s="28"/>
      <c r="AO112" s="28"/>
      <c r="AP112" s="28"/>
      <c r="AQ112" s="52"/>
      <c r="AR112" s="52"/>
      <c r="AS112" s="52"/>
      <c r="AT112" s="52"/>
      <c r="AU112" s="52"/>
      <c r="AV112" s="52"/>
      <c r="AW112" s="52"/>
      <c r="AX112" s="72"/>
      <c r="AY112" s="72"/>
      <c r="AZ112" s="72"/>
      <c r="BA112" s="72"/>
      <c r="BB112" s="72"/>
      <c r="BD112" s="51"/>
      <c r="BE112" s="100"/>
    </row>
    <row r="113" spans="1:57" s="89" customFormat="1" ht="10" x14ac:dyDescent="0.2">
      <c r="A113" s="41"/>
      <c r="B113" s="41"/>
      <c r="C113" s="41"/>
      <c r="D113" s="55"/>
      <c r="E113" s="48"/>
      <c r="F113" s="48"/>
      <c r="G113" s="48"/>
      <c r="H113" s="48"/>
      <c r="I113" s="48"/>
      <c r="J113" s="45"/>
      <c r="K113" s="53"/>
      <c r="L113" s="53"/>
      <c r="M113" s="53"/>
      <c r="N113" s="51"/>
      <c r="O113" s="51"/>
      <c r="P113" s="51"/>
      <c r="Q113" s="51"/>
      <c r="R113" s="72"/>
      <c r="S113" s="85"/>
      <c r="T113" s="37"/>
      <c r="U113" s="48"/>
      <c r="V113" s="48"/>
      <c r="W113" s="48"/>
      <c r="X113" s="48"/>
      <c r="Y113" s="48"/>
      <c r="Z113" s="45"/>
      <c r="AA113" s="53"/>
      <c r="AB113" s="53"/>
      <c r="AC113" s="53"/>
      <c r="AD113" s="53"/>
      <c r="AE113" s="53"/>
      <c r="AF113" s="53"/>
      <c r="AG113" s="53"/>
      <c r="AH113" s="72"/>
      <c r="AI113" s="85"/>
      <c r="AJ113" s="37"/>
      <c r="AK113" s="48"/>
      <c r="AL113" s="48"/>
      <c r="AM113" s="48"/>
      <c r="AN113" s="48"/>
      <c r="AO113" s="48"/>
      <c r="AP113" s="45"/>
      <c r="AQ113" s="53"/>
      <c r="AR113" s="53"/>
      <c r="AS113" s="53"/>
      <c r="AT113" s="53"/>
      <c r="AU113" s="53"/>
      <c r="AV113" s="53"/>
      <c r="AW113" s="53"/>
      <c r="AX113" s="72"/>
      <c r="AY113" s="85"/>
      <c r="AZ113" s="85"/>
      <c r="BA113" s="85"/>
      <c r="BB113" s="85"/>
      <c r="BD113" s="51"/>
      <c r="BE113" s="100"/>
    </row>
    <row r="114" spans="1:57" s="89" customFormat="1" ht="10" x14ac:dyDescent="0.2">
      <c r="A114" s="41"/>
      <c r="B114" s="41"/>
      <c r="C114" s="41"/>
      <c r="D114" s="55"/>
      <c r="E114" s="48"/>
      <c r="F114" s="48"/>
      <c r="G114" s="48"/>
      <c r="H114" s="48"/>
      <c r="I114" s="48"/>
      <c r="J114" s="45"/>
      <c r="K114" s="53"/>
      <c r="L114" s="53"/>
      <c r="M114" s="53"/>
      <c r="N114" s="51"/>
      <c r="O114" s="51"/>
      <c r="P114" s="51"/>
      <c r="Q114" s="51"/>
      <c r="R114" s="72"/>
      <c r="S114" s="85"/>
      <c r="T114" s="37"/>
      <c r="U114" s="48"/>
      <c r="V114" s="48"/>
      <c r="W114" s="48"/>
      <c r="X114" s="48"/>
      <c r="Y114" s="48"/>
      <c r="Z114" s="45"/>
      <c r="AA114" s="53"/>
      <c r="AB114" s="53"/>
      <c r="AC114" s="53"/>
      <c r="AD114" s="53"/>
      <c r="AE114" s="53"/>
      <c r="AF114" s="53"/>
      <c r="AG114" s="53"/>
      <c r="AH114" s="72"/>
      <c r="AI114" s="85"/>
      <c r="AJ114" s="37"/>
      <c r="AK114" s="48"/>
      <c r="AL114" s="48"/>
      <c r="AM114" s="48"/>
      <c r="AN114" s="48"/>
      <c r="AO114" s="48"/>
      <c r="AP114" s="45"/>
      <c r="AQ114" s="53"/>
      <c r="AR114" s="53"/>
      <c r="AS114" s="53"/>
      <c r="AT114" s="53"/>
      <c r="AU114" s="53"/>
      <c r="AV114" s="53"/>
      <c r="AW114" s="53"/>
      <c r="AX114" s="72"/>
      <c r="AY114" s="85"/>
      <c r="AZ114" s="85"/>
      <c r="BA114" s="85"/>
      <c r="BB114" s="85"/>
      <c r="BD114" s="51"/>
      <c r="BE114" s="100"/>
    </row>
    <row r="115" spans="1:57" s="89" customFormat="1" ht="10" x14ac:dyDescent="0.2">
      <c r="A115" s="41"/>
      <c r="B115" s="41"/>
      <c r="C115" s="41"/>
      <c r="D115" s="55"/>
      <c r="E115" s="48"/>
      <c r="F115" s="48"/>
      <c r="G115" s="48"/>
      <c r="H115" s="48"/>
      <c r="I115" s="48"/>
      <c r="J115" s="45"/>
      <c r="K115" s="53"/>
      <c r="L115" s="53"/>
      <c r="M115" s="53"/>
      <c r="N115" s="51"/>
      <c r="O115" s="51"/>
      <c r="P115" s="51"/>
      <c r="Q115" s="51"/>
      <c r="R115" s="72"/>
      <c r="S115" s="85"/>
      <c r="T115" s="37"/>
      <c r="U115" s="48"/>
      <c r="V115" s="48"/>
      <c r="W115" s="48"/>
      <c r="X115" s="48"/>
      <c r="Y115" s="48"/>
      <c r="Z115" s="45"/>
      <c r="AA115" s="53"/>
      <c r="AB115" s="53"/>
      <c r="AC115" s="53"/>
      <c r="AD115" s="53"/>
      <c r="AE115" s="53"/>
      <c r="AF115" s="53"/>
      <c r="AG115" s="53"/>
      <c r="AH115" s="72"/>
      <c r="AI115" s="85"/>
      <c r="AJ115" s="37"/>
      <c r="AK115" s="48"/>
      <c r="AL115" s="48"/>
      <c r="AM115" s="48"/>
      <c r="AN115" s="48"/>
      <c r="AO115" s="48"/>
      <c r="AP115" s="45"/>
      <c r="AQ115" s="53"/>
      <c r="AR115" s="53"/>
      <c r="AS115" s="53"/>
      <c r="AT115" s="53"/>
      <c r="AU115" s="53"/>
      <c r="AV115" s="53"/>
      <c r="AW115" s="53"/>
      <c r="AX115" s="72"/>
      <c r="AY115" s="85"/>
      <c r="AZ115" s="85"/>
      <c r="BA115" s="85"/>
      <c r="BB115" s="85"/>
      <c r="BD115" s="51"/>
      <c r="BE115" s="100"/>
    </row>
    <row r="116" spans="1:57" s="89" customFormat="1" ht="10" x14ac:dyDescent="0.2">
      <c r="A116" s="41"/>
      <c r="B116" s="41"/>
      <c r="C116" s="41"/>
      <c r="D116" s="55"/>
      <c r="E116" s="48"/>
      <c r="F116" s="48"/>
      <c r="G116" s="48"/>
      <c r="H116" s="48"/>
      <c r="I116" s="48"/>
      <c r="J116" s="45"/>
      <c r="K116" s="53"/>
      <c r="L116" s="53"/>
      <c r="M116" s="53"/>
      <c r="N116" s="51"/>
      <c r="O116" s="51"/>
      <c r="P116" s="51"/>
      <c r="Q116" s="51"/>
      <c r="R116" s="72"/>
      <c r="S116" s="85"/>
      <c r="T116" s="37"/>
      <c r="U116" s="48"/>
      <c r="V116" s="48"/>
      <c r="W116" s="48"/>
      <c r="X116" s="48"/>
      <c r="Y116" s="48"/>
      <c r="Z116" s="45"/>
      <c r="AA116" s="53"/>
      <c r="AB116" s="53"/>
      <c r="AC116" s="53"/>
      <c r="AD116" s="53"/>
      <c r="AE116" s="53"/>
      <c r="AF116" s="53"/>
      <c r="AG116" s="53"/>
      <c r="AH116" s="72"/>
      <c r="AI116" s="85"/>
      <c r="AJ116" s="37"/>
      <c r="AK116" s="48"/>
      <c r="AL116" s="48"/>
      <c r="AM116" s="48"/>
      <c r="AN116" s="48"/>
      <c r="AO116" s="48"/>
      <c r="AP116" s="45"/>
      <c r="AQ116" s="53"/>
      <c r="AR116" s="53"/>
      <c r="AS116" s="53"/>
      <c r="AT116" s="53"/>
      <c r="AU116" s="53"/>
      <c r="AV116" s="53"/>
      <c r="AW116" s="53"/>
      <c r="AX116" s="72"/>
      <c r="AY116" s="85"/>
      <c r="AZ116" s="85"/>
      <c r="BA116" s="85"/>
      <c r="BB116" s="85"/>
      <c r="BD116" s="51"/>
      <c r="BE116" s="100"/>
    </row>
    <row r="117" spans="1:57" s="89" customFormat="1" ht="10" x14ac:dyDescent="0.2">
      <c r="A117" s="41"/>
      <c r="B117" s="41"/>
      <c r="C117" s="41"/>
      <c r="D117" s="55"/>
      <c r="E117" s="48"/>
      <c r="F117" s="48"/>
      <c r="G117" s="48"/>
      <c r="H117" s="48"/>
      <c r="I117" s="48"/>
      <c r="J117" s="45"/>
      <c r="K117" s="53"/>
      <c r="L117" s="53"/>
      <c r="M117" s="53"/>
      <c r="N117" s="51"/>
      <c r="O117" s="51"/>
      <c r="P117" s="51"/>
      <c r="Q117" s="51"/>
      <c r="R117" s="72"/>
      <c r="S117" s="85"/>
      <c r="T117" s="37"/>
      <c r="U117" s="48"/>
      <c r="V117" s="48"/>
      <c r="W117" s="48"/>
      <c r="X117" s="48"/>
      <c r="Y117" s="48"/>
      <c r="Z117" s="45"/>
      <c r="AA117" s="53"/>
      <c r="AB117" s="53"/>
      <c r="AC117" s="53"/>
      <c r="AD117" s="53"/>
      <c r="AE117" s="53"/>
      <c r="AF117" s="53"/>
      <c r="AG117" s="53"/>
      <c r="AH117" s="72"/>
      <c r="AI117" s="85"/>
      <c r="AJ117" s="37"/>
      <c r="AK117" s="48"/>
      <c r="AL117" s="48"/>
      <c r="AM117" s="48"/>
      <c r="AN117" s="48"/>
      <c r="AO117" s="48"/>
      <c r="AP117" s="45"/>
      <c r="AQ117" s="53"/>
      <c r="AR117" s="53"/>
      <c r="AS117" s="53"/>
      <c r="AT117" s="53"/>
      <c r="AU117" s="53"/>
      <c r="AV117" s="53"/>
      <c r="AW117" s="53"/>
      <c r="AX117" s="72"/>
      <c r="AY117" s="85"/>
      <c r="AZ117" s="85"/>
      <c r="BA117" s="85"/>
      <c r="BB117" s="85"/>
      <c r="BD117" s="51"/>
      <c r="BE117" s="100"/>
    </row>
    <row r="118" spans="1:57" s="89" customFormat="1" ht="10" x14ac:dyDescent="0.2">
      <c r="A118" s="41"/>
      <c r="B118" s="41"/>
      <c r="C118" s="41"/>
      <c r="D118" s="55"/>
      <c r="E118" s="48"/>
      <c r="F118" s="48"/>
      <c r="G118" s="48"/>
      <c r="H118" s="48"/>
      <c r="I118" s="48"/>
      <c r="J118" s="45"/>
      <c r="K118" s="53"/>
      <c r="L118" s="53"/>
      <c r="M118" s="53"/>
      <c r="N118" s="51"/>
      <c r="O118" s="51"/>
      <c r="P118" s="51"/>
      <c r="Q118" s="51"/>
      <c r="R118" s="72"/>
      <c r="S118" s="85"/>
      <c r="T118" s="37"/>
      <c r="U118" s="48"/>
      <c r="V118" s="48"/>
      <c r="W118" s="48"/>
      <c r="X118" s="48"/>
      <c r="Y118" s="48"/>
      <c r="Z118" s="45"/>
      <c r="AA118" s="53"/>
      <c r="AB118" s="53"/>
      <c r="AC118" s="53"/>
      <c r="AD118" s="53"/>
      <c r="AE118" s="53"/>
      <c r="AF118" s="53"/>
      <c r="AG118" s="53"/>
      <c r="AH118" s="72"/>
      <c r="AI118" s="85"/>
      <c r="AJ118" s="37"/>
      <c r="AK118" s="48"/>
      <c r="AL118" s="48"/>
      <c r="AM118" s="48"/>
      <c r="AN118" s="48"/>
      <c r="AO118" s="48"/>
      <c r="AP118" s="45"/>
      <c r="AQ118" s="53"/>
      <c r="AR118" s="53"/>
      <c r="AS118" s="53"/>
      <c r="AT118" s="53"/>
      <c r="AU118" s="53"/>
      <c r="AV118" s="53"/>
      <c r="AW118" s="53"/>
      <c r="AX118" s="72"/>
      <c r="AY118" s="85"/>
      <c r="AZ118" s="85"/>
      <c r="BA118" s="85"/>
      <c r="BB118" s="85"/>
      <c r="BD118" s="51"/>
      <c r="BE118" s="100"/>
    </row>
    <row r="119" spans="1:57" s="89" customFormat="1" ht="10" x14ac:dyDescent="0.2">
      <c r="A119" s="41"/>
      <c r="B119" s="41"/>
      <c r="C119" s="41"/>
      <c r="D119" s="55"/>
      <c r="E119" s="48"/>
      <c r="F119" s="48"/>
      <c r="G119" s="48"/>
      <c r="H119" s="48"/>
      <c r="I119" s="48"/>
      <c r="J119" s="45"/>
      <c r="K119" s="53"/>
      <c r="L119" s="53"/>
      <c r="M119" s="53"/>
      <c r="N119" s="51"/>
      <c r="O119" s="51"/>
      <c r="P119" s="51"/>
      <c r="Q119" s="51"/>
      <c r="R119" s="72"/>
      <c r="S119" s="85"/>
      <c r="T119" s="37"/>
      <c r="U119" s="48"/>
      <c r="V119" s="48"/>
      <c r="W119" s="48"/>
      <c r="X119" s="48"/>
      <c r="Y119" s="48"/>
      <c r="Z119" s="45"/>
      <c r="AA119" s="53"/>
      <c r="AB119" s="53"/>
      <c r="AC119" s="53"/>
      <c r="AD119" s="53"/>
      <c r="AE119" s="53"/>
      <c r="AF119" s="53"/>
      <c r="AG119" s="53"/>
      <c r="AH119" s="72"/>
      <c r="AI119" s="85"/>
      <c r="AJ119" s="37"/>
      <c r="AK119" s="48"/>
      <c r="AL119" s="48"/>
      <c r="AM119" s="48"/>
      <c r="AN119" s="48"/>
      <c r="AO119" s="48"/>
      <c r="AP119" s="45"/>
      <c r="AQ119" s="53"/>
      <c r="AR119" s="53"/>
      <c r="AS119" s="53"/>
      <c r="AT119" s="53"/>
      <c r="AU119" s="53"/>
      <c r="AV119" s="53"/>
      <c r="AW119" s="53"/>
      <c r="AX119" s="72"/>
      <c r="AY119" s="85"/>
      <c r="AZ119" s="85"/>
      <c r="BA119" s="85"/>
      <c r="BB119" s="85"/>
      <c r="BD119" s="51"/>
      <c r="BE119" s="100"/>
    </row>
    <row r="120" spans="1:57" s="89" customFormat="1" ht="10" x14ac:dyDescent="0.2">
      <c r="A120" s="41"/>
      <c r="B120" s="41"/>
      <c r="C120" s="41"/>
      <c r="D120" s="55"/>
      <c r="E120" s="48"/>
      <c r="F120" s="48"/>
      <c r="G120" s="48"/>
      <c r="H120" s="48"/>
      <c r="I120" s="48"/>
      <c r="J120" s="45"/>
      <c r="K120" s="53"/>
      <c r="L120" s="53"/>
      <c r="M120" s="53"/>
      <c r="N120" s="51"/>
      <c r="O120" s="51"/>
      <c r="P120" s="51"/>
      <c r="Q120" s="51"/>
      <c r="R120" s="72"/>
      <c r="S120" s="85"/>
      <c r="T120" s="37"/>
      <c r="U120" s="48"/>
      <c r="V120" s="48"/>
      <c r="W120" s="48"/>
      <c r="X120" s="48"/>
      <c r="Y120" s="48"/>
      <c r="Z120" s="45"/>
      <c r="AA120" s="53"/>
      <c r="AB120" s="53"/>
      <c r="AC120" s="53"/>
      <c r="AD120" s="53"/>
      <c r="AE120" s="53"/>
      <c r="AF120" s="53"/>
      <c r="AG120" s="53"/>
      <c r="AH120" s="72"/>
      <c r="AI120" s="85"/>
      <c r="AJ120" s="37"/>
      <c r="AK120" s="48"/>
      <c r="AL120" s="48"/>
      <c r="AM120" s="48"/>
      <c r="AN120" s="48"/>
      <c r="AO120" s="48"/>
      <c r="AP120" s="45"/>
      <c r="AQ120" s="53"/>
      <c r="AR120" s="53"/>
      <c r="AS120" s="53"/>
      <c r="AT120" s="53"/>
      <c r="AU120" s="53"/>
      <c r="AV120" s="53"/>
      <c r="AW120" s="53"/>
      <c r="AX120" s="72"/>
      <c r="AY120" s="85"/>
      <c r="AZ120" s="85"/>
      <c r="BA120" s="85"/>
      <c r="BB120" s="85"/>
      <c r="BD120" s="51"/>
      <c r="BE120" s="100"/>
    </row>
    <row r="121" spans="1:57" s="72" customFormat="1" ht="10" x14ac:dyDescent="0.2">
      <c r="A121" s="41"/>
      <c r="B121" s="41"/>
      <c r="C121" s="41"/>
      <c r="D121" s="55"/>
      <c r="E121" s="48"/>
      <c r="F121" s="48"/>
      <c r="G121" s="48"/>
      <c r="H121" s="48"/>
      <c r="I121" s="48"/>
      <c r="J121" s="45"/>
      <c r="K121" s="53"/>
      <c r="L121" s="53"/>
      <c r="M121" s="53"/>
      <c r="N121" s="51"/>
      <c r="O121" s="51"/>
      <c r="P121" s="51"/>
      <c r="Q121" s="51"/>
      <c r="S121" s="85"/>
      <c r="T121" s="37"/>
      <c r="U121" s="48"/>
      <c r="V121" s="48"/>
      <c r="W121" s="48"/>
      <c r="X121" s="48"/>
      <c r="Y121" s="48"/>
      <c r="Z121" s="45"/>
      <c r="AA121" s="53"/>
      <c r="AB121" s="53"/>
      <c r="AC121" s="53"/>
      <c r="AD121" s="53"/>
      <c r="AE121" s="53"/>
      <c r="AF121" s="53"/>
      <c r="AG121" s="53"/>
      <c r="AI121" s="85"/>
      <c r="AJ121" s="37"/>
      <c r="AK121" s="48"/>
      <c r="AL121" s="48"/>
      <c r="AM121" s="48"/>
      <c r="AN121" s="48"/>
      <c r="AO121" s="48"/>
      <c r="AP121" s="45"/>
      <c r="AQ121" s="53"/>
      <c r="AR121" s="53"/>
      <c r="AS121" s="53"/>
      <c r="AT121" s="53"/>
      <c r="AU121" s="53"/>
      <c r="AV121" s="53"/>
      <c r="AW121" s="53"/>
      <c r="AY121" s="85"/>
      <c r="AZ121" s="85"/>
      <c r="BA121" s="85"/>
      <c r="BB121" s="85"/>
      <c r="BC121" s="89"/>
      <c r="BD121" s="51"/>
      <c r="BE121" s="100"/>
    </row>
    <row r="122" spans="1:57" s="72" customFormat="1" ht="10" x14ac:dyDescent="0.2">
      <c r="A122" s="41"/>
      <c r="B122" s="41"/>
      <c r="C122" s="41"/>
      <c r="D122" s="55"/>
      <c r="E122" s="48"/>
      <c r="F122" s="48"/>
      <c r="G122" s="48"/>
      <c r="H122" s="48"/>
      <c r="I122" s="48"/>
      <c r="J122" s="45"/>
      <c r="K122" s="53"/>
      <c r="L122" s="53"/>
      <c r="M122" s="53"/>
      <c r="N122" s="51"/>
      <c r="O122" s="51"/>
      <c r="P122" s="51"/>
      <c r="Q122" s="51"/>
      <c r="S122" s="85"/>
      <c r="T122" s="37"/>
      <c r="U122" s="48"/>
      <c r="V122" s="48"/>
      <c r="W122" s="48"/>
      <c r="X122" s="48"/>
      <c r="Y122" s="48"/>
      <c r="Z122" s="45"/>
      <c r="AA122" s="53"/>
      <c r="AB122" s="53"/>
      <c r="AC122" s="53"/>
      <c r="AD122" s="53"/>
      <c r="AE122" s="53"/>
      <c r="AF122" s="53"/>
      <c r="AG122" s="53"/>
      <c r="AI122" s="85"/>
      <c r="AJ122" s="37"/>
      <c r="AK122" s="48"/>
      <c r="AL122" s="48"/>
      <c r="AM122" s="48"/>
      <c r="AN122" s="48"/>
      <c r="AO122" s="48"/>
      <c r="AP122" s="45"/>
      <c r="AQ122" s="53"/>
      <c r="AR122" s="53"/>
      <c r="AS122" s="53"/>
      <c r="AT122" s="53"/>
      <c r="AU122" s="53"/>
      <c r="AV122" s="53"/>
      <c r="AW122" s="53"/>
      <c r="AY122" s="85"/>
      <c r="AZ122" s="85"/>
      <c r="BA122" s="85"/>
      <c r="BB122" s="85"/>
      <c r="BC122" s="89"/>
      <c r="BD122" s="51"/>
      <c r="BE122" s="100"/>
    </row>
    <row r="123" spans="1:57" s="72" customFormat="1" ht="10" x14ac:dyDescent="0.2">
      <c r="A123" s="41"/>
      <c r="B123" s="41"/>
      <c r="C123" s="41"/>
      <c r="D123" s="55"/>
      <c r="E123" s="48"/>
      <c r="F123" s="48"/>
      <c r="G123" s="48"/>
      <c r="H123" s="48"/>
      <c r="I123" s="48"/>
      <c r="J123" s="45"/>
      <c r="K123" s="53"/>
      <c r="L123" s="53"/>
      <c r="M123" s="53"/>
      <c r="N123" s="51"/>
      <c r="O123" s="51"/>
      <c r="P123" s="51"/>
      <c r="Q123" s="51"/>
      <c r="S123" s="85"/>
      <c r="T123" s="37"/>
      <c r="U123" s="48"/>
      <c r="V123" s="48"/>
      <c r="W123" s="48"/>
      <c r="X123" s="48"/>
      <c r="Y123" s="48"/>
      <c r="Z123" s="45"/>
      <c r="AA123" s="53"/>
      <c r="AB123" s="53"/>
      <c r="AC123" s="53"/>
      <c r="AD123" s="53"/>
      <c r="AE123" s="53"/>
      <c r="AF123" s="53"/>
      <c r="AG123" s="53"/>
      <c r="AI123" s="85"/>
      <c r="AJ123" s="37"/>
      <c r="AK123" s="48"/>
      <c r="AL123" s="48"/>
      <c r="AM123" s="48"/>
      <c r="AN123" s="48"/>
      <c r="AO123" s="48"/>
      <c r="AP123" s="45"/>
      <c r="AQ123" s="53"/>
      <c r="AR123" s="53"/>
      <c r="AS123" s="53"/>
      <c r="AT123" s="53"/>
      <c r="AU123" s="53"/>
      <c r="AV123" s="53"/>
      <c r="AW123" s="53"/>
      <c r="AY123" s="85"/>
      <c r="AZ123" s="85"/>
      <c r="BA123" s="85"/>
      <c r="BB123" s="85"/>
      <c r="BC123" s="89"/>
      <c r="BD123" s="51"/>
      <c r="BE123" s="100"/>
    </row>
    <row r="124" spans="1:57" s="72" customFormat="1" ht="10" x14ac:dyDescent="0.2">
      <c r="A124" s="41"/>
      <c r="B124" s="41"/>
      <c r="C124" s="41"/>
      <c r="D124" s="55"/>
      <c r="E124" s="48"/>
      <c r="F124" s="48"/>
      <c r="G124" s="48"/>
      <c r="H124" s="48"/>
      <c r="I124" s="48"/>
      <c r="J124" s="45"/>
      <c r="K124" s="53"/>
      <c r="L124" s="53"/>
      <c r="M124" s="53"/>
      <c r="N124" s="51"/>
      <c r="O124" s="51"/>
      <c r="P124" s="51"/>
      <c r="Q124" s="51"/>
      <c r="S124" s="85"/>
      <c r="T124" s="37"/>
      <c r="U124" s="48"/>
      <c r="V124" s="48"/>
      <c r="W124" s="48"/>
      <c r="X124" s="48"/>
      <c r="Y124" s="48"/>
      <c r="Z124" s="45"/>
      <c r="AA124" s="53"/>
      <c r="AB124" s="53"/>
      <c r="AC124" s="53"/>
      <c r="AD124" s="53"/>
      <c r="AE124" s="53"/>
      <c r="AF124" s="53"/>
      <c r="AG124" s="53"/>
      <c r="AI124" s="85"/>
      <c r="AJ124" s="37"/>
      <c r="AK124" s="48"/>
      <c r="AL124" s="48"/>
      <c r="AM124" s="48"/>
      <c r="AN124" s="48"/>
      <c r="AO124" s="48"/>
      <c r="AP124" s="45"/>
      <c r="AQ124" s="53"/>
      <c r="AR124" s="53"/>
      <c r="AS124" s="53"/>
      <c r="AT124" s="53"/>
      <c r="AU124" s="53"/>
      <c r="AV124" s="53"/>
      <c r="AW124" s="53"/>
      <c r="AY124" s="85"/>
      <c r="AZ124" s="85"/>
      <c r="BA124" s="85"/>
      <c r="BB124" s="85"/>
      <c r="BC124" s="89"/>
      <c r="BD124" s="51"/>
      <c r="BE124" s="100"/>
    </row>
    <row r="125" spans="1:57" s="72" customFormat="1" ht="10" x14ac:dyDescent="0.2">
      <c r="A125" s="41"/>
      <c r="B125" s="41"/>
      <c r="C125" s="41"/>
      <c r="D125" s="55"/>
      <c r="E125" s="48"/>
      <c r="F125" s="48"/>
      <c r="G125" s="48"/>
      <c r="H125" s="48"/>
      <c r="I125" s="48"/>
      <c r="J125" s="45"/>
      <c r="K125" s="53"/>
      <c r="L125" s="53"/>
      <c r="M125" s="53"/>
      <c r="N125" s="51"/>
      <c r="O125" s="51"/>
      <c r="P125" s="51"/>
      <c r="Q125" s="51"/>
      <c r="S125" s="85"/>
      <c r="T125" s="37"/>
      <c r="U125" s="48"/>
      <c r="V125" s="48"/>
      <c r="W125" s="48"/>
      <c r="X125" s="48"/>
      <c r="Y125" s="48"/>
      <c r="Z125" s="45"/>
      <c r="AA125" s="53"/>
      <c r="AB125" s="53"/>
      <c r="AC125" s="53"/>
      <c r="AD125" s="53"/>
      <c r="AE125" s="53"/>
      <c r="AF125" s="53"/>
      <c r="AG125" s="53"/>
      <c r="AI125" s="85"/>
      <c r="AJ125" s="37"/>
      <c r="AK125" s="48"/>
      <c r="AL125" s="48"/>
      <c r="AM125" s="48"/>
      <c r="AN125" s="48"/>
      <c r="AO125" s="48"/>
      <c r="AP125" s="45"/>
      <c r="AQ125" s="53"/>
      <c r="AR125" s="53"/>
      <c r="AS125" s="53"/>
      <c r="AT125" s="53"/>
      <c r="AU125" s="53"/>
      <c r="AV125" s="53"/>
      <c r="AW125" s="53"/>
      <c r="AY125" s="85"/>
      <c r="AZ125" s="85"/>
      <c r="BA125" s="85"/>
      <c r="BB125" s="85"/>
      <c r="BC125" s="89"/>
      <c r="BD125" s="51"/>
      <c r="BE125" s="100"/>
    </row>
    <row r="126" spans="1:57" s="72" customFormat="1" ht="10" x14ac:dyDescent="0.2">
      <c r="A126" s="41"/>
      <c r="B126" s="41"/>
      <c r="C126" s="41"/>
      <c r="D126" s="55"/>
      <c r="E126" s="48"/>
      <c r="F126" s="48"/>
      <c r="G126" s="48"/>
      <c r="H126" s="48"/>
      <c r="I126" s="48"/>
      <c r="J126" s="45"/>
      <c r="K126" s="53"/>
      <c r="L126" s="53"/>
      <c r="M126" s="53"/>
      <c r="N126" s="51"/>
      <c r="O126" s="51"/>
      <c r="P126" s="51"/>
      <c r="Q126" s="51"/>
      <c r="S126" s="85"/>
      <c r="T126" s="37"/>
      <c r="U126" s="48"/>
      <c r="V126" s="48"/>
      <c r="W126" s="48"/>
      <c r="X126" s="48"/>
      <c r="Y126" s="48"/>
      <c r="Z126" s="45"/>
      <c r="AA126" s="53"/>
      <c r="AB126" s="53"/>
      <c r="AC126" s="53"/>
      <c r="AD126" s="53"/>
      <c r="AE126" s="53"/>
      <c r="AF126" s="53"/>
      <c r="AG126" s="53"/>
      <c r="AI126" s="85"/>
      <c r="AJ126" s="37"/>
      <c r="AK126" s="48"/>
      <c r="AL126" s="48"/>
      <c r="AM126" s="48"/>
      <c r="AN126" s="48"/>
      <c r="AO126" s="48"/>
      <c r="AP126" s="45"/>
      <c r="AQ126" s="53"/>
      <c r="AR126" s="53"/>
      <c r="AS126" s="53"/>
      <c r="AT126" s="53"/>
      <c r="AU126" s="53"/>
      <c r="AV126" s="53"/>
      <c r="AW126" s="53"/>
      <c r="AY126" s="85"/>
      <c r="AZ126" s="85"/>
      <c r="BA126" s="85"/>
      <c r="BB126" s="85"/>
      <c r="BC126" s="89"/>
      <c r="BD126" s="51"/>
      <c r="BE126" s="100"/>
    </row>
    <row r="127" spans="1:57" s="72" customFormat="1" ht="10" x14ac:dyDescent="0.2">
      <c r="A127" s="41"/>
      <c r="B127" s="41"/>
      <c r="C127" s="41"/>
      <c r="D127" s="55"/>
      <c r="E127" s="48"/>
      <c r="F127" s="48"/>
      <c r="G127" s="48"/>
      <c r="H127" s="48"/>
      <c r="I127" s="48"/>
      <c r="J127" s="45"/>
      <c r="K127" s="53"/>
      <c r="L127" s="53"/>
      <c r="M127" s="53"/>
      <c r="N127" s="51"/>
      <c r="O127" s="51"/>
      <c r="P127" s="51"/>
      <c r="Q127" s="51"/>
      <c r="S127" s="85"/>
      <c r="T127" s="37"/>
      <c r="U127" s="48"/>
      <c r="V127" s="48"/>
      <c r="W127" s="48"/>
      <c r="X127" s="48"/>
      <c r="Y127" s="48"/>
      <c r="Z127" s="45"/>
      <c r="AA127" s="53"/>
      <c r="AB127" s="53"/>
      <c r="AC127" s="53"/>
      <c r="AD127" s="53"/>
      <c r="AE127" s="53"/>
      <c r="AF127" s="53"/>
      <c r="AG127" s="53"/>
      <c r="AI127" s="85"/>
      <c r="AJ127" s="37"/>
      <c r="AK127" s="48"/>
      <c r="AL127" s="48"/>
      <c r="AM127" s="48"/>
      <c r="AN127" s="48"/>
      <c r="AO127" s="48"/>
      <c r="AP127" s="45"/>
      <c r="AQ127" s="53"/>
      <c r="AR127" s="53"/>
      <c r="AS127" s="53"/>
      <c r="AT127" s="53"/>
      <c r="AU127" s="53"/>
      <c r="AV127" s="53"/>
      <c r="AW127" s="53"/>
      <c r="AY127" s="85"/>
      <c r="AZ127" s="85"/>
      <c r="BA127" s="85"/>
      <c r="BB127" s="85"/>
      <c r="BC127" s="89"/>
      <c r="BD127" s="51"/>
      <c r="BE127" s="100"/>
    </row>
    <row r="128" spans="1:57" s="72" customFormat="1" ht="10" x14ac:dyDescent="0.2">
      <c r="A128" s="41"/>
      <c r="B128" s="41"/>
      <c r="C128" s="41"/>
      <c r="D128" s="55"/>
      <c r="E128" s="48"/>
      <c r="F128" s="48"/>
      <c r="G128" s="48"/>
      <c r="H128" s="48"/>
      <c r="I128" s="48"/>
      <c r="J128" s="45"/>
      <c r="K128" s="53"/>
      <c r="L128" s="53"/>
      <c r="M128" s="53"/>
      <c r="N128" s="51"/>
      <c r="O128" s="51"/>
      <c r="P128" s="51"/>
      <c r="Q128" s="51"/>
      <c r="S128" s="85"/>
      <c r="T128" s="37"/>
      <c r="U128" s="48"/>
      <c r="V128" s="48"/>
      <c r="W128" s="48"/>
      <c r="X128" s="48"/>
      <c r="Y128" s="48"/>
      <c r="Z128" s="45"/>
      <c r="AA128" s="53"/>
      <c r="AB128" s="53"/>
      <c r="AC128" s="53"/>
      <c r="AD128" s="53"/>
      <c r="AE128" s="53"/>
      <c r="AF128" s="53"/>
      <c r="AG128" s="53"/>
      <c r="AI128" s="85"/>
      <c r="AJ128" s="37"/>
      <c r="AK128" s="48"/>
      <c r="AL128" s="48"/>
      <c r="AM128" s="48"/>
      <c r="AN128" s="48"/>
      <c r="AO128" s="48"/>
      <c r="AP128" s="45"/>
      <c r="AQ128" s="53"/>
      <c r="AR128" s="53"/>
      <c r="AS128" s="53"/>
      <c r="AT128" s="53"/>
      <c r="AU128" s="53"/>
      <c r="AV128" s="53"/>
      <c r="AW128" s="53"/>
      <c r="AY128" s="85"/>
      <c r="AZ128" s="85"/>
      <c r="BA128" s="85"/>
      <c r="BB128" s="85"/>
      <c r="BC128" s="89"/>
      <c r="BD128" s="51"/>
      <c r="BE128" s="100"/>
    </row>
    <row r="129" spans="1:57" s="72" customFormat="1" ht="10" x14ac:dyDescent="0.2">
      <c r="A129" s="41"/>
      <c r="B129" s="41"/>
      <c r="C129" s="41"/>
      <c r="D129" s="55"/>
      <c r="E129" s="48"/>
      <c r="F129" s="48"/>
      <c r="G129" s="48"/>
      <c r="H129" s="48"/>
      <c r="I129" s="48"/>
      <c r="J129" s="45"/>
      <c r="K129" s="53"/>
      <c r="L129" s="53"/>
      <c r="M129" s="53"/>
      <c r="N129" s="51"/>
      <c r="O129" s="51"/>
      <c r="P129" s="51"/>
      <c r="Q129" s="51"/>
      <c r="S129" s="85"/>
      <c r="T129" s="37"/>
      <c r="U129" s="48"/>
      <c r="V129" s="48"/>
      <c r="W129" s="48"/>
      <c r="X129" s="48"/>
      <c r="Y129" s="48"/>
      <c r="Z129" s="45"/>
      <c r="AA129" s="53"/>
      <c r="AB129" s="53"/>
      <c r="AC129" s="53"/>
      <c r="AD129" s="53"/>
      <c r="AE129" s="53"/>
      <c r="AF129" s="53"/>
      <c r="AG129" s="53"/>
      <c r="AI129" s="85"/>
      <c r="AJ129" s="37"/>
      <c r="AK129" s="48"/>
      <c r="AL129" s="48"/>
      <c r="AM129" s="48"/>
      <c r="AN129" s="48"/>
      <c r="AO129" s="48"/>
      <c r="AP129" s="45"/>
      <c r="AQ129" s="53"/>
      <c r="AR129" s="53"/>
      <c r="AS129" s="53"/>
      <c r="AT129" s="53"/>
      <c r="AU129" s="53"/>
      <c r="AV129" s="53"/>
      <c r="AW129" s="53"/>
      <c r="AY129" s="85"/>
      <c r="AZ129" s="85"/>
      <c r="BA129" s="85"/>
      <c r="BB129" s="85"/>
      <c r="BC129" s="89"/>
      <c r="BD129" s="51"/>
      <c r="BE129" s="100"/>
    </row>
    <row r="130" spans="1:57" s="72" customFormat="1" ht="10" x14ac:dyDescent="0.2">
      <c r="A130" s="41"/>
      <c r="B130" s="41"/>
      <c r="C130" s="41"/>
      <c r="D130" s="55"/>
      <c r="E130" s="48"/>
      <c r="F130" s="48"/>
      <c r="G130" s="48"/>
      <c r="H130" s="48"/>
      <c r="I130" s="48"/>
      <c r="J130" s="45"/>
      <c r="K130" s="53"/>
      <c r="L130" s="53"/>
      <c r="M130" s="53"/>
      <c r="N130" s="51"/>
      <c r="O130" s="51"/>
      <c r="P130" s="51"/>
      <c r="Q130" s="51"/>
      <c r="S130" s="85"/>
      <c r="T130" s="37"/>
      <c r="U130" s="48"/>
      <c r="V130" s="48"/>
      <c r="W130" s="48"/>
      <c r="X130" s="48"/>
      <c r="Y130" s="48"/>
      <c r="Z130" s="45"/>
      <c r="AA130" s="53"/>
      <c r="AB130" s="53"/>
      <c r="AC130" s="53"/>
      <c r="AD130" s="53"/>
      <c r="AE130" s="53"/>
      <c r="AF130" s="53"/>
      <c r="AG130" s="53"/>
      <c r="AI130" s="85"/>
      <c r="AJ130" s="37"/>
      <c r="AK130" s="48"/>
      <c r="AL130" s="48"/>
      <c r="AM130" s="48"/>
      <c r="AN130" s="48"/>
      <c r="AO130" s="48"/>
      <c r="AP130" s="45"/>
      <c r="AQ130" s="53"/>
      <c r="AR130" s="53"/>
      <c r="AS130" s="53"/>
      <c r="AT130" s="53"/>
      <c r="AU130" s="53"/>
      <c r="AV130" s="53"/>
      <c r="AW130" s="53"/>
      <c r="AY130" s="85"/>
      <c r="AZ130" s="85"/>
      <c r="BA130" s="85"/>
      <c r="BB130" s="85"/>
      <c r="BC130" s="89"/>
      <c r="BD130" s="51"/>
      <c r="BE130" s="100"/>
    </row>
    <row r="131" spans="1:57" s="72" customFormat="1" ht="10" x14ac:dyDescent="0.2">
      <c r="A131" s="41"/>
      <c r="B131" s="41"/>
      <c r="C131" s="41"/>
      <c r="D131" s="55"/>
      <c r="E131" s="48"/>
      <c r="F131" s="48"/>
      <c r="G131" s="48"/>
      <c r="H131" s="48"/>
      <c r="I131" s="48"/>
      <c r="J131" s="45"/>
      <c r="K131" s="53"/>
      <c r="L131" s="53"/>
      <c r="M131" s="53"/>
      <c r="N131" s="51"/>
      <c r="O131" s="51"/>
      <c r="P131" s="51"/>
      <c r="Q131" s="51"/>
      <c r="S131" s="85"/>
      <c r="T131" s="37"/>
      <c r="U131" s="48"/>
      <c r="V131" s="48"/>
      <c r="W131" s="48"/>
      <c r="X131" s="48"/>
      <c r="Y131" s="48"/>
      <c r="Z131" s="45"/>
      <c r="AA131" s="53"/>
      <c r="AB131" s="53"/>
      <c r="AC131" s="53"/>
      <c r="AD131" s="53"/>
      <c r="AE131" s="53"/>
      <c r="AF131" s="53"/>
      <c r="AG131" s="53"/>
      <c r="AI131" s="85"/>
      <c r="AJ131" s="37"/>
      <c r="AK131" s="48"/>
      <c r="AL131" s="48"/>
      <c r="AM131" s="48"/>
      <c r="AN131" s="48"/>
      <c r="AO131" s="48"/>
      <c r="AP131" s="45"/>
      <c r="AQ131" s="53"/>
      <c r="AR131" s="53"/>
      <c r="AS131" s="53"/>
      <c r="AT131" s="53"/>
      <c r="AU131" s="53"/>
      <c r="AV131" s="53"/>
      <c r="AW131" s="53"/>
      <c r="AY131" s="85"/>
      <c r="AZ131" s="85"/>
      <c r="BA131" s="85"/>
      <c r="BB131" s="85"/>
      <c r="BC131" s="89"/>
      <c r="BD131" s="51"/>
      <c r="BE131" s="100"/>
    </row>
    <row r="132" spans="1:57" s="72" customFormat="1" ht="10" x14ac:dyDescent="0.2">
      <c r="A132" s="41"/>
      <c r="B132" s="41"/>
      <c r="C132" s="41"/>
      <c r="D132" s="55"/>
      <c r="E132" s="48"/>
      <c r="F132" s="48"/>
      <c r="G132" s="48"/>
      <c r="H132" s="48"/>
      <c r="I132" s="48"/>
      <c r="J132" s="45"/>
      <c r="K132" s="53"/>
      <c r="L132" s="53"/>
      <c r="M132" s="53"/>
      <c r="N132" s="51"/>
      <c r="O132" s="51"/>
      <c r="P132" s="51"/>
      <c r="Q132" s="51"/>
      <c r="S132" s="85"/>
      <c r="T132" s="37"/>
      <c r="U132" s="48"/>
      <c r="V132" s="48"/>
      <c r="W132" s="48"/>
      <c r="X132" s="48"/>
      <c r="Y132" s="48"/>
      <c r="Z132" s="45"/>
      <c r="AA132" s="53"/>
      <c r="AB132" s="53"/>
      <c r="AC132" s="53"/>
      <c r="AD132" s="53"/>
      <c r="AE132" s="53"/>
      <c r="AF132" s="53"/>
      <c r="AG132" s="53"/>
      <c r="AI132" s="85"/>
      <c r="AJ132" s="37"/>
      <c r="AK132" s="48"/>
      <c r="AL132" s="48"/>
      <c r="AM132" s="48"/>
      <c r="AN132" s="48"/>
      <c r="AO132" s="48"/>
      <c r="AP132" s="45"/>
      <c r="AQ132" s="53"/>
      <c r="AR132" s="53"/>
      <c r="AS132" s="53"/>
      <c r="AT132" s="53"/>
      <c r="AU132" s="53"/>
      <c r="AV132" s="53"/>
      <c r="AW132" s="53"/>
      <c r="AY132" s="85"/>
      <c r="AZ132" s="85"/>
      <c r="BA132" s="85"/>
      <c r="BB132" s="85"/>
      <c r="BC132" s="89"/>
      <c r="BD132" s="51"/>
      <c r="BE132" s="100"/>
    </row>
    <row r="133" spans="1:57" s="72" customFormat="1" ht="10" x14ac:dyDescent="0.2">
      <c r="A133" s="41"/>
      <c r="B133" s="41"/>
      <c r="C133" s="41"/>
      <c r="D133" s="55"/>
      <c r="E133" s="48"/>
      <c r="F133" s="48"/>
      <c r="G133" s="48"/>
      <c r="H133" s="48"/>
      <c r="I133" s="48"/>
      <c r="J133" s="45"/>
      <c r="K133" s="53"/>
      <c r="L133" s="53"/>
      <c r="M133" s="53"/>
      <c r="N133" s="51"/>
      <c r="O133" s="51"/>
      <c r="P133" s="51"/>
      <c r="Q133" s="51"/>
      <c r="S133" s="85"/>
      <c r="T133" s="37"/>
      <c r="U133" s="48"/>
      <c r="V133" s="48"/>
      <c r="W133" s="48"/>
      <c r="X133" s="48"/>
      <c r="Y133" s="48"/>
      <c r="Z133" s="45"/>
      <c r="AA133" s="53"/>
      <c r="AB133" s="53"/>
      <c r="AC133" s="53"/>
      <c r="AD133" s="53"/>
      <c r="AE133" s="53"/>
      <c r="AF133" s="53"/>
      <c r="AG133" s="53"/>
      <c r="AI133" s="85"/>
      <c r="AJ133" s="37"/>
      <c r="AK133" s="48"/>
      <c r="AL133" s="48"/>
      <c r="AM133" s="48"/>
      <c r="AN133" s="48"/>
      <c r="AO133" s="48"/>
      <c r="AP133" s="45"/>
      <c r="AQ133" s="53"/>
      <c r="AR133" s="53"/>
      <c r="AS133" s="53"/>
      <c r="AT133" s="53"/>
      <c r="AU133" s="53"/>
      <c r="AV133" s="53"/>
      <c r="AW133" s="53"/>
      <c r="AY133" s="85"/>
      <c r="AZ133" s="85"/>
      <c r="BA133" s="85"/>
      <c r="BB133" s="85"/>
      <c r="BC133" s="89"/>
      <c r="BD133" s="51"/>
      <c r="BE133" s="100"/>
    </row>
    <row r="134" spans="1:57" s="72" customFormat="1" ht="10" x14ac:dyDescent="0.2">
      <c r="A134" s="41"/>
      <c r="B134" s="41"/>
      <c r="C134" s="41"/>
      <c r="D134" s="55"/>
      <c r="E134" s="48"/>
      <c r="F134" s="48"/>
      <c r="G134" s="48"/>
      <c r="H134" s="48"/>
      <c r="I134" s="48"/>
      <c r="J134" s="45"/>
      <c r="K134" s="53"/>
      <c r="L134" s="53"/>
      <c r="M134" s="53"/>
      <c r="N134" s="51"/>
      <c r="O134" s="51"/>
      <c r="P134" s="51"/>
      <c r="Q134" s="51"/>
      <c r="S134" s="85"/>
      <c r="T134" s="37"/>
      <c r="U134" s="48"/>
      <c r="V134" s="48"/>
      <c r="W134" s="48"/>
      <c r="X134" s="48"/>
      <c r="Y134" s="48"/>
      <c r="Z134" s="45"/>
      <c r="AA134" s="53"/>
      <c r="AB134" s="53"/>
      <c r="AC134" s="53"/>
      <c r="AD134" s="53"/>
      <c r="AE134" s="53"/>
      <c r="AF134" s="53"/>
      <c r="AG134" s="53"/>
      <c r="AI134" s="85"/>
      <c r="AJ134" s="37"/>
      <c r="AK134" s="48"/>
      <c r="AL134" s="48"/>
      <c r="AM134" s="48"/>
      <c r="AN134" s="48"/>
      <c r="AO134" s="48"/>
      <c r="AP134" s="45"/>
      <c r="AQ134" s="53"/>
      <c r="AR134" s="53"/>
      <c r="AS134" s="53"/>
      <c r="AT134" s="53"/>
      <c r="AU134" s="53"/>
      <c r="AV134" s="53"/>
      <c r="AW134" s="53"/>
      <c r="AY134" s="85"/>
      <c r="AZ134" s="85"/>
      <c r="BA134" s="85"/>
      <c r="BB134" s="85"/>
      <c r="BC134" s="89"/>
      <c r="BD134" s="51"/>
      <c r="BE134" s="100"/>
    </row>
    <row r="135" spans="1:57" s="72" customFormat="1" ht="10" x14ac:dyDescent="0.2">
      <c r="A135" s="41"/>
      <c r="B135" s="41"/>
      <c r="C135" s="41"/>
      <c r="D135" s="55"/>
      <c r="E135" s="48"/>
      <c r="F135" s="48"/>
      <c r="G135" s="48"/>
      <c r="H135" s="48"/>
      <c r="I135" s="48"/>
      <c r="J135" s="45"/>
      <c r="K135" s="53"/>
      <c r="L135" s="53"/>
      <c r="M135" s="53"/>
      <c r="N135" s="51"/>
      <c r="O135" s="51"/>
      <c r="P135" s="51"/>
      <c r="Q135" s="51"/>
      <c r="S135" s="85"/>
      <c r="T135" s="37"/>
      <c r="U135" s="48"/>
      <c r="V135" s="48"/>
      <c r="W135" s="48"/>
      <c r="X135" s="48"/>
      <c r="Y135" s="48"/>
      <c r="Z135" s="45"/>
      <c r="AA135" s="53"/>
      <c r="AB135" s="53"/>
      <c r="AC135" s="53"/>
      <c r="AD135" s="53"/>
      <c r="AE135" s="53"/>
      <c r="AF135" s="53"/>
      <c r="AG135" s="53"/>
      <c r="AI135" s="85"/>
      <c r="AJ135" s="37"/>
      <c r="AK135" s="48"/>
      <c r="AL135" s="48"/>
      <c r="AM135" s="48"/>
      <c r="AN135" s="48"/>
      <c r="AO135" s="48"/>
      <c r="AP135" s="45"/>
      <c r="AQ135" s="53"/>
      <c r="AR135" s="53"/>
      <c r="AS135" s="53"/>
      <c r="AT135" s="53"/>
      <c r="AU135" s="53"/>
      <c r="AV135" s="53"/>
      <c r="AW135" s="53"/>
      <c r="AY135" s="85"/>
      <c r="AZ135" s="85"/>
      <c r="BA135" s="85"/>
      <c r="BB135" s="85"/>
      <c r="BC135" s="89"/>
      <c r="BD135" s="51"/>
      <c r="BE135" s="100"/>
    </row>
    <row r="136" spans="1:57" s="72" customFormat="1" ht="10" x14ac:dyDescent="0.2">
      <c r="A136" s="41"/>
      <c r="B136" s="41"/>
      <c r="C136" s="41"/>
      <c r="D136" s="55"/>
      <c r="E136" s="48"/>
      <c r="F136" s="48"/>
      <c r="G136" s="48"/>
      <c r="H136" s="48"/>
      <c r="I136" s="48"/>
      <c r="J136" s="45"/>
      <c r="K136" s="53"/>
      <c r="L136" s="53"/>
      <c r="M136" s="53"/>
      <c r="N136" s="51"/>
      <c r="O136" s="51"/>
      <c r="P136" s="51"/>
      <c r="Q136" s="51"/>
      <c r="S136" s="85"/>
      <c r="T136" s="37"/>
      <c r="U136" s="48"/>
      <c r="V136" s="48"/>
      <c r="W136" s="48"/>
      <c r="X136" s="48"/>
      <c r="Y136" s="48"/>
      <c r="Z136" s="45"/>
      <c r="AA136" s="53"/>
      <c r="AB136" s="53"/>
      <c r="AC136" s="53"/>
      <c r="AD136" s="53"/>
      <c r="AE136" s="53"/>
      <c r="AF136" s="53"/>
      <c r="AG136" s="53"/>
      <c r="AI136" s="85"/>
      <c r="AJ136" s="37"/>
      <c r="AK136" s="48"/>
      <c r="AL136" s="48"/>
      <c r="AM136" s="48"/>
      <c r="AN136" s="48"/>
      <c r="AO136" s="48"/>
      <c r="AP136" s="45"/>
      <c r="AQ136" s="53"/>
      <c r="AR136" s="53"/>
      <c r="AS136" s="53"/>
      <c r="AT136" s="53"/>
      <c r="AU136" s="53"/>
      <c r="AV136" s="53"/>
      <c r="AW136" s="53"/>
      <c r="AY136" s="85"/>
      <c r="AZ136" s="85"/>
      <c r="BA136" s="85"/>
      <c r="BB136" s="85"/>
      <c r="BC136" s="89"/>
      <c r="BD136" s="51"/>
      <c r="BE136" s="100"/>
    </row>
    <row r="137" spans="1:57" s="72" customFormat="1" ht="10" x14ac:dyDescent="0.2">
      <c r="A137" s="41"/>
      <c r="B137" s="41"/>
      <c r="C137" s="41"/>
      <c r="D137" s="55"/>
      <c r="E137" s="48"/>
      <c r="F137" s="48"/>
      <c r="G137" s="48"/>
      <c r="H137" s="48"/>
      <c r="I137" s="48"/>
      <c r="J137" s="45"/>
      <c r="K137" s="53"/>
      <c r="L137" s="53"/>
      <c r="M137" s="53"/>
      <c r="N137" s="51"/>
      <c r="O137" s="51"/>
      <c r="P137" s="51"/>
      <c r="Q137" s="51"/>
      <c r="S137" s="85"/>
      <c r="T137" s="37"/>
      <c r="U137" s="48"/>
      <c r="V137" s="48"/>
      <c r="W137" s="48"/>
      <c r="X137" s="48"/>
      <c r="Y137" s="48"/>
      <c r="Z137" s="45"/>
      <c r="AA137" s="53"/>
      <c r="AB137" s="53"/>
      <c r="AC137" s="53"/>
      <c r="AD137" s="53"/>
      <c r="AE137" s="53"/>
      <c r="AF137" s="53"/>
      <c r="AG137" s="53"/>
      <c r="AI137" s="85"/>
      <c r="AJ137" s="37"/>
      <c r="AK137" s="48"/>
      <c r="AL137" s="48"/>
      <c r="AM137" s="48"/>
      <c r="AN137" s="48"/>
      <c r="AO137" s="48"/>
      <c r="AP137" s="45"/>
      <c r="AQ137" s="53"/>
      <c r="AR137" s="53"/>
      <c r="AS137" s="53"/>
      <c r="AT137" s="53"/>
      <c r="AU137" s="53"/>
      <c r="AV137" s="53"/>
      <c r="AW137" s="53"/>
      <c r="AY137" s="85"/>
      <c r="AZ137" s="85"/>
      <c r="BA137" s="85"/>
      <c r="BB137" s="85"/>
      <c r="BC137" s="89"/>
      <c r="BD137" s="51"/>
      <c r="BE137" s="100"/>
    </row>
    <row r="138" spans="1:57" s="72" customFormat="1" ht="10" x14ac:dyDescent="0.2">
      <c r="A138" s="41"/>
      <c r="B138" s="41"/>
      <c r="C138" s="41"/>
      <c r="D138" s="55"/>
      <c r="E138" s="48"/>
      <c r="F138" s="48"/>
      <c r="G138" s="48"/>
      <c r="H138" s="48"/>
      <c r="I138" s="48"/>
      <c r="J138" s="45"/>
      <c r="K138" s="53"/>
      <c r="L138" s="53"/>
      <c r="M138" s="53"/>
      <c r="N138" s="51"/>
      <c r="O138" s="51"/>
      <c r="P138" s="51"/>
      <c r="Q138" s="51"/>
      <c r="S138" s="85"/>
      <c r="T138" s="37"/>
      <c r="U138" s="48"/>
      <c r="V138" s="48"/>
      <c r="W138" s="48"/>
      <c r="X138" s="48"/>
      <c r="Y138" s="48"/>
      <c r="Z138" s="45"/>
      <c r="AA138" s="53"/>
      <c r="AB138" s="53"/>
      <c r="AC138" s="53"/>
      <c r="AD138" s="53"/>
      <c r="AE138" s="53"/>
      <c r="AF138" s="53"/>
      <c r="AG138" s="53"/>
      <c r="AI138" s="85"/>
      <c r="AJ138" s="37"/>
      <c r="AK138" s="48"/>
      <c r="AL138" s="48"/>
      <c r="AM138" s="48"/>
      <c r="AN138" s="48"/>
      <c r="AO138" s="48"/>
      <c r="AP138" s="45"/>
      <c r="AQ138" s="53"/>
      <c r="AR138" s="53"/>
      <c r="AS138" s="53"/>
      <c r="AT138" s="53"/>
      <c r="AU138" s="53"/>
      <c r="AV138" s="53"/>
      <c r="AW138" s="53"/>
      <c r="AY138" s="85"/>
      <c r="AZ138" s="85"/>
      <c r="BA138" s="85"/>
      <c r="BB138" s="85"/>
      <c r="BC138" s="89"/>
      <c r="BD138" s="51"/>
      <c r="BE138" s="100"/>
    </row>
    <row r="139" spans="1:57" s="72" customFormat="1" ht="10" x14ac:dyDescent="0.2">
      <c r="A139" s="41"/>
      <c r="B139" s="41"/>
      <c r="C139" s="41"/>
      <c r="D139" s="55"/>
      <c r="E139" s="48"/>
      <c r="F139" s="48"/>
      <c r="G139" s="48"/>
      <c r="H139" s="48"/>
      <c r="I139" s="48"/>
      <c r="J139" s="45"/>
      <c r="K139" s="53"/>
      <c r="L139" s="53"/>
      <c r="M139" s="53"/>
      <c r="N139" s="51"/>
      <c r="O139" s="51"/>
      <c r="P139" s="51"/>
      <c r="Q139" s="51"/>
      <c r="S139" s="85"/>
      <c r="T139" s="37"/>
      <c r="U139" s="48"/>
      <c r="V139" s="48"/>
      <c r="W139" s="48"/>
      <c r="X139" s="48"/>
      <c r="Y139" s="48"/>
      <c r="Z139" s="45"/>
      <c r="AA139" s="53"/>
      <c r="AB139" s="53"/>
      <c r="AC139" s="53"/>
      <c r="AD139" s="53"/>
      <c r="AE139" s="53"/>
      <c r="AF139" s="53"/>
      <c r="AG139" s="53"/>
      <c r="AI139" s="85"/>
      <c r="AJ139" s="37"/>
      <c r="AK139" s="48"/>
      <c r="AL139" s="48"/>
      <c r="AM139" s="48"/>
      <c r="AN139" s="48"/>
      <c r="AO139" s="48"/>
      <c r="AP139" s="45"/>
      <c r="AQ139" s="53"/>
      <c r="AR139" s="53"/>
      <c r="AS139" s="53"/>
      <c r="AT139" s="53"/>
      <c r="AU139" s="53"/>
      <c r="AV139" s="53"/>
      <c r="AW139" s="53"/>
      <c r="AY139" s="85"/>
      <c r="AZ139" s="85"/>
      <c r="BA139" s="85"/>
      <c r="BB139" s="85"/>
      <c r="BC139" s="89"/>
      <c r="BD139" s="51"/>
      <c r="BE139" s="100"/>
    </row>
    <row r="140" spans="1:57" s="72" customFormat="1" ht="10" x14ac:dyDescent="0.2">
      <c r="A140" s="41"/>
      <c r="B140" s="41"/>
      <c r="C140" s="41"/>
      <c r="D140" s="55"/>
      <c r="E140" s="48"/>
      <c r="F140" s="48"/>
      <c r="G140" s="48"/>
      <c r="H140" s="48"/>
      <c r="I140" s="48"/>
      <c r="J140" s="45"/>
      <c r="K140" s="53"/>
      <c r="L140" s="53"/>
      <c r="M140" s="53"/>
      <c r="N140" s="51"/>
      <c r="O140" s="51"/>
      <c r="P140" s="51"/>
      <c r="Q140" s="51"/>
      <c r="S140" s="85"/>
      <c r="T140" s="37"/>
      <c r="U140" s="48"/>
      <c r="V140" s="48"/>
      <c r="W140" s="48"/>
      <c r="X140" s="48"/>
      <c r="Y140" s="48"/>
      <c r="Z140" s="45"/>
      <c r="AA140" s="53"/>
      <c r="AB140" s="53"/>
      <c r="AC140" s="53"/>
      <c r="AD140" s="53"/>
      <c r="AE140" s="53"/>
      <c r="AF140" s="53"/>
      <c r="AG140" s="53"/>
      <c r="AI140" s="85"/>
      <c r="AJ140" s="37"/>
      <c r="AK140" s="48"/>
      <c r="AL140" s="48"/>
      <c r="AM140" s="48"/>
      <c r="AN140" s="48"/>
      <c r="AO140" s="48"/>
      <c r="AP140" s="45"/>
      <c r="AQ140" s="53"/>
      <c r="AR140" s="53"/>
      <c r="AS140" s="53"/>
      <c r="AT140" s="53"/>
      <c r="AU140" s="53"/>
      <c r="AV140" s="53"/>
      <c r="AW140" s="53"/>
      <c r="AY140" s="85"/>
      <c r="AZ140" s="85"/>
      <c r="BA140" s="85"/>
      <c r="BB140" s="85"/>
      <c r="BC140" s="89"/>
      <c r="BD140" s="51"/>
      <c r="BE140" s="100"/>
    </row>
    <row r="141" spans="1:57" s="72" customFormat="1" ht="10" x14ac:dyDescent="0.2">
      <c r="A141" s="41"/>
      <c r="B141" s="41"/>
      <c r="C141" s="41"/>
      <c r="D141" s="55"/>
      <c r="E141" s="48"/>
      <c r="F141" s="48"/>
      <c r="G141" s="48"/>
      <c r="H141" s="48"/>
      <c r="I141" s="48"/>
      <c r="J141" s="45"/>
      <c r="K141" s="53"/>
      <c r="L141" s="53"/>
      <c r="M141" s="53"/>
      <c r="N141" s="51"/>
      <c r="O141" s="51"/>
      <c r="P141" s="51"/>
      <c r="Q141" s="51"/>
      <c r="S141" s="85"/>
      <c r="T141" s="37"/>
      <c r="U141" s="48"/>
      <c r="V141" s="48"/>
      <c r="W141" s="48"/>
      <c r="X141" s="48"/>
      <c r="Y141" s="48"/>
      <c r="Z141" s="45"/>
      <c r="AA141" s="53"/>
      <c r="AB141" s="53"/>
      <c r="AC141" s="53"/>
      <c r="AD141" s="53"/>
      <c r="AE141" s="53"/>
      <c r="AF141" s="53"/>
      <c r="AG141" s="53"/>
      <c r="AI141" s="85"/>
      <c r="AJ141" s="37"/>
      <c r="AK141" s="48"/>
      <c r="AL141" s="48"/>
      <c r="AM141" s="48"/>
      <c r="AN141" s="48"/>
      <c r="AO141" s="48"/>
      <c r="AP141" s="45"/>
      <c r="AQ141" s="53"/>
      <c r="AR141" s="53"/>
      <c r="AS141" s="53"/>
      <c r="AT141" s="53"/>
      <c r="AU141" s="53"/>
      <c r="AV141" s="53"/>
      <c r="AW141" s="53"/>
      <c r="AY141" s="85"/>
      <c r="AZ141" s="85"/>
      <c r="BA141" s="85"/>
      <c r="BB141" s="85"/>
      <c r="BC141" s="89"/>
      <c r="BD141" s="51"/>
      <c r="BE141" s="100"/>
    </row>
    <row r="142" spans="1:57" s="72" customFormat="1" ht="10" x14ac:dyDescent="0.2">
      <c r="A142" s="41"/>
      <c r="B142" s="41"/>
      <c r="C142" s="41"/>
      <c r="D142" s="55"/>
      <c r="E142" s="48"/>
      <c r="F142" s="48"/>
      <c r="G142" s="48"/>
      <c r="H142" s="48"/>
      <c r="I142" s="48"/>
      <c r="J142" s="45"/>
      <c r="K142" s="53"/>
      <c r="L142" s="53"/>
      <c r="M142" s="53"/>
      <c r="N142" s="51"/>
      <c r="O142" s="51"/>
      <c r="P142" s="51"/>
      <c r="Q142" s="51"/>
      <c r="S142" s="85"/>
      <c r="T142" s="37"/>
      <c r="U142" s="48"/>
      <c r="V142" s="48"/>
      <c r="W142" s="48"/>
      <c r="X142" s="48"/>
      <c r="Y142" s="48"/>
      <c r="Z142" s="45"/>
      <c r="AA142" s="53"/>
      <c r="AB142" s="53"/>
      <c r="AC142" s="53"/>
      <c r="AD142" s="53"/>
      <c r="AE142" s="53"/>
      <c r="AF142" s="53"/>
      <c r="AG142" s="53"/>
      <c r="AI142" s="85"/>
      <c r="AJ142" s="37"/>
      <c r="AK142" s="48"/>
      <c r="AL142" s="48"/>
      <c r="AM142" s="48"/>
      <c r="AN142" s="48"/>
      <c r="AO142" s="48"/>
      <c r="AP142" s="45"/>
      <c r="AQ142" s="53"/>
      <c r="AR142" s="53"/>
      <c r="AS142" s="53"/>
      <c r="AT142" s="53"/>
      <c r="AU142" s="53"/>
      <c r="AV142" s="53"/>
      <c r="AW142" s="53"/>
      <c r="AY142" s="85"/>
      <c r="AZ142" s="85"/>
      <c r="BA142" s="85"/>
      <c r="BB142" s="85"/>
      <c r="BC142" s="89"/>
      <c r="BD142" s="51"/>
      <c r="BE142" s="100"/>
    </row>
    <row r="143" spans="1:57" s="72" customFormat="1" ht="10" x14ac:dyDescent="0.2">
      <c r="A143" s="41"/>
      <c r="B143" s="41"/>
      <c r="C143" s="41"/>
      <c r="D143" s="55"/>
      <c r="E143" s="48"/>
      <c r="F143" s="48"/>
      <c r="G143" s="48"/>
      <c r="H143" s="48"/>
      <c r="I143" s="48"/>
      <c r="J143" s="45"/>
      <c r="K143" s="53"/>
      <c r="L143" s="53"/>
      <c r="M143" s="53"/>
      <c r="N143" s="51"/>
      <c r="O143" s="51"/>
      <c r="P143" s="51"/>
      <c r="Q143" s="51"/>
      <c r="S143" s="85"/>
      <c r="T143" s="37"/>
      <c r="U143" s="48"/>
      <c r="V143" s="48"/>
      <c r="W143" s="48"/>
      <c r="X143" s="48"/>
      <c r="Y143" s="48"/>
      <c r="Z143" s="45"/>
      <c r="AA143" s="53"/>
      <c r="AB143" s="53"/>
      <c r="AC143" s="53"/>
      <c r="AD143" s="53"/>
      <c r="AE143" s="53"/>
      <c r="AF143" s="53"/>
      <c r="AG143" s="53"/>
      <c r="AI143" s="85"/>
      <c r="AJ143" s="37"/>
      <c r="AK143" s="48"/>
      <c r="AL143" s="48"/>
      <c r="AM143" s="48"/>
      <c r="AN143" s="48"/>
      <c r="AO143" s="48"/>
      <c r="AP143" s="45"/>
      <c r="AQ143" s="53"/>
      <c r="AR143" s="53"/>
      <c r="AS143" s="53"/>
      <c r="AT143" s="53"/>
      <c r="AU143" s="53"/>
      <c r="AV143" s="53"/>
      <c r="AW143" s="53"/>
      <c r="AY143" s="85"/>
      <c r="AZ143" s="85"/>
      <c r="BA143" s="85"/>
      <c r="BB143" s="85"/>
      <c r="BC143" s="89"/>
      <c r="BD143" s="51"/>
      <c r="BE143" s="10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0D587-159E-40D8-8DD1-FDCC14E03AC6}">
  <dimension ref="A1:L28"/>
  <sheetViews>
    <sheetView tabSelected="1" workbookViewId="0">
      <pane xSplit="1" topLeftCell="C1" activePane="topRight" state="frozen"/>
      <selection pane="topRight" activeCell="J27" sqref="J27"/>
    </sheetView>
  </sheetViews>
  <sheetFormatPr defaultColWidth="8.7265625" defaultRowHeight="14.5" x14ac:dyDescent="0.35"/>
  <cols>
    <col min="1" max="1" width="34.81640625" style="214" customWidth="1"/>
    <col min="2" max="2" width="8.7265625" style="214"/>
    <col min="3" max="3" width="15.7265625" style="214" customWidth="1"/>
    <col min="4" max="4" width="14.453125" style="214" customWidth="1"/>
    <col min="5" max="5" width="25" style="214" bestFit="1" customWidth="1"/>
    <col min="6" max="6" width="25" style="214" customWidth="1"/>
    <col min="7" max="7" width="16.7265625" style="214" customWidth="1"/>
    <col min="8" max="8" width="25.7265625" style="214" customWidth="1"/>
    <col min="9" max="9" width="18.26953125" style="214" customWidth="1"/>
    <col min="10" max="10" width="25" style="214" bestFit="1" customWidth="1"/>
    <col min="11" max="11" width="16.7265625" style="214" customWidth="1"/>
    <col min="12" max="12" width="25.7265625" style="214" bestFit="1" customWidth="1"/>
    <col min="13" max="16384" width="8.7265625" style="214"/>
  </cols>
  <sheetData>
    <row r="1" spans="1:12" x14ac:dyDescent="0.35">
      <c r="A1" s="241" t="s">
        <v>26</v>
      </c>
      <c r="B1" s="241"/>
      <c r="C1" s="242"/>
      <c r="D1" s="241"/>
      <c r="E1" s="241"/>
      <c r="F1" s="241"/>
      <c r="G1" s="241"/>
      <c r="H1" s="241"/>
      <c r="I1" s="241"/>
      <c r="J1" s="241"/>
      <c r="K1" s="241"/>
      <c r="L1" s="241"/>
    </row>
    <row r="2" spans="1:12" s="237" customFormat="1" ht="26.5" x14ac:dyDescent="0.35">
      <c r="A2" s="240" t="s">
        <v>14</v>
      </c>
      <c r="B2" s="238">
        <v>1985</v>
      </c>
      <c r="C2" s="238">
        <v>2009</v>
      </c>
      <c r="D2" s="224">
        <v>2020</v>
      </c>
      <c r="E2" s="224" t="s">
        <v>110</v>
      </c>
      <c r="F2" s="224" t="s">
        <v>111</v>
      </c>
      <c r="G2" s="224" t="s">
        <v>91</v>
      </c>
      <c r="H2" s="224" t="s">
        <v>90</v>
      </c>
      <c r="I2" s="239">
        <v>2021</v>
      </c>
      <c r="J2" s="238" t="s">
        <v>109</v>
      </c>
      <c r="K2" s="224" t="s">
        <v>91</v>
      </c>
      <c r="L2" s="224" t="s">
        <v>90</v>
      </c>
    </row>
    <row r="3" spans="1:12" x14ac:dyDescent="0.35">
      <c r="A3" s="222" t="s">
        <v>15</v>
      </c>
      <c r="B3" s="221">
        <f>Nitrogen!B22</f>
        <v>156.829045763761</v>
      </c>
      <c r="C3" s="221">
        <f>Nitrogen!C22</f>
        <v>123.022252852262</v>
      </c>
      <c r="D3" s="12">
        <f>Nitrogen!D22</f>
        <v>119.10631673841367</v>
      </c>
      <c r="E3" s="221">
        <f>D3-C3</f>
        <v>-3.915936113848332</v>
      </c>
      <c r="F3" s="221">
        <f>I3-C3</f>
        <v>-5.9632899222619926</v>
      </c>
      <c r="G3" s="221">
        <f t="shared" ref="G3:G9" si="0">IF(F3&lt;0,-1*F3,0)</f>
        <v>5.9632899222619926</v>
      </c>
      <c r="H3" s="235">
        <f>G3/$G$10</f>
        <v>0.13908439400723313</v>
      </c>
      <c r="I3" s="236">
        <f>Nitrogen!E22</f>
        <v>117.05896293000001</v>
      </c>
      <c r="J3" s="230">
        <f>I3-D3</f>
        <v>-2.0473538084136607</v>
      </c>
      <c r="K3" s="221">
        <f t="shared" ref="K3:K9" si="1">IF(J3&lt;0,-1*J3,0)</f>
        <v>2.0473538084136607</v>
      </c>
      <c r="L3" s="227">
        <f>K3/$K$10</f>
        <v>0.76998293035174625</v>
      </c>
    </row>
    <row r="4" spans="1:12" x14ac:dyDescent="0.35">
      <c r="A4" s="222" t="s">
        <v>16</v>
      </c>
      <c r="B4" s="221">
        <f>Nitrogen!B23</f>
        <v>27.382974585992098</v>
      </c>
      <c r="C4" s="221">
        <f>Nitrogen!C23</f>
        <v>37.951601639518799</v>
      </c>
      <c r="D4" s="12">
        <f>Nitrogen!D23</f>
        <v>39.874056663131661</v>
      </c>
      <c r="E4" s="221">
        <f>D4-C4</f>
        <v>1.9224550236128621</v>
      </c>
      <c r="F4" s="221">
        <f t="shared" ref="F4:F10" si="2">I4-C4</f>
        <v>2.3171251204812009</v>
      </c>
      <c r="G4" s="221">
        <f t="shared" si="0"/>
        <v>0</v>
      </c>
      <c r="H4" s="235">
        <f t="shared" ref="H4:H9" si="3">G4/$G$10</f>
        <v>0</v>
      </c>
      <c r="I4" s="236">
        <f>Nitrogen!E23</f>
        <v>40.26872676</v>
      </c>
      <c r="J4" s="230">
        <f t="shared" ref="J4:J9" si="4">I4-D4</f>
        <v>0.39467009686833876</v>
      </c>
      <c r="K4" s="221">
        <f t="shared" si="1"/>
        <v>0</v>
      </c>
      <c r="L4" s="227">
        <f t="shared" ref="L4:L10" si="5">K4/$K$10</f>
        <v>0</v>
      </c>
    </row>
    <row r="5" spans="1:12" x14ac:dyDescent="0.35">
      <c r="A5" s="222" t="s">
        <v>17</v>
      </c>
      <c r="B5" s="221">
        <f>Nitrogen!B24</f>
        <v>94.543078133933307</v>
      </c>
      <c r="C5" s="221">
        <f>Nitrogen!C24</f>
        <v>56.086524023698203</v>
      </c>
      <c r="D5" s="12">
        <f>Nitrogen!D24</f>
        <v>29.095887867702253</v>
      </c>
      <c r="E5" s="221">
        <f t="shared" ref="E5:E10" si="6">D5-C5</f>
        <v>-26.990636155995951</v>
      </c>
      <c r="F5" s="221">
        <f t="shared" si="2"/>
        <v>-26.117259943698205</v>
      </c>
      <c r="G5" s="221">
        <f t="shared" si="0"/>
        <v>26.117259943698205</v>
      </c>
      <c r="H5" s="235">
        <f t="shared" si="3"/>
        <v>0.60914416702060481</v>
      </c>
      <c r="I5" s="236">
        <f>Nitrogen!E24</f>
        <v>29.969264079999999</v>
      </c>
      <c r="J5" s="230">
        <f t="shared" si="4"/>
        <v>0.87337621229774598</v>
      </c>
      <c r="K5" s="221">
        <f t="shared" si="1"/>
        <v>0</v>
      </c>
      <c r="L5" s="227">
        <f t="shared" si="5"/>
        <v>0</v>
      </c>
    </row>
    <row r="6" spans="1:12" x14ac:dyDescent="0.35">
      <c r="A6" s="222" t="s">
        <v>18</v>
      </c>
      <c r="B6" s="221">
        <f>Nitrogen!B25</f>
        <v>5.4513331535214196</v>
      </c>
      <c r="C6" s="221">
        <f>Nitrogen!C25</f>
        <v>7.5621850410664901</v>
      </c>
      <c r="D6" s="12">
        <f>Nitrogen!D25</f>
        <v>7.8431224311923007</v>
      </c>
      <c r="E6" s="221">
        <f t="shared" si="6"/>
        <v>0.28093739012581054</v>
      </c>
      <c r="F6" s="221">
        <f t="shared" si="2"/>
        <v>0.28326417893350975</v>
      </c>
      <c r="G6" s="221">
        <f t="shared" si="0"/>
        <v>0</v>
      </c>
      <c r="H6" s="235">
        <f t="shared" si="3"/>
        <v>0</v>
      </c>
      <c r="I6" s="236">
        <f>Nitrogen!E25</f>
        <v>7.8454492199999999</v>
      </c>
      <c r="J6" s="230">
        <f t="shared" si="4"/>
        <v>2.3267888076992094E-3</v>
      </c>
      <c r="K6" s="221">
        <f t="shared" si="1"/>
        <v>0</v>
      </c>
      <c r="L6" s="227">
        <f t="shared" si="5"/>
        <v>0</v>
      </c>
    </row>
    <row r="7" spans="1:12" x14ac:dyDescent="0.35">
      <c r="A7" s="222" t="s">
        <v>19</v>
      </c>
      <c r="B7" s="221">
        <f>Nitrogen!B26</f>
        <v>48.506971574848897</v>
      </c>
      <c r="C7" s="221">
        <f>Nitrogen!C26</f>
        <v>46.190887853653898</v>
      </c>
      <c r="D7" s="12">
        <f>Nitrogen!D26</f>
        <v>45.550943990445525</v>
      </c>
      <c r="E7" s="221">
        <f t="shared" si="6"/>
        <v>-0.63994386320837293</v>
      </c>
      <c r="F7" s="221">
        <f t="shared" si="2"/>
        <v>-0.87942553365390097</v>
      </c>
      <c r="G7" s="221">
        <f t="shared" si="0"/>
        <v>0.87942553365390097</v>
      </c>
      <c r="H7" s="235">
        <f t="shared" si="3"/>
        <v>2.0511222666890594E-2</v>
      </c>
      <c r="I7" s="236">
        <f>Nitrogen!E26</f>
        <v>45.311462319999997</v>
      </c>
      <c r="J7" s="230">
        <f t="shared" si="4"/>
        <v>-0.23948167044552804</v>
      </c>
      <c r="K7" s="221">
        <f t="shared" si="1"/>
        <v>0.23948167044552804</v>
      </c>
      <c r="L7" s="227">
        <f t="shared" si="5"/>
        <v>9.0065917096202319E-2</v>
      </c>
    </row>
    <row r="8" spans="1:12" x14ac:dyDescent="0.35">
      <c r="A8" s="222" t="s">
        <v>20</v>
      </c>
      <c r="B8" s="221">
        <f>Nitrogen!B27</f>
        <v>15.900637326453984</v>
      </c>
      <c r="C8" s="221">
        <f>Nitrogen!C27</f>
        <v>7.1835919141905311</v>
      </c>
      <c r="D8" s="12">
        <f>Nitrogen!D27</f>
        <v>1.1040533847632408</v>
      </c>
      <c r="E8" s="221">
        <f t="shared" si="6"/>
        <v>-6.0795385294272908</v>
      </c>
      <c r="F8" s="221">
        <f t="shared" si="2"/>
        <v>-6.301129734190531</v>
      </c>
      <c r="G8" s="221">
        <f t="shared" si="0"/>
        <v>6.301129734190531</v>
      </c>
      <c r="H8" s="235">
        <f t="shared" si="3"/>
        <v>0.14696397828472788</v>
      </c>
      <c r="I8" s="236">
        <f>Nitrogen!E27</f>
        <v>0.88246217999999998</v>
      </c>
      <c r="J8" s="230">
        <f t="shared" si="4"/>
        <v>-0.22159120476324079</v>
      </c>
      <c r="K8" s="221">
        <f t="shared" si="1"/>
        <v>0.22159120476324079</v>
      </c>
      <c r="L8" s="227">
        <f t="shared" si="5"/>
        <v>8.3337547463755476E-2</v>
      </c>
    </row>
    <row r="9" spans="1:12" x14ac:dyDescent="0.35">
      <c r="A9" s="222" t="s">
        <v>21</v>
      </c>
      <c r="B9" s="221">
        <f>Nitrogen!B28</f>
        <v>21.520717894810257</v>
      </c>
      <c r="C9" s="221">
        <f>Nitrogen!C28</f>
        <v>19.804229405538944</v>
      </c>
      <c r="D9" s="12">
        <f>Nitrogen!D28</f>
        <v>16.340533311086002</v>
      </c>
      <c r="E9" s="221">
        <f t="shared" si="6"/>
        <v>-3.463696094452942</v>
      </c>
      <c r="F9" s="221">
        <f t="shared" si="2"/>
        <v>-3.6142294055389428</v>
      </c>
      <c r="G9" s="221">
        <f t="shared" si="0"/>
        <v>3.6142294055389428</v>
      </c>
      <c r="H9" s="235">
        <f t="shared" si="3"/>
        <v>8.4296238020543673E-2</v>
      </c>
      <c r="I9" s="236">
        <f>Nitrogen!E28</f>
        <v>16.190000000000001</v>
      </c>
      <c r="J9" s="230">
        <f t="shared" si="4"/>
        <v>-0.15053331108600077</v>
      </c>
      <c r="K9" s="221">
        <f t="shared" si="1"/>
        <v>0.15053331108600077</v>
      </c>
      <c r="L9" s="227">
        <f t="shared" si="5"/>
        <v>5.6613605088296028E-2</v>
      </c>
    </row>
    <row r="10" spans="1:12" s="216" customFormat="1" x14ac:dyDescent="0.35">
      <c r="A10" s="223" t="s">
        <v>22</v>
      </c>
      <c r="B10" s="233">
        <f t="shared" ref="B10:K10" si="7">SUM(B3:B9)</f>
        <v>370.134758433321</v>
      </c>
      <c r="C10" s="233">
        <f t="shared" si="7"/>
        <v>297.80127272992883</v>
      </c>
      <c r="D10" s="7">
        <f>SUM(D3:D9)</f>
        <v>258.91491438673467</v>
      </c>
      <c r="E10" s="247">
        <f t="shared" si="6"/>
        <v>-38.886358343194161</v>
      </c>
      <c r="F10" s="247">
        <f t="shared" si="2"/>
        <v>-40.274945239928797</v>
      </c>
      <c r="G10" s="233">
        <f>SUM(G3:G9)</f>
        <v>42.875334539343569</v>
      </c>
      <c r="H10" s="234">
        <f>SUM(H3:H9)</f>
        <v>1</v>
      </c>
      <c r="I10" s="233">
        <f>SUM(I3:I9)</f>
        <v>257.52632749000003</v>
      </c>
      <c r="J10" s="229">
        <f t="shared" ref="J10" si="8">I10-D10</f>
        <v>-1.3885868967346369</v>
      </c>
      <c r="K10" s="229">
        <f t="shared" si="7"/>
        <v>2.6589599947084301</v>
      </c>
      <c r="L10" s="228">
        <f t="shared" si="5"/>
        <v>1</v>
      </c>
    </row>
    <row r="11" spans="1:12" ht="43.5" x14ac:dyDescent="0.35">
      <c r="C11" s="250" t="s">
        <v>114</v>
      </c>
      <c r="D11" s="266">
        <f>(D10-C10)/11</f>
        <v>-3.5351234857449239</v>
      </c>
      <c r="E11" s="248"/>
      <c r="I11" s="216"/>
      <c r="J11" s="249"/>
    </row>
    <row r="12" spans="1:12" x14ac:dyDescent="0.35">
      <c r="A12" s="232" t="s">
        <v>27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</row>
    <row r="13" spans="1:12" ht="26.5" x14ac:dyDescent="0.35">
      <c r="A13" s="240" t="s">
        <v>14</v>
      </c>
      <c r="B13" s="238">
        <v>1985</v>
      </c>
      <c r="C13" s="238">
        <v>2009</v>
      </c>
      <c r="D13" s="224">
        <v>2020</v>
      </c>
      <c r="E13" s="224" t="s">
        <v>110</v>
      </c>
      <c r="F13" s="224" t="s">
        <v>111</v>
      </c>
      <c r="G13" s="224" t="s">
        <v>91</v>
      </c>
      <c r="H13" s="224" t="s">
        <v>90</v>
      </c>
      <c r="I13" s="239">
        <v>2021</v>
      </c>
      <c r="J13" s="238" t="s">
        <v>109</v>
      </c>
      <c r="K13" s="224" t="s">
        <v>91</v>
      </c>
      <c r="L13" s="224" t="s">
        <v>90</v>
      </c>
    </row>
    <row r="14" spans="1:12" x14ac:dyDescent="0.35">
      <c r="A14" s="214" t="s">
        <v>15</v>
      </c>
      <c r="B14" s="245">
        <f>Phosphorus!B18</f>
        <v>7.6382759360342103</v>
      </c>
      <c r="C14" s="245">
        <f>Phosphorus!C18</f>
        <v>4.4673436990645898</v>
      </c>
      <c r="D14" s="245">
        <f>Phosphorus!D18</f>
        <v>4.1600462591720824</v>
      </c>
      <c r="E14" s="267">
        <f>D14-C14</f>
        <v>-0.30729743989250746</v>
      </c>
      <c r="F14" s="221">
        <f>I14-C14</f>
        <v>-0.39118030906459023</v>
      </c>
      <c r="G14" s="221">
        <f>IF(F14&lt;0,-1*F14,0)</f>
        <v>0.39118030906459023</v>
      </c>
      <c r="H14" s="227">
        <f>G14/$G$19</f>
        <v>0.15234041716671376</v>
      </c>
      <c r="I14" s="245">
        <f>Phosphorus!E18</f>
        <v>4.0761633899999996</v>
      </c>
      <c r="J14" s="230">
        <f>I14-D14</f>
        <v>-8.3882869172082763E-2</v>
      </c>
      <c r="K14" s="221">
        <f>IF(J14&lt;0,-1*J14,0)</f>
        <v>8.3882869172082763E-2</v>
      </c>
      <c r="L14" s="227">
        <f>K14/$K$19</f>
        <v>0.81786541482859454</v>
      </c>
    </row>
    <row r="15" spans="1:12" x14ac:dyDescent="0.35">
      <c r="A15" s="214" t="s">
        <v>16</v>
      </c>
      <c r="B15" s="245">
        <f>Phosphorus!B19</f>
        <v>1.79126677612955</v>
      </c>
      <c r="C15" s="245">
        <f>Phosphorus!C19</f>
        <v>2.5421707413133299</v>
      </c>
      <c r="D15" s="245">
        <f>Phosphorus!D19</f>
        <v>2.6079201852140743</v>
      </c>
      <c r="E15" s="267">
        <f t="shared" ref="E15:E18" si="9">D15-C15</f>
        <v>6.5749443900744442E-2</v>
      </c>
      <c r="F15" s="221">
        <f>I15-C15</f>
        <v>0.10595047868667029</v>
      </c>
      <c r="G15" s="221">
        <f t="shared" ref="G15:G18" si="10">IF(F15&lt;0,-1*F15,0)</f>
        <v>0</v>
      </c>
      <c r="H15" s="227">
        <f>G15/$G$19</f>
        <v>0</v>
      </c>
      <c r="I15" s="245">
        <f>Phosphorus!E19</f>
        <v>2.6481212200000002</v>
      </c>
      <c r="J15" s="230">
        <f>I15-D15</f>
        <v>4.0201034785925849E-2</v>
      </c>
      <c r="K15" s="221">
        <f>IF(J15&lt;0,-1*J15,0)</f>
        <v>0</v>
      </c>
      <c r="L15" s="227">
        <f t="shared" ref="L15:L19" si="11">K15/$K$19</f>
        <v>0</v>
      </c>
    </row>
    <row r="16" spans="1:12" x14ac:dyDescent="0.35">
      <c r="A16" s="214" t="s">
        <v>17</v>
      </c>
      <c r="B16" s="245">
        <f>Phosphorus!B20</f>
        <v>12.9312272575633</v>
      </c>
      <c r="C16" s="245">
        <f>Phosphorus!C20</f>
        <v>4.1885332029631801</v>
      </c>
      <c r="D16" s="245">
        <f>Phosphorus!D20</f>
        <v>2.2592544981736222</v>
      </c>
      <c r="E16" s="267">
        <f t="shared" si="9"/>
        <v>-1.9292787047895579</v>
      </c>
      <c r="F16" s="221">
        <f>I16-C16</f>
        <v>-1.8711113329631801</v>
      </c>
      <c r="G16" s="221">
        <f t="shared" si="10"/>
        <v>1.8711113329631801</v>
      </c>
      <c r="H16" s="227">
        <f>G16/$G$19</f>
        <v>0.72868156812543183</v>
      </c>
      <c r="I16" s="245">
        <f>Phosphorus!E20</f>
        <v>2.31742187</v>
      </c>
      <c r="J16" s="230">
        <f>I16-D16</f>
        <v>5.8167371826377767E-2</v>
      </c>
      <c r="K16" s="221">
        <f t="shared" ref="K16:K18" si="12">IF(J16&lt;0,-1*J16,0)</f>
        <v>0</v>
      </c>
      <c r="L16" s="227">
        <f t="shared" si="11"/>
        <v>0</v>
      </c>
    </row>
    <row r="17" spans="1:12" x14ac:dyDescent="0.35">
      <c r="A17" s="214" t="s">
        <v>18</v>
      </c>
      <c r="B17" s="245">
        <f>Phosphorus!B21</f>
        <v>1.5740711364913801E-3</v>
      </c>
      <c r="C17" s="245">
        <f>Phosphorus!C21</f>
        <v>2.1020489229876598E-3</v>
      </c>
      <c r="D17" s="245">
        <f>Phosphorus!D21</f>
        <v>4.2522253120485737E-3</v>
      </c>
      <c r="E17" s="267">
        <f t="shared" si="9"/>
        <v>2.1501763890609139E-3</v>
      </c>
      <c r="F17" s="221">
        <f>I17-C17</f>
        <v>2.0183710770123398E-3</v>
      </c>
      <c r="G17" s="221">
        <f t="shared" si="10"/>
        <v>0</v>
      </c>
      <c r="H17" s="227">
        <f>G17/$G$19</f>
        <v>0</v>
      </c>
      <c r="I17" s="245">
        <f>Phosphorus!E21</f>
        <v>4.1204199999999996E-3</v>
      </c>
      <c r="J17" s="230">
        <f>I17-D17</f>
        <v>-1.3180531204857408E-4</v>
      </c>
      <c r="K17" s="221">
        <f t="shared" si="12"/>
        <v>1.3180531204857408E-4</v>
      </c>
      <c r="L17" s="227">
        <f t="shared" si="11"/>
        <v>1.2851134835895218E-3</v>
      </c>
    </row>
    <row r="18" spans="1:12" x14ac:dyDescent="0.35">
      <c r="A18" s="214" t="s">
        <v>19</v>
      </c>
      <c r="B18" s="245">
        <f>Phosphorus!B22</f>
        <v>7.0699769502565903</v>
      </c>
      <c r="C18" s="245">
        <f>Phosphorus!C22</f>
        <v>5.9727824737271096</v>
      </c>
      <c r="D18" s="245">
        <f>Phosphorus!D22</f>
        <v>5.685818765019329</v>
      </c>
      <c r="E18" s="267">
        <f t="shared" si="9"/>
        <v>-0.28696370870778054</v>
      </c>
      <c r="F18" s="221">
        <f>I18-C18</f>
        <v>-0.30551220372710919</v>
      </c>
      <c r="G18" s="221">
        <f t="shared" si="10"/>
        <v>0.30551220372710919</v>
      </c>
      <c r="H18" s="227">
        <f>G18/$G$19</f>
        <v>0.11897801470785442</v>
      </c>
      <c r="I18" s="245">
        <f>Phosphorus!E22</f>
        <v>5.6672702700000004</v>
      </c>
      <c r="J18" s="230">
        <f>I18-D18</f>
        <v>-1.8548495019328648E-2</v>
      </c>
      <c r="K18" s="221">
        <f t="shared" si="12"/>
        <v>1.8548495019328648E-2</v>
      </c>
      <c r="L18" s="227">
        <f t="shared" si="11"/>
        <v>0.18084947168781587</v>
      </c>
    </row>
    <row r="19" spans="1:12" s="216" customFormat="1" x14ac:dyDescent="0.35">
      <c r="A19" s="216" t="s">
        <v>22</v>
      </c>
      <c r="B19" s="246">
        <v>29.432320991120143</v>
      </c>
      <c r="C19" s="246">
        <v>17.172932165991199</v>
      </c>
      <c r="D19" s="246">
        <v>15.186792088229478</v>
      </c>
      <c r="E19" s="246">
        <f>SUM(E14:E18)</f>
        <v>-2.4556402331000404</v>
      </c>
      <c r="F19" s="229">
        <f>SUM(F14:F18)</f>
        <v>-2.4598349959911969</v>
      </c>
      <c r="G19" s="246">
        <f>SUM(G14:G18)</f>
        <v>2.5678038457548795</v>
      </c>
      <c r="H19" s="228">
        <f t="shared" ref="H19" si="13">G19/$G$19</f>
        <v>1</v>
      </c>
      <c r="I19" s="246">
        <v>14.751903043152849</v>
      </c>
      <c r="J19" s="246">
        <f>SUM(J14:J18)</f>
        <v>-4.1947628911563686E-3</v>
      </c>
      <c r="K19" s="216">
        <f>SUM(K14:K18)</f>
        <v>0.10256316950345999</v>
      </c>
      <c r="L19" s="228">
        <f t="shared" si="11"/>
        <v>1</v>
      </c>
    </row>
    <row r="20" spans="1:12" ht="43.5" x14ac:dyDescent="0.35">
      <c r="C20" s="250" t="s">
        <v>114</v>
      </c>
      <c r="D20" s="265">
        <f>(D19-C19)/11</f>
        <v>-0.18055818888742922</v>
      </c>
      <c r="K20" s="227"/>
    </row>
    <row r="21" spans="1:12" x14ac:dyDescent="0.35">
      <c r="A21" s="226" t="s">
        <v>78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</row>
    <row r="22" spans="1:12" ht="26.5" x14ac:dyDescent="0.35">
      <c r="A22" s="240" t="s">
        <v>14</v>
      </c>
      <c r="B22" s="238">
        <v>1985</v>
      </c>
      <c r="C22" s="238">
        <v>2009</v>
      </c>
      <c r="D22" s="224">
        <v>2020</v>
      </c>
      <c r="E22" s="224" t="s">
        <v>110</v>
      </c>
      <c r="F22" s="224" t="s">
        <v>111</v>
      </c>
      <c r="G22" s="224" t="s">
        <v>91</v>
      </c>
      <c r="H22" s="224" t="s">
        <v>90</v>
      </c>
      <c r="I22" s="239">
        <v>2021</v>
      </c>
      <c r="J22" s="238" t="s">
        <v>109</v>
      </c>
      <c r="K22" s="224" t="s">
        <v>91</v>
      </c>
      <c r="L22" s="224" t="s">
        <v>90</v>
      </c>
    </row>
    <row r="23" spans="1:12" x14ac:dyDescent="0.35">
      <c r="A23" s="222" t="s">
        <v>15</v>
      </c>
      <c r="B23" s="220">
        <f>Sediment!B17</f>
        <v>2977.8356939608502</v>
      </c>
      <c r="C23" s="220">
        <f>Sediment!C17</f>
        <v>2007.2697069461401</v>
      </c>
      <c r="D23" s="220">
        <f>Sediment!D17</f>
        <v>1627.2260357102889</v>
      </c>
      <c r="E23" s="268">
        <f>D23-C23</f>
        <v>-380.04367123585121</v>
      </c>
      <c r="F23" s="268">
        <f>I23-C23</f>
        <v>-423.84988305614002</v>
      </c>
      <c r="G23" s="221">
        <f>IF(F23&lt;0,-1*F23,0)</f>
        <v>423.84988305614002</v>
      </c>
      <c r="H23" s="215">
        <f>G23/$G$27</f>
        <v>0.4858352878186159</v>
      </c>
      <c r="I23" s="219">
        <f>Sediment!E17</f>
        <v>1583.4198238900001</v>
      </c>
      <c r="J23" s="230">
        <f>I23-D23</f>
        <v>-43.806211820288809</v>
      </c>
      <c r="K23" s="221">
        <f>IF(J23&lt;0,-1*J23,0)</f>
        <v>43.806211820288809</v>
      </c>
      <c r="L23" s="215">
        <f>K23/$K$27</f>
        <v>0.4882866438461449</v>
      </c>
    </row>
    <row r="24" spans="1:12" x14ac:dyDescent="0.35">
      <c r="A24" s="222" t="s">
        <v>16</v>
      </c>
      <c r="B24" s="220">
        <f>Sediment!B18</f>
        <v>1382.73180588583</v>
      </c>
      <c r="C24" s="220">
        <f>Sediment!C18</f>
        <v>1683.1836947929301</v>
      </c>
      <c r="D24" s="220">
        <f>Sediment!D18</f>
        <v>1700.2643600477679</v>
      </c>
      <c r="E24" s="268">
        <f t="shared" ref="E24:E26" si="14">D24-C24</f>
        <v>17.080665254837868</v>
      </c>
      <c r="F24" s="268">
        <f>I24-C24</f>
        <v>29.637933677069896</v>
      </c>
      <c r="G24" s="221">
        <f t="shared" ref="G24:G26" si="15">IF(F24&lt;0,-1*F24,0)</f>
        <v>0</v>
      </c>
      <c r="H24" s="215">
        <f>G24/$G$27</f>
        <v>0</v>
      </c>
      <c r="I24" s="219">
        <f>Sediment!E18</f>
        <v>1712.82162847</v>
      </c>
      <c r="J24" s="230">
        <f>I24-D24</f>
        <v>12.557268422232028</v>
      </c>
      <c r="K24" s="221">
        <f t="shared" ref="K24:K26" si="16">IF(J24&lt;0,-1*J24,0)</f>
        <v>0</v>
      </c>
      <c r="L24" s="215">
        <f>K24/$K$27</f>
        <v>0</v>
      </c>
    </row>
    <row r="25" spans="1:12" x14ac:dyDescent="0.35">
      <c r="A25" s="222" t="s">
        <v>17</v>
      </c>
      <c r="B25" s="220">
        <f>Sediment!B19</f>
        <v>125.81076456112299</v>
      </c>
      <c r="C25" s="220">
        <f>Sediment!C19</f>
        <v>60.486708048999503</v>
      </c>
      <c r="D25" s="220">
        <f>Sediment!D19</f>
        <v>43.367735381884877</v>
      </c>
      <c r="E25" s="268">
        <f t="shared" si="14"/>
        <v>-17.118972667114626</v>
      </c>
      <c r="F25" s="268">
        <f>I25-C25</f>
        <v>-14.126751188999506</v>
      </c>
      <c r="G25" s="221">
        <f t="shared" si="15"/>
        <v>14.126751188999506</v>
      </c>
      <c r="H25" s="215">
        <f>G25/$G$27</f>
        <v>1.6192700539073856E-2</v>
      </c>
      <c r="I25" s="219">
        <f>Sediment!E19</f>
        <v>46.359956859999997</v>
      </c>
      <c r="J25" s="230">
        <f>I25-D25</f>
        <v>2.9922214781151197</v>
      </c>
      <c r="K25" s="221">
        <f t="shared" si="16"/>
        <v>0</v>
      </c>
      <c r="L25" s="215">
        <f>K25/$K$27</f>
        <v>0</v>
      </c>
    </row>
    <row r="26" spans="1:12" x14ac:dyDescent="0.35">
      <c r="A26" s="222" t="s">
        <v>19</v>
      </c>
      <c r="B26" s="220">
        <f>Sediment!B20</f>
        <v>15879.5573820637</v>
      </c>
      <c r="C26" s="220">
        <f>Sediment!C20</f>
        <v>15159.816382093701</v>
      </c>
      <c r="D26" s="220">
        <f>Sediment!D20</f>
        <v>14771.286160811824</v>
      </c>
      <c r="E26" s="268">
        <f t="shared" si="14"/>
        <v>-388.53022128187695</v>
      </c>
      <c r="F26" s="268">
        <f>I26-C26</f>
        <v>-434.43814023370032</v>
      </c>
      <c r="G26" s="221">
        <f t="shared" si="15"/>
        <v>434.43814023370032</v>
      </c>
      <c r="H26" s="215">
        <f>G26/$G$27</f>
        <v>0.49797201164231025</v>
      </c>
      <c r="I26" s="219">
        <f>Sediment!E20</f>
        <v>14725.37824186</v>
      </c>
      <c r="J26" s="230">
        <f>I26-D26</f>
        <v>-45.907918951823376</v>
      </c>
      <c r="K26" s="221">
        <f t="shared" si="16"/>
        <v>45.907918951823376</v>
      </c>
      <c r="L26" s="215">
        <f>K26/$K$27</f>
        <v>0.51171335615385516</v>
      </c>
    </row>
    <row r="27" spans="1:12" s="216" customFormat="1" x14ac:dyDescent="0.35">
      <c r="A27" s="132" t="s">
        <v>22</v>
      </c>
      <c r="B27" s="145">
        <f t="shared" ref="B27:G27" si="17">SUM(B23:B26)</f>
        <v>20365.935646471502</v>
      </c>
      <c r="C27" s="145">
        <f t="shared" si="17"/>
        <v>18910.75649188177</v>
      </c>
      <c r="D27" s="145">
        <f t="shared" si="17"/>
        <v>18142.144291951765</v>
      </c>
      <c r="E27" s="145">
        <f t="shared" si="17"/>
        <v>-768.61219993000486</v>
      </c>
      <c r="F27" s="145">
        <f t="shared" si="17"/>
        <v>-842.77684080176994</v>
      </c>
      <c r="G27" s="145">
        <f t="shared" si="17"/>
        <v>872.41477447883983</v>
      </c>
      <c r="H27" s="217">
        <f>G27/$G$27</f>
        <v>1</v>
      </c>
      <c r="I27" s="184">
        <f>SUM(I23:I26)</f>
        <v>18067.979651080001</v>
      </c>
      <c r="J27" s="307">
        <f>SUM(J23:J26)</f>
        <v>-74.164640871765044</v>
      </c>
      <c r="K27" s="218">
        <f>SUM(K23:K26)</f>
        <v>89.714130772112185</v>
      </c>
      <c r="L27" s="217">
        <f>K27/$K$27</f>
        <v>1</v>
      </c>
    </row>
    <row r="28" spans="1:12" ht="43.5" x14ac:dyDescent="0.35">
      <c r="C28" s="250" t="s">
        <v>114</v>
      </c>
      <c r="D28" s="265">
        <f>(D27-C27)/11</f>
        <v>-69.873836357273163</v>
      </c>
      <c r="F28" s="21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DA106-DFDA-42AD-B031-07B2448024F5}">
  <dimension ref="A1:M56"/>
  <sheetViews>
    <sheetView workbookViewId="0">
      <selection activeCell="D56" sqref="D56"/>
    </sheetView>
  </sheetViews>
  <sheetFormatPr defaultRowHeight="12.5" x14ac:dyDescent="0.25"/>
  <cols>
    <col min="1" max="1" width="19" bestFit="1" customWidth="1"/>
    <col min="2" max="2" width="13.1796875" bestFit="1" customWidth="1"/>
    <col min="3" max="4" width="13.54296875" bestFit="1" customWidth="1"/>
    <col min="5" max="5" width="22.26953125" bestFit="1" customWidth="1"/>
    <col min="6" max="6" width="11.453125" bestFit="1" customWidth="1"/>
    <col min="7" max="7" width="32.26953125" customWidth="1"/>
    <col min="8" max="8" width="20.453125" bestFit="1" customWidth="1"/>
  </cols>
  <sheetData>
    <row r="1" spans="1:12" s="289" customFormat="1" ht="13" x14ac:dyDescent="0.3">
      <c r="A1" s="295" t="s">
        <v>132</v>
      </c>
      <c r="B1" s="287"/>
    </row>
    <row r="2" spans="1:12" ht="26" x14ac:dyDescent="0.3">
      <c r="B2" s="159" t="s">
        <v>44</v>
      </c>
      <c r="C2" s="5" t="s">
        <v>115</v>
      </c>
      <c r="D2" s="5" t="s">
        <v>116</v>
      </c>
      <c r="E2" s="5" t="s">
        <v>117</v>
      </c>
      <c r="F2" s="25" t="s">
        <v>95</v>
      </c>
      <c r="G2" s="111" t="s">
        <v>120</v>
      </c>
      <c r="H2" s="25" t="s">
        <v>3</v>
      </c>
    </row>
    <row r="3" spans="1:12" s="302" customFormat="1" x14ac:dyDescent="0.25">
      <c r="B3" s="303" t="s">
        <v>1</v>
      </c>
      <c r="C3" s="303" t="s">
        <v>1</v>
      </c>
      <c r="D3" s="303" t="s">
        <v>1</v>
      </c>
      <c r="E3" s="303" t="s">
        <v>118</v>
      </c>
      <c r="F3" s="303" t="s">
        <v>1</v>
      </c>
      <c r="G3" s="303" t="s">
        <v>119</v>
      </c>
      <c r="H3" s="303" t="s">
        <v>1</v>
      </c>
      <c r="J3" s="304"/>
    </row>
    <row r="4" spans="1:12" x14ac:dyDescent="0.25">
      <c r="A4" s="8" t="s">
        <v>26</v>
      </c>
      <c r="B4" s="114">
        <f>Nitrogen!C9</f>
        <v>14.421031817628799</v>
      </c>
      <c r="C4" s="114">
        <f>Nitrogen!D9</f>
        <v>13.240600490814213</v>
      </c>
      <c r="D4" s="114">
        <f>Nitrogen!E9</f>
        <v>12.61066222</v>
      </c>
      <c r="E4" s="270">
        <f>(D4-C4)/C4</f>
        <v>-4.7576261458174673E-2</v>
      </c>
      <c r="F4" s="12">
        <f>Nitrogen!F9</f>
        <v>12.321510570835919</v>
      </c>
      <c r="G4" s="269">
        <f>(D4-B4)/(H4-B4)</f>
        <v>0.68982187263662198</v>
      </c>
      <c r="H4" s="114">
        <f>Nitrogen!G9</f>
        <v>11.7966302591377</v>
      </c>
      <c r="J4" s="146"/>
    </row>
    <row r="5" spans="1:12" x14ac:dyDescent="0.25">
      <c r="A5" s="8" t="s">
        <v>27</v>
      </c>
      <c r="B5" s="116">
        <f>Phosphorus!C8</f>
        <v>0.73912949657873095</v>
      </c>
      <c r="C5" s="116">
        <f>Phosphorus!D8</f>
        <v>0.57782437712090662</v>
      </c>
      <c r="D5" s="116">
        <f>Phosphorus!E8</f>
        <v>0.53871363999999999</v>
      </c>
      <c r="E5" s="270">
        <f t="shared" ref="E5:E6" si="0">(D5-C5)/C5</f>
        <v>-6.7686201326052589E-2</v>
      </c>
      <c r="F5" s="272">
        <f>Phosphorus!F8</f>
        <v>0.52827082905131395</v>
      </c>
      <c r="G5" s="269">
        <f t="shared" ref="G5:G6" si="1">(D5-B5)/(H5-B5)</f>
        <v>0.7603798655425793</v>
      </c>
      <c r="H5" s="273">
        <f>Phosphorus!G8</f>
        <v>0.47555616216945973</v>
      </c>
      <c r="J5" s="146"/>
      <c r="K5" s="138"/>
      <c r="L5" s="116"/>
    </row>
    <row r="6" spans="1:12" x14ac:dyDescent="0.25">
      <c r="A6" s="8" t="s">
        <v>78</v>
      </c>
      <c r="B6" s="301">
        <f>Sediment!C7</f>
        <v>699.10358534676902</v>
      </c>
      <c r="C6" s="301">
        <f>Sediment!D7</f>
        <v>676.97991210151838</v>
      </c>
      <c r="D6" s="301">
        <f>Sediment!E7</f>
        <v>663.85751714000003</v>
      </c>
      <c r="E6" s="271">
        <f t="shared" si="0"/>
        <v>-1.9383728714760667E-2</v>
      </c>
      <c r="F6" s="274">
        <f>Sediment!F7</f>
        <v>566.01653037273229</v>
      </c>
      <c r="G6" s="269">
        <f t="shared" si="1"/>
        <v>0.21186774755002266</v>
      </c>
      <c r="H6" s="274">
        <f>Sediment!G7</f>
        <v>532.74476662922314</v>
      </c>
      <c r="J6" s="146"/>
    </row>
    <row r="7" spans="1:12" x14ac:dyDescent="0.25">
      <c r="A7" s="8"/>
      <c r="B7" s="281"/>
      <c r="C7" s="274"/>
      <c r="D7" s="274"/>
      <c r="E7" s="271"/>
      <c r="F7" s="274"/>
      <c r="G7" s="269"/>
      <c r="H7" s="274"/>
      <c r="J7" s="146"/>
    </row>
    <row r="8" spans="1:12" s="289" customFormat="1" ht="13" x14ac:dyDescent="0.3">
      <c r="A8" s="295" t="s">
        <v>133</v>
      </c>
      <c r="B8" s="287"/>
    </row>
    <row r="9" spans="1:12" ht="26" x14ac:dyDescent="0.3">
      <c r="B9" s="159" t="s">
        <v>44</v>
      </c>
      <c r="C9" s="5" t="s">
        <v>115</v>
      </c>
      <c r="D9" s="5" t="s">
        <v>116</v>
      </c>
      <c r="E9" s="5" t="s">
        <v>117</v>
      </c>
      <c r="F9" s="25" t="s">
        <v>95</v>
      </c>
      <c r="G9" s="111" t="s">
        <v>120</v>
      </c>
      <c r="H9" s="25" t="s">
        <v>3</v>
      </c>
    </row>
    <row r="10" spans="1:12" x14ac:dyDescent="0.25">
      <c r="B10" s="8" t="s">
        <v>1</v>
      </c>
      <c r="C10" s="8" t="s">
        <v>1</v>
      </c>
      <c r="D10" s="8" t="s">
        <v>1</v>
      </c>
      <c r="E10" s="8" t="s">
        <v>118</v>
      </c>
      <c r="F10" s="8" t="s">
        <v>1</v>
      </c>
      <c r="G10" s="8" t="s">
        <v>119</v>
      </c>
      <c r="H10" s="8" t="s">
        <v>1</v>
      </c>
    </row>
    <row r="11" spans="1:12" x14ac:dyDescent="0.25">
      <c r="A11" s="8" t="s">
        <v>26</v>
      </c>
      <c r="B11" s="114">
        <f>Nitrogen!C10</f>
        <v>113.22537938995001</v>
      </c>
      <c r="C11" s="114">
        <f>Nitrogen!D10</f>
        <v>105.99259433155761</v>
      </c>
      <c r="D11" s="114">
        <f>Nitrogen!E10</f>
        <v>104.49531861</v>
      </c>
      <c r="E11" s="270">
        <f>(D11-C11)/C11</f>
        <v>-1.4126229582360771E-2</v>
      </c>
      <c r="F11" s="12">
        <f>Nitrogen!F10</f>
        <v>81.438128308710702</v>
      </c>
      <c r="G11" s="269">
        <f>(D11-B11)/(H11-B11)</f>
        <v>0.21971225527211316</v>
      </c>
      <c r="H11" s="114">
        <f>Nitrogen!G10</f>
        <v>73.491315538400869</v>
      </c>
      <c r="I11" s="16"/>
      <c r="J11" s="16"/>
      <c r="K11" s="12"/>
      <c r="L11" s="114"/>
    </row>
    <row r="12" spans="1:12" x14ac:dyDescent="0.25">
      <c r="A12" s="8" t="s">
        <v>27</v>
      </c>
      <c r="B12" s="116">
        <f>Phosphorus!C9</f>
        <v>4.4605594343498201</v>
      </c>
      <c r="C12" s="116">
        <f>Phosphorus!D9</f>
        <v>3.7451871032661246</v>
      </c>
      <c r="D12" s="116">
        <f>Phosphorus!E9</f>
        <v>3.71457339</v>
      </c>
      <c r="E12" s="270">
        <f>(D12-C12)/C12</f>
        <v>-8.1741478922179416E-3</v>
      </c>
      <c r="F12" s="272">
        <f>Phosphorus!F9</f>
        <v>3.2157414954572743</v>
      </c>
      <c r="G12" s="269">
        <f t="shared" ref="G12:G13" si="2">(D12-B12)/(H12-B12)</f>
        <v>0.47941856944220312</v>
      </c>
      <c r="H12" s="273">
        <f>Phosphorus!G9</f>
        <v>2.9045370107341379</v>
      </c>
      <c r="I12" s="181"/>
      <c r="J12" s="181"/>
      <c r="K12" s="138"/>
      <c r="L12" s="116"/>
    </row>
    <row r="13" spans="1:12" x14ac:dyDescent="0.25">
      <c r="A13" s="8" t="s">
        <v>78</v>
      </c>
      <c r="B13" s="301">
        <f>Sediment!C8</f>
        <v>3299.5307674288101</v>
      </c>
      <c r="C13" s="301">
        <f>Sediment!D8</f>
        <v>2828.5656223146029</v>
      </c>
      <c r="D13" s="301">
        <f>Sediment!E8</f>
        <v>2784.8590113599998</v>
      </c>
      <c r="E13" s="270">
        <f>(D13-C13)/C13</f>
        <v>-1.5451863873972337E-2</v>
      </c>
      <c r="F13" s="305">
        <f>Sediment!F8</f>
        <v>2389.0904800283115</v>
      </c>
      <c r="G13" s="269">
        <f t="shared" si="2"/>
        <v>0.45223987838965957</v>
      </c>
      <c r="H13" s="274">
        <f>Sediment!G8</f>
        <v>2161.4804081781867</v>
      </c>
      <c r="I13" s="182"/>
      <c r="J13" s="182"/>
      <c r="K13" s="148"/>
      <c r="L13" s="148"/>
    </row>
    <row r="14" spans="1:12" x14ac:dyDescent="0.25">
      <c r="A14" s="8"/>
      <c r="B14" s="281"/>
      <c r="C14" s="279"/>
      <c r="D14" s="282"/>
      <c r="E14" s="270"/>
      <c r="F14" s="148"/>
      <c r="G14" s="269"/>
      <c r="H14" s="283"/>
      <c r="I14" s="182"/>
      <c r="J14" s="182"/>
      <c r="K14" s="148"/>
      <c r="L14" s="148"/>
    </row>
    <row r="15" spans="1:12" s="289" customFormat="1" ht="13" x14ac:dyDescent="0.3">
      <c r="A15" s="295" t="s">
        <v>125</v>
      </c>
      <c r="B15" s="287"/>
    </row>
    <row r="16" spans="1:12" ht="26" x14ac:dyDescent="0.3">
      <c r="B16" s="159" t="s">
        <v>44</v>
      </c>
      <c r="C16" s="5" t="s">
        <v>115</v>
      </c>
      <c r="D16" s="5" t="s">
        <v>116</v>
      </c>
      <c r="E16" s="5" t="s">
        <v>117</v>
      </c>
      <c r="F16" s="25" t="s">
        <v>95</v>
      </c>
      <c r="G16" s="111" t="s">
        <v>120</v>
      </c>
      <c r="H16" s="25" t="s">
        <v>3</v>
      </c>
    </row>
    <row r="17" spans="1:12" x14ac:dyDescent="0.25">
      <c r="B17" s="8" t="s">
        <v>1</v>
      </c>
      <c r="C17" s="8" t="s">
        <v>1</v>
      </c>
      <c r="D17" s="8" t="s">
        <v>1</v>
      </c>
      <c r="E17" s="8" t="s">
        <v>118</v>
      </c>
      <c r="F17" s="8" t="s">
        <v>1</v>
      </c>
      <c r="G17" s="8" t="s">
        <v>119</v>
      </c>
      <c r="H17" s="8" t="s">
        <v>1</v>
      </c>
    </row>
    <row r="18" spans="1:12" x14ac:dyDescent="0.25">
      <c r="A18" s="8" t="s">
        <v>26</v>
      </c>
      <c r="B18" s="114">
        <f>Nitrogen!C11</f>
        <v>57.608462171010402</v>
      </c>
      <c r="C18" s="114">
        <f>Nitrogen!D11</f>
        <v>47.960139979416383</v>
      </c>
      <c r="D18" s="114">
        <f>Nitrogen!E11</f>
        <v>50.739926580000002</v>
      </c>
      <c r="E18" s="270">
        <f>(D18-C18)/C18</f>
        <v>5.7960352112747242E-2</v>
      </c>
      <c r="F18" s="12">
        <f>Nitrogen!F11</f>
        <v>48.187286432167355</v>
      </c>
      <c r="G18" s="269">
        <f>(D18-B18)/(H18-B18)</f>
        <v>0.58324232825351174</v>
      </c>
      <c r="H18" s="114">
        <f>Nitrogen!G11</f>
        <v>45.831992497456589</v>
      </c>
      <c r="I18" s="16"/>
      <c r="J18" s="16"/>
      <c r="K18" s="12"/>
      <c r="L18" s="114"/>
    </row>
    <row r="19" spans="1:12" x14ac:dyDescent="0.25">
      <c r="A19" s="8" t="s">
        <v>27</v>
      </c>
      <c r="B19" s="116">
        <f>Phosphorus!C10</f>
        <v>4.1534337070206098</v>
      </c>
      <c r="C19" s="116">
        <f>Phosphorus!D10</f>
        <v>3.6974313864926973</v>
      </c>
      <c r="D19" s="116">
        <f>Phosphorus!E10</f>
        <v>3.8032172399999999</v>
      </c>
      <c r="E19" s="270">
        <f t="shared" ref="E19:E20" si="3">(D19-C19)/C19</f>
        <v>2.8610633288221415E-2</v>
      </c>
      <c r="F19" s="272">
        <f>Phosphorus!F10</f>
        <v>3.7743431807958179</v>
      </c>
      <c r="G19" s="269">
        <f t="shared" ref="G19" si="4">(D19-B19)/(H19-B19)</f>
        <v>0.73906667203377097</v>
      </c>
      <c r="H19" s="273">
        <f>Phosphorus!G10</f>
        <v>3.67957054923962</v>
      </c>
      <c r="I19" s="181"/>
      <c r="J19" s="181"/>
      <c r="K19" s="138"/>
      <c r="L19" s="116"/>
    </row>
    <row r="20" spans="1:12" x14ac:dyDescent="0.25">
      <c r="A20" s="8" t="s">
        <v>78</v>
      </c>
      <c r="B20" s="301">
        <f>Sediment!C9</f>
        <v>7663.0491922035399</v>
      </c>
      <c r="C20" s="301">
        <f>Sediment!D9</f>
        <v>7602.0481069990255</v>
      </c>
      <c r="D20" s="301">
        <f>Sediment!E9</f>
        <v>7602.7246222800004</v>
      </c>
      <c r="E20" s="271">
        <f t="shared" si="3"/>
        <v>8.8991186513540034E-5</v>
      </c>
      <c r="F20" s="305">
        <f>Sediment!F9</f>
        <v>8206.900457217911</v>
      </c>
      <c r="G20" s="269">
        <v>1</v>
      </c>
      <c r="H20" s="274">
        <f>Sediment!G9</f>
        <v>8342.8632734715029</v>
      </c>
      <c r="I20" s="182"/>
      <c r="J20" s="182"/>
      <c r="K20" s="148"/>
      <c r="L20" s="148"/>
    </row>
    <row r="21" spans="1:12" x14ac:dyDescent="0.25">
      <c r="A21" s="8"/>
      <c r="B21" s="281"/>
      <c r="C21" s="182"/>
      <c r="D21" s="182"/>
      <c r="E21" s="271"/>
      <c r="F21" s="182"/>
      <c r="G21" s="269"/>
      <c r="H21" s="182"/>
      <c r="I21" s="182"/>
      <c r="J21" s="182"/>
      <c r="K21" s="148"/>
      <c r="L21" s="148"/>
    </row>
    <row r="22" spans="1:12" s="289" customFormat="1" ht="13" x14ac:dyDescent="0.3">
      <c r="A22" s="295" t="s">
        <v>122</v>
      </c>
      <c r="B22" s="287"/>
    </row>
    <row r="23" spans="1:12" ht="26" x14ac:dyDescent="0.3">
      <c r="B23" s="159" t="s">
        <v>44</v>
      </c>
      <c r="C23" s="5" t="s">
        <v>115</v>
      </c>
      <c r="D23" s="5" t="s">
        <v>116</v>
      </c>
      <c r="E23" s="5" t="s">
        <v>117</v>
      </c>
      <c r="F23" s="25" t="s">
        <v>95</v>
      </c>
      <c r="G23" s="111" t="s">
        <v>120</v>
      </c>
      <c r="H23" s="25" t="s">
        <v>3</v>
      </c>
    </row>
    <row r="24" spans="1:12" x14ac:dyDescent="0.25">
      <c r="B24" s="8" t="s">
        <v>1</v>
      </c>
      <c r="C24" s="8" t="s">
        <v>1</v>
      </c>
      <c r="D24" s="8" t="s">
        <v>1</v>
      </c>
      <c r="E24" s="8" t="s">
        <v>118</v>
      </c>
      <c r="F24" s="8" t="s">
        <v>1</v>
      </c>
      <c r="G24" s="8" t="s">
        <v>119</v>
      </c>
      <c r="H24" s="8" t="s">
        <v>1</v>
      </c>
    </row>
    <row r="25" spans="1:12" x14ac:dyDescent="0.25">
      <c r="A25" s="8" t="s">
        <v>26</v>
      </c>
      <c r="B25" s="114">
        <f>Nitrogen!C12</f>
        <v>67.910065089393697</v>
      </c>
      <c r="C25" s="114">
        <f>Nitrogen!D12</f>
        <v>58.000923661935076</v>
      </c>
      <c r="D25" s="114">
        <f>Nitrogen!E12</f>
        <v>56.642037590000001</v>
      </c>
      <c r="E25" s="270">
        <f>(D25-C25)/C25</f>
        <v>-2.3428697098954759E-2</v>
      </c>
      <c r="F25" s="12">
        <f>Nitrogen!F12</f>
        <v>55.945101367417919</v>
      </c>
      <c r="G25" s="269">
        <f>(D25-B25)/(H25-B25)</f>
        <v>0.75340153208808913</v>
      </c>
      <c r="H25" s="114">
        <f>Nitrogen!G12</f>
        <v>52.953860436923975</v>
      </c>
    </row>
    <row r="26" spans="1:12" x14ac:dyDescent="0.25">
      <c r="A26" s="8" t="s">
        <v>27</v>
      </c>
      <c r="B26" s="116">
        <f>Phosphorus!C11</f>
        <v>6.9848711835411601</v>
      </c>
      <c r="C26" s="116">
        <f>Phosphorus!D11</f>
        <v>6.067249032404967</v>
      </c>
      <c r="D26" s="116">
        <f>Phosphorus!E11</f>
        <v>6.0280569499999999</v>
      </c>
      <c r="E26" s="270">
        <f t="shared" ref="E26:E27" si="5">(D26-C26)/C26</f>
        <v>-6.4596132770624107E-3</v>
      </c>
      <c r="F26" s="272">
        <f>Phosphorus!F11</f>
        <v>5.8631212352492978</v>
      </c>
      <c r="G26" s="269">
        <f t="shared" ref="G26" si="6">(D26-B26)/(H26-B26)</f>
        <v>0.68237256261835788</v>
      </c>
      <c r="H26" s="273">
        <f>Phosphorus!G11</f>
        <v>5.5826837481763327</v>
      </c>
    </row>
    <row r="27" spans="1:12" x14ac:dyDescent="0.25">
      <c r="A27" s="8" t="s">
        <v>78</v>
      </c>
      <c r="B27" s="301">
        <f>Sediment!C10</f>
        <v>6556.9346923998401</v>
      </c>
      <c r="C27" s="301">
        <f>Sediment!D10</f>
        <v>6407.4219964061067</v>
      </c>
      <c r="D27" s="301">
        <f>Sediment!E10</f>
        <v>6391.71733442</v>
      </c>
      <c r="E27" s="271">
        <f t="shared" si="5"/>
        <v>-2.4510110298518388E-3</v>
      </c>
      <c r="F27" s="305">
        <f>Sediment!F10</f>
        <v>6809.3028398985834</v>
      </c>
      <c r="G27" s="269">
        <v>1</v>
      </c>
      <c r="H27" s="274">
        <f>Sediment!G10</f>
        <v>6872.3948767732691</v>
      </c>
    </row>
    <row r="28" spans="1:12" x14ac:dyDescent="0.25">
      <c r="A28" s="8"/>
      <c r="B28" s="281"/>
      <c r="C28" s="274"/>
      <c r="D28" s="274"/>
      <c r="E28" s="271"/>
      <c r="F28" s="274"/>
      <c r="G28" s="269"/>
      <c r="H28" s="274"/>
    </row>
    <row r="29" spans="1:12" x14ac:dyDescent="0.25">
      <c r="A29" s="8"/>
      <c r="B29" s="281"/>
      <c r="C29" s="274"/>
      <c r="D29" s="274"/>
      <c r="E29" s="271"/>
      <c r="F29" s="274"/>
      <c r="G29" s="269"/>
      <c r="H29" s="274"/>
    </row>
    <row r="30" spans="1:12" s="289" customFormat="1" ht="13" x14ac:dyDescent="0.3">
      <c r="A30" s="295" t="s">
        <v>124</v>
      </c>
      <c r="B30" s="287"/>
    </row>
    <row r="31" spans="1:12" ht="26" x14ac:dyDescent="0.3">
      <c r="B31" s="159" t="s">
        <v>44</v>
      </c>
      <c r="C31" s="5" t="s">
        <v>115</v>
      </c>
      <c r="D31" s="5" t="s">
        <v>116</v>
      </c>
      <c r="E31" s="5" t="s">
        <v>117</v>
      </c>
      <c r="F31" s="25" t="s">
        <v>95</v>
      </c>
      <c r="G31" s="111" t="s">
        <v>120</v>
      </c>
      <c r="H31" s="25" t="s">
        <v>3</v>
      </c>
    </row>
    <row r="32" spans="1:12" x14ac:dyDescent="0.25">
      <c r="B32" s="8" t="s">
        <v>1</v>
      </c>
      <c r="C32" s="8" t="s">
        <v>1</v>
      </c>
      <c r="D32" s="8" t="s">
        <v>1</v>
      </c>
      <c r="E32" s="8" t="s">
        <v>118</v>
      </c>
      <c r="F32" s="8" t="s">
        <v>1</v>
      </c>
      <c r="G32" s="8" t="s">
        <v>119</v>
      </c>
      <c r="H32" s="8" t="s">
        <v>1</v>
      </c>
    </row>
    <row r="33" spans="1:13" x14ac:dyDescent="0.25">
      <c r="A33" s="8" t="s">
        <v>26</v>
      </c>
      <c r="B33" s="114">
        <f>Nitrogen!C13</f>
        <v>8.0355458575587608</v>
      </c>
      <c r="C33" s="114">
        <f>Nitrogen!D13</f>
        <v>7.9584486507025245</v>
      </c>
      <c r="D33" s="114">
        <f>Nitrogen!E13</f>
        <v>7.9245846000000002</v>
      </c>
      <c r="E33" s="270">
        <f>(D33-C33)/C33</f>
        <v>-4.2551070175636529E-3</v>
      </c>
      <c r="F33" s="12">
        <f>Nitrogen!F13</f>
        <v>8.1890692336189392</v>
      </c>
      <c r="G33" s="269">
        <v>1</v>
      </c>
      <c r="H33" s="114">
        <f>Nitrogen!G13</f>
        <v>8.2274500776339838</v>
      </c>
      <c r="I33" s="4"/>
      <c r="J33" s="4"/>
      <c r="K33" s="4"/>
      <c r="L33" s="4"/>
      <c r="M33" s="4"/>
    </row>
    <row r="34" spans="1:13" x14ac:dyDescent="0.25">
      <c r="A34" s="8" t="s">
        <v>27</v>
      </c>
      <c r="B34" s="116">
        <f>Phosphorus!C12</f>
        <v>0.63065998136672596</v>
      </c>
      <c r="C34" s="116">
        <f>Phosphorus!D12</f>
        <v>0.44494968004995211</v>
      </c>
      <c r="D34" s="116">
        <f>Phosphorus!E12</f>
        <v>0.43840395999999998</v>
      </c>
      <c r="E34" s="270">
        <f t="shared" ref="E34:E35" si="7">(D34-C34)/C34</f>
        <v>-1.4711146773309912E-2</v>
      </c>
      <c r="F34" s="272">
        <f>Phosphorus!F12</f>
        <v>0.47239920298669125</v>
      </c>
      <c r="G34" s="269">
        <f t="shared" ref="G34" si="8">(D34-B34)/(H34-B34)</f>
        <v>0.97184418443871323</v>
      </c>
      <c r="H34" s="273">
        <f>Phosphorus!G12</f>
        <v>0.43283400839168257</v>
      </c>
    </row>
    <row r="35" spans="1:13" x14ac:dyDescent="0.25">
      <c r="A35" s="8" t="s">
        <v>78</v>
      </c>
      <c r="B35" s="301">
        <f>Sediment!C11</f>
        <v>597.86579781438195</v>
      </c>
      <c r="C35" s="301">
        <f>Sediment!D11</f>
        <v>559.14633297546607</v>
      </c>
      <c r="D35" s="301">
        <f>Sediment!E11</f>
        <v>553.86540044000003</v>
      </c>
      <c r="E35" s="271">
        <f t="shared" si="7"/>
        <v>-9.4446341217402745E-3</v>
      </c>
      <c r="F35" s="305">
        <f>Sediment!F11</f>
        <v>606.68617166745059</v>
      </c>
      <c r="G35" s="269">
        <v>1</v>
      </c>
      <c r="H35" s="274">
        <f>Sediment!G11</f>
        <v>608.89126513071778</v>
      </c>
    </row>
    <row r="36" spans="1:13" x14ac:dyDescent="0.25">
      <c r="A36" s="8"/>
      <c r="B36" s="281"/>
      <c r="C36" s="274"/>
      <c r="D36" s="274"/>
      <c r="E36" s="271"/>
      <c r="F36" s="274"/>
      <c r="G36" s="269"/>
      <c r="H36" s="274"/>
    </row>
    <row r="37" spans="1:13" s="289" customFormat="1" ht="13" x14ac:dyDescent="0.3">
      <c r="A37" s="295" t="s">
        <v>9</v>
      </c>
      <c r="B37" s="287"/>
    </row>
    <row r="38" spans="1:13" ht="26" x14ac:dyDescent="0.3">
      <c r="B38" s="159" t="s">
        <v>44</v>
      </c>
      <c r="C38" s="5" t="s">
        <v>115</v>
      </c>
      <c r="D38" s="5" t="s">
        <v>116</v>
      </c>
      <c r="E38" s="5" t="s">
        <v>117</v>
      </c>
      <c r="F38" s="25" t="s">
        <v>95</v>
      </c>
      <c r="G38" s="111" t="s">
        <v>120</v>
      </c>
      <c r="H38" s="25" t="s">
        <v>3</v>
      </c>
    </row>
    <row r="39" spans="1:13" x14ac:dyDescent="0.25">
      <c r="B39" s="8" t="s">
        <v>1</v>
      </c>
      <c r="C39" s="8" t="s">
        <v>1</v>
      </c>
      <c r="D39" s="8" t="s">
        <v>1</v>
      </c>
      <c r="E39" s="8" t="s">
        <v>118</v>
      </c>
      <c r="F39" s="8" t="s">
        <v>1</v>
      </c>
      <c r="G39" s="8" t="s">
        <v>119</v>
      </c>
      <c r="H39" s="8" t="s">
        <v>1</v>
      </c>
    </row>
    <row r="40" spans="1:13" x14ac:dyDescent="0.25">
      <c r="A40" s="8" t="s">
        <v>26</v>
      </c>
      <c r="B40" s="114">
        <f>Nitrogen!C14</f>
        <v>6.8505592678462097</v>
      </c>
      <c r="C40" s="114">
        <f>Nitrogen!D14</f>
        <v>6.9010729010521095</v>
      </c>
      <c r="D40" s="114">
        <f>Nitrogen!E14</f>
        <v>6.38899858</v>
      </c>
      <c r="E40" s="270">
        <f>(D40-C40)/C40</f>
        <v>-7.4202131812582464E-2</v>
      </c>
      <c r="F40" s="12">
        <f>Nitrogen!F14</f>
        <v>5.0102788463903138</v>
      </c>
      <c r="G40" s="269">
        <f>(D40-B40)/(H40-B40)</f>
        <v>0.2006479805859398</v>
      </c>
      <c r="H40" s="114">
        <f>Nitrogen!G14</f>
        <v>4.5502087410263394</v>
      </c>
      <c r="I40" s="4"/>
      <c r="J40" s="4"/>
      <c r="K40" s="4"/>
      <c r="L40" s="4"/>
    </row>
    <row r="41" spans="1:13" x14ac:dyDescent="0.25">
      <c r="A41" s="8" t="s">
        <v>27</v>
      </c>
      <c r="B41" s="116">
        <f>Phosphorus!C13</f>
        <v>0.132238229453289</v>
      </c>
      <c r="C41" s="116">
        <f>Phosphorus!D13</f>
        <v>0.12115447511808973</v>
      </c>
      <c r="D41" s="116">
        <f>Phosphorus!E13</f>
        <v>0.11994161</v>
      </c>
      <c r="E41" s="270">
        <f t="shared" ref="E41:E42" si="9">(D41-C41)/C41</f>
        <v>-1.0010898209971541E-2</v>
      </c>
      <c r="F41" s="272">
        <f>Phosphorus!F13</f>
        <v>0.11320466046379581</v>
      </c>
      <c r="G41" s="269">
        <f t="shared" ref="G41:G42" si="10">(D41-B41)/(H41-B41)</f>
        <v>0.51683925216870918</v>
      </c>
      <c r="H41" s="273">
        <f>Phosphorus!G13</f>
        <v>0.1084462682164225</v>
      </c>
      <c r="I41" s="280"/>
      <c r="J41" s="280"/>
      <c r="K41" s="280"/>
      <c r="L41" s="280"/>
    </row>
    <row r="42" spans="1:13" x14ac:dyDescent="0.25">
      <c r="A42" s="8" t="s">
        <v>78</v>
      </c>
      <c r="B42" s="301">
        <f>Sediment!C12</f>
        <v>50.316431139664502</v>
      </c>
      <c r="C42" s="301">
        <f>Sediment!D12</f>
        <v>32.174946147077499</v>
      </c>
      <c r="D42" s="301">
        <f>Sediment!E12</f>
        <v>35.403288109999998</v>
      </c>
      <c r="E42" s="271">
        <f t="shared" si="9"/>
        <v>0.10033713648393269</v>
      </c>
      <c r="F42" s="305">
        <f>Sediment!F12</f>
        <v>31.432201368530418</v>
      </c>
      <c r="G42" s="269">
        <f t="shared" si="10"/>
        <v>0.63177130167989493</v>
      </c>
      <c r="H42" s="274">
        <f>Sediment!G12</f>
        <v>26.711143925746899</v>
      </c>
      <c r="I42" s="274"/>
      <c r="J42" s="274"/>
      <c r="K42" s="274"/>
      <c r="L42" s="274"/>
    </row>
    <row r="43" spans="1:13" x14ac:dyDescent="0.25">
      <c r="A43" s="8"/>
      <c r="B43" s="281"/>
      <c r="C43" s="274"/>
      <c r="D43" s="274"/>
      <c r="E43" s="271"/>
      <c r="F43" s="274"/>
      <c r="G43" s="269"/>
      <c r="H43" s="274"/>
      <c r="I43" s="274"/>
      <c r="J43" s="274"/>
      <c r="K43" s="274"/>
      <c r="L43" s="274"/>
    </row>
    <row r="44" spans="1:13" s="289" customFormat="1" ht="13" x14ac:dyDescent="0.3">
      <c r="A44" s="288" t="s">
        <v>123</v>
      </c>
      <c r="B44" s="296"/>
      <c r="C44" s="297"/>
      <c r="D44" s="297"/>
      <c r="E44" s="298"/>
      <c r="F44" s="297"/>
      <c r="G44" s="299"/>
      <c r="H44" s="297"/>
      <c r="I44" s="297"/>
      <c r="J44" s="297"/>
      <c r="K44" s="297"/>
      <c r="L44" s="297"/>
    </row>
    <row r="45" spans="1:13" s="1" customFormat="1" ht="26" x14ac:dyDescent="0.3">
      <c r="A45" s="5"/>
      <c r="B45" s="5" t="s">
        <v>44</v>
      </c>
      <c r="C45" s="5" t="s">
        <v>115</v>
      </c>
      <c r="D45" s="5" t="s">
        <v>116</v>
      </c>
      <c r="E45" s="5" t="s">
        <v>117</v>
      </c>
      <c r="F45" s="25" t="s">
        <v>95</v>
      </c>
      <c r="G45" s="111" t="s">
        <v>120</v>
      </c>
      <c r="H45" s="25" t="s">
        <v>3</v>
      </c>
      <c r="J45" s="300"/>
    </row>
    <row r="46" spans="1:13" x14ac:dyDescent="0.25">
      <c r="B46" s="8" t="s">
        <v>1</v>
      </c>
      <c r="C46" s="8" t="s">
        <v>1</v>
      </c>
      <c r="D46" s="8" t="s">
        <v>1</v>
      </c>
      <c r="E46" s="8" t="s">
        <v>118</v>
      </c>
      <c r="F46" s="8" t="s">
        <v>1</v>
      </c>
      <c r="G46" s="8" t="s">
        <v>119</v>
      </c>
      <c r="H46" s="8" t="s">
        <v>1</v>
      </c>
      <c r="J46" s="146"/>
    </row>
    <row r="47" spans="1:13" x14ac:dyDescent="0.25">
      <c r="A47" s="8" t="s">
        <v>26</v>
      </c>
      <c r="B47" s="114">
        <f>Nitrogen!C15</f>
        <v>2.7624078168111801</v>
      </c>
      <c r="C47" s="114">
        <f>Nitrogen!D15</f>
        <v>1.4165476754074653</v>
      </c>
      <c r="D47" s="114">
        <f>Nitrogen!E15</f>
        <v>1.65233713</v>
      </c>
      <c r="E47" s="269">
        <f>(D47-C47)/C47</f>
        <v>0.16645359608155136</v>
      </c>
      <c r="F47" s="12">
        <f>Nitrogen!F15</f>
        <v>2.4922713244713277</v>
      </c>
      <c r="G47" s="269">
        <v>1</v>
      </c>
      <c r="H47" s="114">
        <f>Nitrogen!G15</f>
        <v>2.4247372013863644</v>
      </c>
      <c r="I47" s="16"/>
      <c r="J47" s="146"/>
      <c r="K47" s="12"/>
      <c r="L47" s="114"/>
    </row>
    <row r="48" spans="1:13" x14ac:dyDescent="0.25">
      <c r="A48" s="8" t="s">
        <v>27</v>
      </c>
      <c r="B48" s="116">
        <f>Phosphorus!C14</f>
        <v>7.2040133680867799E-2</v>
      </c>
      <c r="C48" s="116">
        <f>Phosphorus!D14</f>
        <v>6.3495878438420181E-2</v>
      </c>
      <c r="D48" s="116">
        <f>Phosphorus!E14</f>
        <v>7.0190370000000002E-2</v>
      </c>
      <c r="E48" s="269">
        <f t="shared" ref="E48:E49" si="11">(D48-C48)/C48</f>
        <v>0.10543190717602717</v>
      </c>
      <c r="F48" s="272">
        <f>Phosphorus!F14</f>
        <v>0.11845983268558591</v>
      </c>
      <c r="G48" s="269">
        <v>1</v>
      </c>
      <c r="H48" s="273">
        <f>Phosphorus!G14</f>
        <v>0.13006475743676543</v>
      </c>
      <c r="I48" s="181"/>
      <c r="J48" s="181"/>
      <c r="K48" s="138"/>
      <c r="L48" s="116"/>
    </row>
    <row r="49" spans="1:12" x14ac:dyDescent="0.25">
      <c r="A49" s="8" t="s">
        <v>78</v>
      </c>
      <c r="B49" s="301">
        <f>Sediment!C13</f>
        <v>43.956025548800397</v>
      </c>
      <c r="C49" s="301">
        <f>Sediment!D13</f>
        <v>35.80737500796706</v>
      </c>
      <c r="D49" s="301">
        <f>Sediment!E13</f>
        <v>35.55247731</v>
      </c>
      <c r="E49" s="269">
        <f t="shared" si="11"/>
        <v>-7.1185809602168741E-3</v>
      </c>
      <c r="F49" s="305">
        <f>Sediment!F13</f>
        <v>42.343082599186538</v>
      </c>
      <c r="G49" s="269">
        <v>1</v>
      </c>
      <c r="H49" s="274">
        <f>Sediment!G13</f>
        <v>41.939846861783074</v>
      </c>
      <c r="I49" s="279"/>
      <c r="J49" s="279"/>
      <c r="K49" s="279"/>
      <c r="L49" s="279"/>
    </row>
    <row r="56" spans="1:12" x14ac:dyDescent="0.25">
      <c r="D56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9601883CE92240A80C85803819450A" ma:contentTypeVersion="8" ma:contentTypeDescription="Create a new document." ma:contentTypeScope="" ma:versionID="faf93987a19809c9650e7ee12c973930">
  <xsd:schema xmlns:xsd="http://www.w3.org/2001/XMLSchema" xmlns:xs="http://www.w3.org/2001/XMLSchema" xmlns:p="http://schemas.microsoft.com/office/2006/metadata/properties" xmlns:ns2="545220dd-f413-4c23-a4c2-abbc45e62fa6" xmlns:ns3="0116af86-c38c-4fb4-9b8f-3001cc908444" targetNamespace="http://schemas.microsoft.com/office/2006/metadata/properties" ma:root="true" ma:fieldsID="e715203dbe9bc26ed36617d7e253c9ea" ns2:_="" ns3:_="">
    <xsd:import namespace="545220dd-f413-4c23-a4c2-abbc45e62fa6"/>
    <xsd:import namespace="0116af86-c38c-4fb4-9b8f-3001cc9084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5220dd-f413-4c23-a4c2-abbc45e62f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6af86-c38c-4fb4-9b8f-3001cc90844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64DC49-A07F-493F-A4FB-9079676F6774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0116af86-c38c-4fb4-9b8f-3001cc908444"/>
    <ds:schemaRef ds:uri="545220dd-f413-4c23-a4c2-abbc45e62fa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712892-4813-440A-9C2F-98FDEEB3C3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0AAC35-2164-44A0-9128-D4B6764A83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5220dd-f413-4c23-a4c2-abbc45e62fa6"/>
    <ds:schemaRef ds:uri="0116af86-c38c-4fb4-9b8f-3001cc9084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Nitrogen</vt:lpstr>
      <vt:lpstr>Annual Change</vt:lpstr>
      <vt:lpstr>Phosphorus</vt:lpstr>
      <vt:lpstr>Sediment</vt:lpstr>
      <vt:lpstr>Charts for Executive Summary</vt:lpstr>
      <vt:lpstr>IndicatorLoads-Goals_05022022</vt:lpstr>
      <vt:lpstr>Percent Change Q16</vt:lpstr>
      <vt:lpstr>Overview of States</vt:lpstr>
    </vt:vector>
  </TitlesOfParts>
  <Manager/>
  <Company>U.S. EPA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Nsylvest</dc:creator>
  <cp:keywords/>
  <dc:description/>
  <cp:lastModifiedBy>Barnhart, Katheryn</cp:lastModifiedBy>
  <cp:revision/>
  <dcterms:created xsi:type="dcterms:W3CDTF">2011-03-18T13:56:45Z</dcterms:created>
  <dcterms:modified xsi:type="dcterms:W3CDTF">2022-06-17T14:02:06Z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0x010100349601883CE92240A80C85803819450A</vt:lpwstr>
  </property>
</Properties>
</file>