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mc:AlternateContent xmlns:mc="http://schemas.openxmlformats.org/markup-compatibility/2006">
    <mc:Choice Requires="x15">
      <x15ac:absPath xmlns:x15ac="http://schemas.microsoft.com/office/spreadsheetml/2010/11/ac" url="https://usepa-my.sharepoint.com/personal/ayers_katie_epa_gov/Documents/Downloads/"/>
    </mc:Choice>
  </mc:AlternateContent>
  <xr:revisionPtr revIDLastSave="109" documentId="8_{A9BF9DAD-58F7-4A1C-A389-FB7B8F5D45FA}" xr6:coauthVersionLast="47" xr6:coauthVersionMax="47" xr10:uidLastSave="{3F2682D2-8427-418F-A864-1DEF4DF373BB}"/>
  <bookViews>
    <workbookView xWindow="28680" yWindow="-120" windowWidth="29040" windowHeight="15720" tabRatio="749" activeTab="4" xr2:uid="{00000000-000D-0000-FFFF-FFFF00000000}"/>
  </bookViews>
  <sheets>
    <sheet name="Metadata" sheetId="10" r:id="rId1"/>
    <sheet name="Data Sources" sheetId="6" r:id="rId2"/>
    <sheet name="N Load and Flow" sheetId="2" r:id="rId3"/>
    <sheet name="P Load and Flow" sheetId="3" r:id="rId4"/>
    <sheet name="SS Load and Flow" sheetId="5" r:id="rId5"/>
    <sheet name="Bay Load Trend" sheetId="11" r:id="rId6"/>
    <sheet name="Flow-normalized Trend"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5" l="1"/>
  <c r="G55" i="2"/>
  <c r="B14" i="10"/>
  <c r="H54" i="5" l="1"/>
  <c r="G54" i="5"/>
  <c r="F54" i="5"/>
  <c r="E54" i="5"/>
  <c r="D54" i="5"/>
  <c r="C54" i="5"/>
  <c r="C52" i="5"/>
  <c r="C53" i="5"/>
  <c r="B55" i="2"/>
  <c r="B54" i="2"/>
  <c r="B53" i="2"/>
  <c r="B52" i="2"/>
  <c r="G43" i="2"/>
  <c r="H43" i="2" s="1"/>
  <c r="G42" i="2"/>
  <c r="H42" i="2" s="1"/>
  <c r="F43" i="3"/>
  <c r="G43" i="3" s="1"/>
  <c r="F42" i="3"/>
  <c r="G42" i="3" s="1"/>
  <c r="G43" i="5"/>
  <c r="H43" i="5" s="1"/>
  <c r="C43" i="5"/>
  <c r="G42" i="5"/>
  <c r="H42" i="5" s="1"/>
  <c r="C42"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4" i="5"/>
  <c r="C5" i="5"/>
  <c r="B54" i="5" l="1"/>
  <c r="F52" i="5"/>
  <c r="E52" i="5"/>
  <c r="D52" i="5"/>
  <c r="B52" i="5"/>
  <c r="E54" i="3"/>
  <c r="D54" i="3"/>
  <c r="C54" i="3"/>
  <c r="B54" i="3"/>
  <c r="E52" i="3"/>
  <c r="D52" i="3"/>
  <c r="C52" i="3"/>
  <c r="B52" i="3"/>
  <c r="C52" i="2"/>
  <c r="D52" i="2"/>
  <c r="E52" i="2"/>
  <c r="F52" i="2"/>
  <c r="C54" i="2"/>
  <c r="D54" i="2"/>
  <c r="E54" i="2"/>
  <c r="F54" i="2"/>
  <c r="F6" i="3" l="1"/>
  <c r="G6" i="3" s="1"/>
  <c r="F7" i="3"/>
  <c r="G7" i="3" s="1"/>
  <c r="F8" i="3"/>
  <c r="G8" i="3" s="1"/>
  <c r="F9" i="3"/>
  <c r="G9" i="3" s="1"/>
  <c r="F10" i="3"/>
  <c r="G10" i="3" s="1"/>
  <c r="F11" i="3"/>
  <c r="G11" i="3" s="1"/>
  <c r="F12" i="3"/>
  <c r="G12" i="3" s="1"/>
  <c r="F13" i="3"/>
  <c r="G13" i="3" s="1"/>
  <c r="F14" i="3"/>
  <c r="G14" i="3" s="1"/>
  <c r="F15" i="3"/>
  <c r="G15" i="3" s="1"/>
  <c r="F16" i="3"/>
  <c r="G16" i="3" s="1"/>
  <c r="F17" i="3"/>
  <c r="G17" i="3" s="1"/>
  <c r="F18" i="3"/>
  <c r="G18" i="3" s="1"/>
  <c r="F19" i="3"/>
  <c r="G19" i="3" s="1"/>
  <c r="F20" i="3"/>
  <c r="G20" i="3" s="1"/>
  <c r="F21" i="3"/>
  <c r="G21" i="3" s="1"/>
  <c r="F22" i="3"/>
  <c r="G22" i="3" s="1"/>
  <c r="F23" i="3"/>
  <c r="G23" i="3" s="1"/>
  <c r="F24" i="3"/>
  <c r="G24" i="3" s="1"/>
  <c r="F25" i="3"/>
  <c r="G25" i="3" s="1"/>
  <c r="F26" i="3"/>
  <c r="G26" i="3" s="1"/>
  <c r="F27" i="3"/>
  <c r="G27" i="3" s="1"/>
  <c r="F28" i="3"/>
  <c r="G28" i="3" s="1"/>
  <c r="F29" i="3"/>
  <c r="G29" i="3" s="1"/>
  <c r="F30" i="3"/>
  <c r="G30" i="3" s="1"/>
  <c r="F31" i="3"/>
  <c r="G31" i="3" s="1"/>
  <c r="F32" i="3"/>
  <c r="G32" i="3" s="1"/>
  <c r="F33" i="3"/>
  <c r="G33" i="3" s="1"/>
  <c r="F34" i="3"/>
  <c r="G34" i="3" s="1"/>
  <c r="F35" i="3"/>
  <c r="G35" i="3" s="1"/>
  <c r="F36" i="3"/>
  <c r="G36" i="3" s="1"/>
  <c r="F37" i="3"/>
  <c r="G37" i="3" s="1"/>
  <c r="F38" i="3"/>
  <c r="G38" i="3" s="1"/>
  <c r="F39" i="3"/>
  <c r="G39" i="3" s="1"/>
  <c r="F40" i="3"/>
  <c r="G40" i="3" s="1"/>
  <c r="F41" i="3"/>
  <c r="G41" i="3" s="1"/>
  <c r="F44" i="3"/>
  <c r="G6" i="5"/>
  <c r="H6" i="5" s="1"/>
  <c r="G7" i="5"/>
  <c r="H7" i="5" s="1"/>
  <c r="G8" i="5"/>
  <c r="H8" i="5" s="1"/>
  <c r="G9" i="5"/>
  <c r="H9" i="5" s="1"/>
  <c r="G10" i="5"/>
  <c r="H10" i="5" s="1"/>
  <c r="G11" i="5"/>
  <c r="H11" i="5" s="1"/>
  <c r="G12" i="5"/>
  <c r="H12" i="5" s="1"/>
  <c r="G13" i="5"/>
  <c r="H13" i="5" s="1"/>
  <c r="G14" i="5"/>
  <c r="H14" i="5" s="1"/>
  <c r="G15" i="5"/>
  <c r="H15" i="5" s="1"/>
  <c r="G16" i="5"/>
  <c r="H16" i="5" s="1"/>
  <c r="G17" i="5"/>
  <c r="H17" i="5" s="1"/>
  <c r="G18" i="5"/>
  <c r="H18" i="5" s="1"/>
  <c r="G19" i="5"/>
  <c r="H19" i="5" s="1"/>
  <c r="G20" i="5"/>
  <c r="H20" i="5" s="1"/>
  <c r="G21" i="5"/>
  <c r="H21" i="5" s="1"/>
  <c r="G22" i="5"/>
  <c r="H22" i="5" s="1"/>
  <c r="G23" i="5"/>
  <c r="H23" i="5" s="1"/>
  <c r="G24" i="5"/>
  <c r="H24" i="5" s="1"/>
  <c r="G25" i="5"/>
  <c r="H25" i="5" s="1"/>
  <c r="G26" i="5"/>
  <c r="H26" i="5" s="1"/>
  <c r="G27" i="5"/>
  <c r="H27" i="5" s="1"/>
  <c r="G28" i="5"/>
  <c r="H28" i="5" s="1"/>
  <c r="G29" i="5"/>
  <c r="H29" i="5" s="1"/>
  <c r="G30" i="5"/>
  <c r="H30" i="5" s="1"/>
  <c r="G31" i="5"/>
  <c r="H31" i="5"/>
  <c r="G32" i="5"/>
  <c r="H32" i="5" s="1"/>
  <c r="G33" i="5"/>
  <c r="H33" i="5" s="1"/>
  <c r="G34" i="5"/>
  <c r="H34" i="5" s="1"/>
  <c r="G35" i="5"/>
  <c r="H35" i="5" s="1"/>
  <c r="G36" i="5"/>
  <c r="H36" i="5" s="1"/>
  <c r="G37" i="5"/>
  <c r="H37" i="5" s="1"/>
  <c r="G38" i="5"/>
  <c r="H38" i="5" s="1"/>
  <c r="G39" i="5"/>
  <c r="H39" i="5" s="1"/>
  <c r="G40" i="5"/>
  <c r="H40" i="5" s="1"/>
  <c r="G41" i="5"/>
  <c r="H41" i="5" s="1"/>
  <c r="G44" i="5"/>
  <c r="G40" i="2"/>
  <c r="H40" i="2" s="1"/>
  <c r="G41" i="2"/>
  <c r="H41" i="2" s="1"/>
  <c r="G44" i="2"/>
  <c r="B46" i="5"/>
  <c r="F50" i="5"/>
  <c r="E50" i="5"/>
  <c r="D50" i="5"/>
  <c r="B50" i="5"/>
  <c r="F49" i="5"/>
  <c r="E49" i="5"/>
  <c r="D49" i="5"/>
  <c r="B49" i="5"/>
  <c r="F48" i="5"/>
  <c r="E48" i="5"/>
  <c r="D48" i="5"/>
  <c r="B48" i="5"/>
  <c r="F47" i="5"/>
  <c r="E47" i="5"/>
  <c r="D47" i="5"/>
  <c r="B47" i="5"/>
  <c r="F46" i="5"/>
  <c r="E46" i="5"/>
  <c r="D46" i="5"/>
  <c r="E50" i="3"/>
  <c r="D50" i="3"/>
  <c r="C50" i="3"/>
  <c r="B50" i="3"/>
  <c r="E49" i="3"/>
  <c r="D49" i="3"/>
  <c r="C49" i="3"/>
  <c r="B49" i="3"/>
  <c r="E48" i="3"/>
  <c r="D48" i="3"/>
  <c r="C48" i="3"/>
  <c r="B48" i="3"/>
  <c r="E47" i="3"/>
  <c r="D47" i="3"/>
  <c r="C47" i="3"/>
  <c r="B47" i="3"/>
  <c r="E46" i="3"/>
  <c r="D46" i="3"/>
  <c r="C46" i="3"/>
  <c r="B46" i="3"/>
  <c r="D46" i="2"/>
  <c r="E46" i="2"/>
  <c r="F46" i="2"/>
  <c r="D47" i="2"/>
  <c r="E47" i="2"/>
  <c r="F47" i="2"/>
  <c r="D48" i="2"/>
  <c r="E48" i="2"/>
  <c r="F48" i="2"/>
  <c r="D49" i="2"/>
  <c r="E49" i="2"/>
  <c r="F49" i="2"/>
  <c r="D50" i="2"/>
  <c r="E50" i="2"/>
  <c r="F50" i="2"/>
  <c r="B46" i="2"/>
  <c r="B50" i="2"/>
  <c r="B49" i="2"/>
  <c r="B48" i="2"/>
  <c r="B47" i="2"/>
  <c r="G6" i="2"/>
  <c r="H6" i="2" s="1"/>
  <c r="G7" i="2"/>
  <c r="H7" i="2" s="1"/>
  <c r="G8" i="2"/>
  <c r="H8" i="2" s="1"/>
  <c r="G9" i="2"/>
  <c r="H9" i="2" s="1"/>
  <c r="G10" i="2"/>
  <c r="H10" i="2" s="1"/>
  <c r="G11" i="2"/>
  <c r="H11" i="2" s="1"/>
  <c r="G12" i="2"/>
  <c r="H12" i="2" s="1"/>
  <c r="G13" i="2"/>
  <c r="H13" i="2" s="1"/>
  <c r="G14" i="2"/>
  <c r="H14" i="2" s="1"/>
  <c r="G15" i="2"/>
  <c r="H15" i="2" s="1"/>
  <c r="G16" i="2"/>
  <c r="H16" i="2" s="1"/>
  <c r="G17" i="2"/>
  <c r="H17" i="2" s="1"/>
  <c r="G18" i="2"/>
  <c r="H18" i="2" s="1"/>
  <c r="G19" i="2"/>
  <c r="H19" i="2" s="1"/>
  <c r="G20" i="2"/>
  <c r="H20" i="2" s="1"/>
  <c r="G21" i="2"/>
  <c r="H21" i="2" s="1"/>
  <c r="G22" i="2"/>
  <c r="H22" i="2" s="1"/>
  <c r="G23" i="2"/>
  <c r="H23" i="2" s="1"/>
  <c r="G24" i="2"/>
  <c r="H24" i="2" s="1"/>
  <c r="G25" i="2"/>
  <c r="H25" i="2" s="1"/>
  <c r="G26" i="2"/>
  <c r="H26" i="2" s="1"/>
  <c r="G27" i="2"/>
  <c r="H27" i="2" s="1"/>
  <c r="G28" i="2"/>
  <c r="H28" i="2" s="1"/>
  <c r="G29" i="2"/>
  <c r="H29" i="2" s="1"/>
  <c r="G30" i="2"/>
  <c r="H30" i="2" s="1"/>
  <c r="G31" i="2"/>
  <c r="H31" i="2" s="1"/>
  <c r="G32" i="2"/>
  <c r="H32" i="2" s="1"/>
  <c r="G33" i="2"/>
  <c r="H33" i="2" s="1"/>
  <c r="G34" i="2"/>
  <c r="H34" i="2" s="1"/>
  <c r="G35" i="2"/>
  <c r="H35" i="2" s="1"/>
  <c r="G36" i="2"/>
  <c r="H36" i="2" s="1"/>
  <c r="G37" i="2"/>
  <c r="H37" i="2" s="1"/>
  <c r="G38" i="2"/>
  <c r="H38" i="2" s="1"/>
  <c r="G39" i="2"/>
  <c r="H39" i="2" s="1"/>
  <c r="G5" i="2"/>
  <c r="C55" i="3" l="1"/>
  <c r="C53" i="3"/>
  <c r="D53" i="3"/>
  <c r="D55" i="3"/>
  <c r="E53" i="3"/>
  <c r="E55" i="3"/>
  <c r="G44" i="3"/>
  <c r="F52" i="3"/>
  <c r="F54" i="3"/>
  <c r="B55" i="3"/>
  <c r="B53" i="3"/>
  <c r="D53" i="2"/>
  <c r="D55" i="2"/>
  <c r="F53" i="2"/>
  <c r="F55" i="2"/>
  <c r="E53" i="2"/>
  <c r="E55" i="2"/>
  <c r="G52" i="2"/>
  <c r="G54" i="2"/>
  <c r="H52" i="5"/>
  <c r="G52" i="5"/>
  <c r="B55" i="5"/>
  <c r="B53" i="5"/>
  <c r="D53" i="5"/>
  <c r="D55" i="5"/>
  <c r="E55" i="5"/>
  <c r="E53" i="5"/>
  <c r="F53" i="5"/>
  <c r="F55" i="5"/>
  <c r="C50" i="5"/>
  <c r="C48" i="5"/>
  <c r="H44" i="2"/>
  <c r="G49" i="2"/>
  <c r="G46" i="2"/>
  <c r="G47" i="2"/>
  <c r="G48" i="2"/>
  <c r="G50" i="2"/>
  <c r="C47" i="5"/>
  <c r="C49" i="5"/>
  <c r="C46" i="5"/>
  <c r="C46" i="2"/>
  <c r="C47" i="2"/>
  <c r="C49" i="2"/>
  <c r="G53" i="2" l="1"/>
  <c r="G54" i="3"/>
  <c r="G52" i="3"/>
  <c r="H52" i="2"/>
  <c r="H54" i="2"/>
  <c r="C55" i="2"/>
  <c r="C53" i="2"/>
  <c r="C55" i="5"/>
  <c r="C50" i="2"/>
  <c r="C48" i="2"/>
  <c r="G5" i="5" l="1"/>
  <c r="F5" i="3"/>
  <c r="H5" i="5" l="1"/>
  <c r="H5" i="2"/>
  <c r="G50" i="5" l="1"/>
  <c r="G49" i="5"/>
  <c r="H50" i="2"/>
  <c r="H49" i="2"/>
  <c r="H48" i="2"/>
  <c r="H47" i="2"/>
  <c r="H46" i="2"/>
  <c r="G47" i="5"/>
  <c r="G46" i="5"/>
  <c r="G48" i="5"/>
  <c r="H50" i="5"/>
  <c r="H46" i="5"/>
  <c r="H49" i="5"/>
  <c r="H47" i="5"/>
  <c r="H48" i="5"/>
  <c r="H53" i="2" l="1"/>
  <c r="H55" i="2"/>
  <c r="G55" i="5"/>
  <c r="G53" i="5"/>
  <c r="H53" i="5"/>
  <c r="H55" i="5"/>
  <c r="F47" i="3"/>
  <c r="F50" i="3"/>
  <c r="F46" i="3"/>
  <c r="F48" i="3"/>
  <c r="F49" i="3"/>
  <c r="G5" i="3"/>
  <c r="F53" i="3" l="1"/>
  <c r="F55" i="3"/>
  <c r="G49" i="3"/>
  <c r="G47" i="3"/>
  <c r="G46" i="3"/>
  <c r="G50" i="3"/>
  <c r="G48" i="3"/>
  <c r="G55" i="3" l="1"/>
  <c r="G53" i="3"/>
</calcChain>
</file>

<file path=xl/sharedStrings.xml><?xml version="1.0" encoding="utf-8"?>
<sst xmlns="http://schemas.openxmlformats.org/spreadsheetml/2006/main" count="219" uniqueCount="137">
  <si>
    <t>INSTRUCTIONS:</t>
  </si>
  <si>
    <t xml:space="preserve">This worksheet and supporting Analysis &amp; Methods document serve as a repository of essential metadata information for specific Indicator data, aligning with the Chesapeake Bay Program (CBP) Metadata Specification document. It includes required fields and definitions that comply with data standards for CBP products. Data stewards have the flexibility to implement these requirements using their preferred tools, as long as they meet the minimum metadata requirements. Additionally, stewards are encouraged to exceed these basic elements to address their specific data documentation needs comprehensively. </t>
  </si>
  <si>
    <r>
      <t xml:space="preserve">For examples of how to complete the required fields, see page six of the CBP Metadata Specification Document: </t>
    </r>
    <r>
      <rPr>
        <u/>
        <sz val="12"/>
        <color rgb="FF000000"/>
        <rFont val="Calibri"/>
        <family val="2"/>
      </rPr>
      <t>https://www.chesapeakebay.net/files/Chesapeake-Bay-Program-Metadata-Specification-2025-05-07.pdf</t>
    </r>
    <r>
      <rPr>
        <sz val="12"/>
        <color rgb="FF000000"/>
        <rFont val="Calibri"/>
        <family val="2"/>
      </rPr>
      <t>.</t>
    </r>
  </si>
  <si>
    <r>
      <t xml:space="preserve">The following </t>
    </r>
    <r>
      <rPr>
        <b/>
        <sz val="12"/>
        <color rgb="FF000000"/>
        <rFont val="Calibri"/>
        <family val="2"/>
      </rPr>
      <t>bolded</t>
    </r>
    <r>
      <rPr>
        <sz val="12"/>
        <color rgb="FF000000"/>
        <rFont val="Calibri"/>
        <family val="2"/>
      </rPr>
      <t xml:space="preserve"> fields are mandatory. Non-bolded fields are required if available and/or applicable to the data source.</t>
    </r>
  </si>
  <si>
    <t>Indicator Title:</t>
  </si>
  <si>
    <t>Annual Nitrogen, Phosphorus, and Sediment Loads to the Chesapeake Bay</t>
  </si>
  <si>
    <t>LEVEL 1</t>
  </si>
  <si>
    <t>Includes basic identification information to support discovery and access to data resources.</t>
  </si>
  <si>
    <t>Originator:</t>
  </si>
  <si>
    <t xml:space="preserve">Qian Zhang, UMCES at the USEPA Chesapeake Bay Program, qzhang@chesapeakebay.net  </t>
  </si>
  <si>
    <t>Chesapeake Bay Program Contact Name:</t>
  </si>
  <si>
    <t>Peter Tango, U.S. Geological Survey at the USEPA Chesapeake Bay Program, pjtango@usgs.gov</t>
  </si>
  <si>
    <t>Data Resource Date:</t>
  </si>
  <si>
    <t>Title:</t>
  </si>
  <si>
    <t>Summary:</t>
  </si>
  <si>
    <t>This indicator quantifies annual loads of nitrogen, phosphorus, and suspended sediment delivered to the Chesapeake Bay, along with long-term trends, to support assessment of water quality conditions and management effectiveness.</t>
  </si>
  <si>
    <t>Description:</t>
  </si>
  <si>
    <t>See Question B.1. in the Analysis and Methods document.</t>
  </si>
  <si>
    <t>Time Period:</t>
  </si>
  <si>
    <t>1985–2024</t>
  </si>
  <si>
    <t>Maintenance and Update Frequency:</t>
  </si>
  <si>
    <t>Annual</t>
  </si>
  <si>
    <t>Next Update Period:</t>
  </si>
  <si>
    <t>April 2027</t>
  </si>
  <si>
    <t>Theme Keyword(s):</t>
  </si>
  <si>
    <t>Water Quality; Nitrogen; Phosphorus; Sediment; Modeling; Monitoring; Flows and Loads</t>
  </si>
  <si>
    <t>Place Keyword(s):</t>
  </si>
  <si>
    <t>Chesapeake Bay Watershed</t>
  </si>
  <si>
    <t>Terms of Use:</t>
  </si>
  <si>
    <t>Data are publicly available for scientific, management, and policy applications. Users should properly attribute the Chesapeake Bay Program, USGS, and EPA. Modeled estimates should be clearly identified as modeled outputs.</t>
  </si>
  <si>
    <t>Data Resource Type:</t>
  </si>
  <si>
    <t>Excel file</t>
  </si>
  <si>
    <t>URL:</t>
  </si>
  <si>
    <t>https://doi.org/10.5066/P14CG4D8; https://cast.chesapeakebay.net/Documentation/ModelDocumentation</t>
  </si>
  <si>
    <t>Metadata Date:</t>
  </si>
  <si>
    <t>Metadata Contact:</t>
  </si>
  <si>
    <t>Chesapeake Bay Program</t>
  </si>
  <si>
    <t>Additional Source Metadata:</t>
  </si>
  <si>
    <t>See "Data Sources" sheet in this document.</t>
  </si>
  <si>
    <t>LEVEL 2</t>
  </si>
  <si>
    <t>Tabular data without spatial coordinates.</t>
  </si>
  <si>
    <t>Attribute Accuracy:</t>
  </si>
  <si>
    <t>Monitoring data are collected under EPA-approved Quality Assurance Project Plans (QAPP) with standardized protocols. Load estimates are derived using peer-reviewed statistical models (WRTDS, WRTDS-K) and watershed models (Phase 6 CBP model).</t>
  </si>
  <si>
    <t>Data Extrapolation:</t>
  </si>
  <si>
    <t>Statistical models (WRTDS, WRTDS-K) and watershed modeling approaches are used to estimate loads and trends beyond observed measurements, including contributions from unmonitored areas.</t>
  </si>
  <si>
    <t>Limitations:</t>
  </si>
  <si>
    <t xml:space="preserve">Modeled estimates (especially below-RIM loads) are not direct observations. Uncertainty exists in both monitoring and modeling components. </t>
  </si>
  <si>
    <t>LEVEL 3</t>
  </si>
  <si>
    <t>Geospatial data layers and tabular data with spatial coordinates.</t>
  </si>
  <si>
    <t>Data Type:</t>
  </si>
  <si>
    <t>Tabular (watershed-wide results)</t>
  </si>
  <si>
    <t>Spatial Reference Information (Coordinate System Information):</t>
  </si>
  <si>
    <t>N/A</t>
  </si>
  <si>
    <t>Spatial Extent (Bounding Box):</t>
  </si>
  <si>
    <t>Horizontal Positional Accuracy:</t>
  </si>
  <si>
    <t>Vertical Positional Accuracy:</t>
  </si>
  <si>
    <t>Missing Data:</t>
  </si>
  <si>
    <t>Worksheet Last Updated: 3/5/2026</t>
  </si>
  <si>
    <t>Contact: Qian Zhang &lt;qzhang@chesapeakebay.net&gt;</t>
  </si>
  <si>
    <t>Data Sources</t>
  </si>
  <si>
    <t>Variable</t>
  </si>
  <si>
    <t>Source</t>
  </si>
  <si>
    <t>Contact</t>
  </si>
  <si>
    <t>Method</t>
  </si>
  <si>
    <t>Description</t>
  </si>
  <si>
    <t>Annual flow</t>
  </si>
  <si>
    <t xml:space="preserve">USGS Website </t>
  </si>
  <si>
    <t>Doug Moyer; Chris Mason</t>
  </si>
  <si>
    <t>Bue 1968</t>
  </si>
  <si>
    <t xml:space="preserve">https://pubs.usgs.gov/of/1968/0029/report.pdf </t>
  </si>
  <si>
    <t xml:space="preserve">River input </t>
  </si>
  <si>
    <t>USGS Website (Hydrology.mdb)</t>
  </si>
  <si>
    <t>Calculated from monitoring data</t>
  </si>
  <si>
    <t>https://doi.org/10.5066/P14CG4D8</t>
  </si>
  <si>
    <t>Flow-normalized trends</t>
  </si>
  <si>
    <t>Wastewater downstream of RIM sites</t>
  </si>
  <si>
    <t>CBPO Wastewater Source Database</t>
  </si>
  <si>
    <t>Gopal Bhatt</t>
  </si>
  <si>
    <t>DMRs</t>
  </si>
  <si>
    <t>Wastewater source estimates delivered to the Bay from portions of the watershed downstream from River Input Monitoring (RIM) sites</t>
  </si>
  <si>
    <t>Nonpoint downstream of RIM sites</t>
  </si>
  <si>
    <t>CBPO</t>
  </si>
  <si>
    <t>Phase 6 watershed model</t>
  </si>
  <si>
    <t>Nonpoint source estimates delivered to the Bay from portions of the watershed downstream from RIM sites; estimated using Index derived model (Keller et al., 2011, https://doi.org/10.1002/rra.1351)</t>
  </si>
  <si>
    <t>Atmospheric deposition to tidal waters</t>
  </si>
  <si>
    <t>Lewis Linker; Gopal Bhatt</t>
  </si>
  <si>
    <t>L&amp;G, CMAQ, projection</t>
  </si>
  <si>
    <t>Water Year Annual Total Nitrogen Loads to the Chesapeake Bay</t>
  </si>
  <si>
    <t>Water Year (WY)</t>
  </si>
  <si>
    <t>Annual Flow</t>
  </si>
  <si>
    <t>River Input</t>
  </si>
  <si>
    <t>Nonpoint downstream of RIM Sites</t>
  </si>
  <si>
    <t>Atmospheric Deposition to Tidal Waters</t>
  </si>
  <si>
    <t>Rounded Total</t>
  </si>
  <si>
    <t>(billion gal/d)</t>
  </si>
  <si>
    <t>(lbs/yr)</t>
  </si>
  <si>
    <t>(x10^6 lbs/yr)</t>
  </si>
  <si>
    <t>25% percentile</t>
  </si>
  <si>
    <t>Mean</t>
  </si>
  <si>
    <t>75% percentile</t>
  </si>
  <si>
    <t>Max</t>
  </si>
  <si>
    <t>Min</t>
  </si>
  <si>
    <t>2024-2023</t>
  </si>
  <si>
    <t>2024-Mean</t>
  </si>
  <si>
    <t>(2024-2023)/2023</t>
  </si>
  <si>
    <t>(2024-Mean)/Mean</t>
  </si>
  <si>
    <t>Water Year Annual Total Phosphorus Loads to the Chesapeake Bay</t>
  </si>
  <si>
    <t>Water Year Annual Suspended Sediment Loads to the Chesapeake Bay</t>
  </si>
  <si>
    <t>(tons/yr)</t>
  </si>
  <si>
    <r>
      <rPr>
        <b/>
        <sz val="11"/>
        <rFont val="Calibri"/>
        <family val="2"/>
        <scheme val="minor"/>
      </rPr>
      <t>Table 1.</t>
    </r>
    <r>
      <rPr>
        <sz val="11"/>
        <rFont val="Calibri"/>
        <family val="2"/>
        <scheme val="minor"/>
      </rPr>
      <t xml:space="preserve"> Summary of Mann-Kendall trends for the period of 1985-2024 for total nitrogen (TN), total phosphorus (TP), and suspended sediment (SS) loads entering Chesapeake Bay.</t>
    </r>
  </si>
  <si>
    <t>Trend, tons/yr</t>
  </si>
  <si>
    <t>Trend p-value</t>
  </si>
  <si>
    <t>TN</t>
  </si>
  <si>
    <t>Total watershed</t>
  </si>
  <si>
    <t>&lt; 0.05</t>
  </si>
  <si>
    <r>
      <t xml:space="preserve">RIM watershed </t>
    </r>
    <r>
      <rPr>
        <vertAlign val="superscript"/>
        <sz val="11"/>
        <rFont val="Calibri"/>
        <family val="2"/>
        <scheme val="minor"/>
      </rPr>
      <t>1</t>
    </r>
  </si>
  <si>
    <r>
      <t xml:space="preserve">Below-RIM watershed </t>
    </r>
    <r>
      <rPr>
        <vertAlign val="superscript"/>
        <sz val="11"/>
        <rFont val="Calibri"/>
        <family val="2"/>
        <scheme val="minor"/>
      </rPr>
      <t>2</t>
    </r>
  </si>
  <si>
    <t>&lt; 0.01</t>
  </si>
  <si>
    <t>Below-RIM point source</t>
  </si>
  <si>
    <r>
      <t>Below-RIM nonpoint source</t>
    </r>
    <r>
      <rPr>
        <i/>
        <vertAlign val="superscript"/>
        <sz val="11"/>
        <rFont val="Calibri"/>
        <family val="2"/>
        <scheme val="minor"/>
      </rPr>
      <t xml:space="preserve"> 3</t>
    </r>
  </si>
  <si>
    <t>Below-RIM tidal deposition</t>
  </si>
  <si>
    <t>TP</t>
  </si>
  <si>
    <t>SS</t>
  </si>
  <si>
    <r>
      <t xml:space="preserve">1 </t>
    </r>
    <r>
      <rPr>
        <sz val="11"/>
        <rFont val="Calibri"/>
        <family val="2"/>
        <scheme val="minor"/>
      </rPr>
      <t>Loads for the RIM watershed were estimated loads at the nine USGS RIM stations.</t>
    </r>
  </si>
  <si>
    <r>
      <t>2</t>
    </r>
    <r>
      <rPr>
        <sz val="11"/>
        <rFont val="Calibri"/>
        <family val="2"/>
        <scheme val="minor"/>
      </rPr>
      <t xml:space="preserve"> Loads for the below-RIM watershed were obtained from the Chesapeake Bay Program Watershed Model.</t>
    </r>
  </si>
  <si>
    <r>
      <t>3</t>
    </r>
    <r>
      <rPr>
        <sz val="11"/>
        <rFont val="Calibri"/>
        <family val="2"/>
        <scheme val="minor"/>
      </rPr>
      <t xml:space="preserve"> Below-RIM nonpoint source loads were obtained from the Chesapeake Bay Program Watershed Model’s progress runs specific to each year from 1985 and 2024.</t>
    </r>
  </si>
  <si>
    <t>The USGS has published flow-normalized trends for total nitrogen, total phosphorus, and suspended sediment loads</t>
  </si>
  <si>
    <t>for the River Input Monitoring Stations and the Nontidal Network Stations.</t>
  </si>
  <si>
    <t>Detailed information and summary can be obtained from the provided links.</t>
  </si>
  <si>
    <t>Data Sources:</t>
  </si>
  <si>
    <t>Data period</t>
  </si>
  <si>
    <t>Data source</t>
  </si>
  <si>
    <t>River Input Monitoring Stations</t>
  </si>
  <si>
    <t>1985-2024</t>
  </si>
  <si>
    <t>Nontidal Network Stations</t>
  </si>
  <si>
    <t>1985-2023</t>
  </si>
  <si>
    <t>https://doi.org/10.5066/P13P4TWR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</si>
</sst>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_(* #,##0_);_(* \(#,##0\);_(* &quot;-&quot;??_);_(@_)"/>
    <numFmt numFmtId="165" formatCode="#,##0.0"/>
    <numFmt numFmtId="166" formatCode="0.0"/>
  </numFmts>
  <fonts count="3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8"/>
      <name val="Arial"/>
      <family val="2"/>
    </font>
    <font>
      <b/>
      <sz val="12"/>
      <name val="Arial"/>
      <family val="2"/>
    </font>
    <font>
      <u/>
      <sz val="10"/>
      <color theme="10"/>
      <name val="Arial"/>
      <family val="2"/>
    </font>
    <font>
      <sz val="11"/>
      <color rgb="FFFF0000"/>
      <name val="Calibri"/>
      <family val="2"/>
      <scheme val="minor"/>
    </font>
    <font>
      <b/>
      <sz val="11"/>
      <name val="Calibri"/>
      <family val="2"/>
      <scheme val="minor"/>
    </font>
    <font>
      <sz val="11"/>
      <name val="Calibri"/>
      <family val="2"/>
      <scheme val="minor"/>
    </font>
    <font>
      <i/>
      <sz val="11"/>
      <name val="Calibri"/>
      <family val="2"/>
      <scheme val="minor"/>
    </font>
    <font>
      <b/>
      <sz val="11"/>
      <color rgb="FFFF0000"/>
      <name val="Calibri"/>
      <family val="2"/>
      <scheme val="minor"/>
    </font>
    <font>
      <sz val="11"/>
      <color indexed="20"/>
      <name val="Calibri"/>
      <family val="2"/>
      <scheme val="minor"/>
    </font>
    <font>
      <i/>
      <vertAlign val="superscript"/>
      <sz val="11"/>
      <name val="Calibri"/>
      <family val="2"/>
      <scheme val="minor"/>
    </font>
    <font>
      <sz val="10"/>
      <name val="Arial"/>
      <family val="2"/>
    </font>
    <font>
      <vertAlign val="superscript"/>
      <sz val="11"/>
      <name val="Calibri"/>
      <family val="2"/>
      <scheme val="minor"/>
    </font>
    <font>
      <sz val="10"/>
      <name val="Calibri"/>
      <family val="2"/>
      <scheme val="minor"/>
    </font>
    <font>
      <sz val="11"/>
      <color theme="9" tint="-0.249977111117893"/>
      <name val="Calibri"/>
      <family val="2"/>
      <scheme val="minor"/>
    </font>
    <font>
      <b/>
      <sz val="12"/>
      <color theme="1"/>
      <name val="Calibri"/>
      <family val="2"/>
    </font>
    <font>
      <sz val="12"/>
      <color theme="1"/>
      <name val="Calibri"/>
      <family val="2"/>
    </font>
    <font>
      <b/>
      <sz val="12"/>
      <color rgb="FF000000"/>
      <name val="Calibri"/>
      <family val="2"/>
    </font>
    <font>
      <sz val="12"/>
      <color rgb="FF000000"/>
      <name val="Calibri"/>
      <family val="2"/>
    </font>
    <font>
      <i/>
      <sz val="12"/>
      <color theme="1"/>
      <name val="Calibri"/>
      <family val="2"/>
    </font>
    <font>
      <u/>
      <sz val="12"/>
      <color rgb="FF000000"/>
      <name val="Calibri"/>
      <family val="2"/>
    </font>
  </fonts>
  <fills count="11">
    <fill>
      <patternFill patternType="none"/>
    </fill>
    <fill>
      <patternFill patternType="gray125"/>
    </fill>
    <fill>
      <patternFill patternType="solid">
        <fgColor theme="5" tint="0.59999389629810485"/>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39997558519241921"/>
        <bgColor indexed="64"/>
      </patternFill>
    </fill>
    <fill>
      <patternFill patternType="solid">
        <fgColor theme="3" tint="0.89999084444715716"/>
        <bgColor indexed="64"/>
      </patternFill>
    </fill>
    <fill>
      <patternFill patternType="solid">
        <fgColor rgb="FFFFFF00"/>
        <bgColor rgb="FF000000"/>
      </patternFill>
    </fill>
  </fills>
  <borders count="20">
    <border>
      <left/>
      <right/>
      <top/>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0">
    <xf numFmtId="0" fontId="0" fillId="0" borderId="0"/>
    <xf numFmtId="43" fontId="9" fillId="0" borderId="0" applyFont="0" applyFill="0" applyBorder="0" applyAlignment="0" applyProtection="0"/>
    <xf numFmtId="3" fontId="9" fillId="0" borderId="0"/>
    <xf numFmtId="5" fontId="9" fillId="0" borderId="0"/>
    <xf numFmtId="14" fontId="9" fillId="0" borderId="0"/>
    <xf numFmtId="2" fontId="9" fillId="0" borderId="0"/>
    <xf numFmtId="0" fontId="10" fillId="0" borderId="0"/>
    <xf numFmtId="0" fontId="11" fillId="0" borderId="0"/>
    <xf numFmtId="0" fontId="9" fillId="0" borderId="1"/>
    <xf numFmtId="0" fontId="9" fillId="0" borderId="0"/>
    <xf numFmtId="0" fontId="8" fillId="0" borderId="0"/>
    <xf numFmtId="43" fontId="9" fillId="0" borderId="0" applyFont="0" applyFill="0" applyBorder="0" applyAlignment="0" applyProtection="0"/>
    <xf numFmtId="0" fontId="10" fillId="0" borderId="0"/>
    <xf numFmtId="0" fontId="11" fillId="0" borderId="0"/>
    <xf numFmtId="0" fontId="9" fillId="0" borderId="1"/>
    <xf numFmtId="0" fontId="12" fillId="0" borderId="0" applyNumberFormat="0" applyFill="0" applyBorder="0" applyAlignment="0" applyProtection="0"/>
    <xf numFmtId="0" fontId="7" fillId="0" borderId="0"/>
    <xf numFmtId="0" fontId="6" fillId="0" borderId="0"/>
    <xf numFmtId="0" fontId="5" fillId="0" borderId="0"/>
    <xf numFmtId="0" fontId="5"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9" fontId="20" fillId="0" borderId="0" applyFont="0" applyFill="0" applyBorder="0" applyAlignment="0" applyProtection="0"/>
    <xf numFmtId="0" fontId="2" fillId="0" borderId="0"/>
    <xf numFmtId="0" fontId="1" fillId="0" borderId="0"/>
  </cellStyleXfs>
  <cellXfs count="103">
    <xf numFmtId="0" fontId="0" fillId="0" borderId="0" xfId="0"/>
    <xf numFmtId="0" fontId="15" fillId="0" borderId="0" xfId="0" applyFont="1" applyAlignment="1">
      <alignment horizontal="left"/>
    </xf>
    <xf numFmtId="0" fontId="14" fillId="0" borderId="0" xfId="0" applyFont="1" applyAlignment="1">
      <alignment horizontal="left"/>
    </xf>
    <xf numFmtId="0" fontId="15" fillId="0" borderId="0" xfId="9" applyFont="1" applyAlignment="1">
      <alignment horizontal="left"/>
    </xf>
    <xf numFmtId="164" fontId="15" fillId="4" borderId="0" xfId="0" applyNumberFormat="1" applyFont="1" applyFill="1" applyAlignment="1">
      <alignment horizontal="right"/>
    </xf>
    <xf numFmtId="0" fontId="15" fillId="0" borderId="0" xfId="0" quotePrefix="1" applyFont="1" applyAlignment="1">
      <alignment horizontal="left"/>
    </xf>
    <xf numFmtId="2" fontId="15" fillId="6" borderId="0" xfId="0" applyNumberFormat="1" applyFont="1" applyFill="1" applyAlignment="1">
      <alignment horizontal="right"/>
    </xf>
    <xf numFmtId="1" fontId="15" fillId="6" borderId="0" xfId="0" applyNumberFormat="1" applyFont="1" applyFill="1" applyAlignment="1">
      <alignment horizontal="right"/>
    </xf>
    <xf numFmtId="0" fontId="15" fillId="0" borderId="0" xfId="9" applyFont="1" applyAlignment="1">
      <alignment horizontal="right"/>
    </xf>
    <xf numFmtId="0" fontId="15" fillId="0" borderId="0" xfId="0" applyFont="1" applyAlignment="1">
      <alignment horizontal="right"/>
    </xf>
    <xf numFmtId="4" fontId="15" fillId="0" borderId="0" xfId="0" applyNumberFormat="1" applyFont="1" applyAlignment="1">
      <alignment horizontal="left"/>
    </xf>
    <xf numFmtId="2" fontId="15" fillId="0" borderId="0" xfId="0" applyNumberFormat="1" applyFont="1" applyAlignment="1">
      <alignment horizontal="left"/>
    </xf>
    <xf numFmtId="3" fontId="15" fillId="0" borderId="0" xfId="1" applyNumberFormat="1" applyFont="1" applyFill="1" applyAlignment="1">
      <alignment horizontal="left"/>
    </xf>
    <xf numFmtId="3" fontId="15" fillId="0" borderId="0" xfId="9" applyNumberFormat="1" applyFont="1" applyAlignment="1">
      <alignment horizontal="left"/>
    </xf>
    <xf numFmtId="3" fontId="15" fillId="0" borderId="0" xfId="0" applyNumberFormat="1" applyFont="1" applyAlignment="1">
      <alignment horizontal="left"/>
    </xf>
    <xf numFmtId="0" fontId="17" fillId="0" borderId="0" xfId="9" applyFont="1" applyAlignment="1">
      <alignment horizontal="left"/>
    </xf>
    <xf numFmtId="2" fontId="15" fillId="0" borderId="0" xfId="1" applyNumberFormat="1" applyFont="1" applyAlignment="1">
      <alignment horizontal="left"/>
    </xf>
    <xf numFmtId="1" fontId="18" fillId="0" borderId="0" xfId="0" applyNumberFormat="1" applyFont="1" applyAlignment="1">
      <alignment horizontal="left"/>
    </xf>
    <xf numFmtId="164" fontId="15" fillId="0" borderId="0" xfId="1" applyNumberFormat="1" applyFont="1" applyAlignment="1">
      <alignment horizontal="left"/>
    </xf>
    <xf numFmtId="0" fontId="14" fillId="0" borderId="0" xfId="9" applyFont="1" applyAlignment="1">
      <alignment horizontal="right"/>
    </xf>
    <xf numFmtId="0" fontId="16" fillId="0" borderId="0" xfId="0" quotePrefix="1" applyFont="1" applyAlignment="1">
      <alignment horizontal="right"/>
    </xf>
    <xf numFmtId="0" fontId="17" fillId="0" borderId="0" xfId="0" applyFont="1" applyAlignment="1">
      <alignment horizontal="right"/>
    </xf>
    <xf numFmtId="0" fontId="13" fillId="0" borderId="0" xfId="9" applyFont="1" applyAlignment="1">
      <alignment horizontal="right"/>
    </xf>
    <xf numFmtId="3" fontId="15" fillId="5" borderId="0" xfId="9" applyNumberFormat="1" applyFont="1" applyFill="1" applyAlignment="1">
      <alignment horizontal="right"/>
    </xf>
    <xf numFmtId="3" fontId="15" fillId="7" borderId="0" xfId="0" applyNumberFormat="1" applyFont="1" applyFill="1" applyAlignment="1">
      <alignment horizontal="right"/>
    </xf>
    <xf numFmtId="3" fontId="15" fillId="6" borderId="0" xfId="9" applyNumberFormat="1" applyFont="1" applyFill="1" applyAlignment="1">
      <alignment horizontal="right"/>
    </xf>
    <xf numFmtId="3" fontId="15" fillId="6" borderId="0" xfId="0" applyNumberFormat="1" applyFont="1" applyFill="1" applyAlignment="1">
      <alignment horizontal="right"/>
    </xf>
    <xf numFmtId="3" fontId="15" fillId="5" borderId="0" xfId="0" applyNumberFormat="1" applyFont="1" applyFill="1" applyAlignment="1">
      <alignment horizontal="right"/>
    </xf>
    <xf numFmtId="9" fontId="15" fillId="6" borderId="0" xfId="0" applyNumberFormat="1" applyFont="1" applyFill="1" applyAlignment="1">
      <alignment horizontal="right"/>
    </xf>
    <xf numFmtId="0" fontId="15" fillId="6" borderId="0" xfId="0" applyFont="1" applyFill="1" applyAlignment="1">
      <alignment horizontal="right"/>
    </xf>
    <xf numFmtId="165" fontId="15" fillId="6" borderId="0" xfId="0" applyNumberFormat="1" applyFont="1" applyFill="1" applyAlignment="1">
      <alignment horizontal="right"/>
    </xf>
    <xf numFmtId="0" fontId="14" fillId="0" borderId="0" xfId="0" applyFont="1" applyAlignment="1">
      <alignment horizontal="right"/>
    </xf>
    <xf numFmtId="0" fontId="13" fillId="0" borderId="0" xfId="0" applyFont="1" applyAlignment="1">
      <alignment horizontal="right"/>
    </xf>
    <xf numFmtId="3" fontId="15" fillId="2" borderId="0" xfId="0" applyNumberFormat="1" applyFont="1" applyFill="1" applyAlignment="1">
      <alignment horizontal="right"/>
    </xf>
    <xf numFmtId="164" fontId="15" fillId="4" borderId="0" xfId="9" applyNumberFormat="1" applyFont="1" applyFill="1" applyAlignment="1">
      <alignment horizontal="center"/>
    </xf>
    <xf numFmtId="43" fontId="3" fillId="3" borderId="0" xfId="26" applyNumberFormat="1" applyFill="1" applyAlignment="1">
      <alignment horizontal="center"/>
    </xf>
    <xf numFmtId="0" fontId="14" fillId="0" borderId="2" xfId="0" applyFont="1" applyBorder="1" applyAlignment="1">
      <alignment horizontal="left" vertical="top" wrapText="1"/>
    </xf>
    <xf numFmtId="0" fontId="15" fillId="0" borderId="2" xfId="0" applyFont="1" applyBorder="1" applyAlignment="1">
      <alignment horizontal="left" vertical="top" wrapText="1"/>
    </xf>
    <xf numFmtId="0" fontId="15" fillId="8" borderId="0" xfId="0" quotePrefix="1" applyFont="1" applyFill="1" applyAlignment="1">
      <alignment horizontal="right"/>
    </xf>
    <xf numFmtId="0" fontId="15" fillId="8" borderId="0" xfId="0" applyFont="1" applyFill="1" applyAlignment="1">
      <alignment horizontal="right"/>
    </xf>
    <xf numFmtId="9" fontId="15" fillId="8" borderId="0" xfId="27" applyFont="1" applyFill="1" applyAlignment="1">
      <alignment horizontal="right"/>
    </xf>
    <xf numFmtId="166" fontId="15" fillId="8" borderId="0" xfId="0" applyNumberFormat="1" applyFont="1" applyFill="1" applyAlignment="1">
      <alignment horizontal="right"/>
    </xf>
    <xf numFmtId="0" fontId="16" fillId="0" borderId="2" xfId="0" applyFont="1" applyBorder="1" applyAlignment="1">
      <alignment horizontal="left" vertical="top" wrapText="1" indent="1"/>
    </xf>
    <xf numFmtId="0" fontId="15" fillId="0" borderId="0" xfId="0" applyFont="1" applyAlignment="1">
      <alignment vertical="top"/>
    </xf>
    <xf numFmtId="0" fontId="14" fillId="0" borderId="0" xfId="0" applyFont="1" applyAlignment="1">
      <alignment vertical="top"/>
    </xf>
    <xf numFmtId="0" fontId="15" fillId="0" borderId="2" xfId="0" applyFont="1" applyBorder="1" applyAlignment="1">
      <alignment vertical="top"/>
    </xf>
    <xf numFmtId="0" fontId="22" fillId="0" borderId="0" xfId="0" applyFont="1" applyAlignment="1">
      <alignment vertical="top"/>
    </xf>
    <xf numFmtId="0" fontId="16" fillId="0" borderId="0" xfId="0" quotePrefix="1" applyFont="1" applyAlignment="1">
      <alignment horizontal="left"/>
    </xf>
    <xf numFmtId="0" fontId="15" fillId="0" borderId="0" xfId="0" applyFont="1"/>
    <xf numFmtId="0" fontId="16" fillId="0" borderId="0" xfId="0" applyFont="1" applyAlignment="1">
      <alignment horizontal="left"/>
    </xf>
    <xf numFmtId="0" fontId="14" fillId="0" borderId="2" xfId="0" applyFont="1" applyBorder="1" applyAlignment="1">
      <alignment horizontal="left"/>
    </xf>
    <xf numFmtId="0" fontId="15" fillId="0" borderId="2" xfId="0" applyFont="1" applyBorder="1" applyAlignment="1">
      <alignment horizontal="left"/>
    </xf>
    <xf numFmtId="0" fontId="15" fillId="0" borderId="2" xfId="9" applyFont="1" applyBorder="1" applyAlignment="1">
      <alignment horizontal="left"/>
    </xf>
    <xf numFmtId="0" fontId="12" fillId="0" borderId="2" xfId="15" applyFill="1" applyBorder="1" applyAlignment="1">
      <alignment vertical="top"/>
    </xf>
    <xf numFmtId="1" fontId="15" fillId="8" borderId="0" xfId="0" applyNumberFormat="1" applyFont="1" applyFill="1" applyAlignment="1">
      <alignment horizontal="right"/>
    </xf>
    <xf numFmtId="166" fontId="15" fillId="6" borderId="0" xfId="0" applyNumberFormat="1" applyFont="1" applyFill="1" applyAlignment="1">
      <alignment horizontal="right"/>
    </xf>
    <xf numFmtId="0" fontId="23" fillId="0" borderId="2" xfId="0" applyFont="1" applyBorder="1" applyAlignment="1">
      <alignment vertical="top"/>
    </xf>
    <xf numFmtId="3" fontId="15" fillId="0" borderId="2" xfId="0" applyNumberFormat="1" applyFont="1" applyBorder="1" applyAlignment="1">
      <alignment horizontal="center"/>
    </xf>
    <xf numFmtId="2" fontId="15" fillId="0" borderId="2" xfId="0" applyNumberFormat="1" applyFont="1" applyBorder="1" applyAlignment="1">
      <alignment horizontal="center"/>
    </xf>
    <xf numFmtId="165" fontId="15" fillId="0" borderId="2" xfId="0" applyNumberFormat="1" applyFont="1" applyBorder="1" applyAlignment="1">
      <alignment horizontal="center"/>
    </xf>
    <xf numFmtId="0" fontId="12" fillId="0" borderId="2" xfId="15" applyFill="1" applyBorder="1" applyAlignment="1">
      <alignment horizontal="left"/>
    </xf>
    <xf numFmtId="0" fontId="26" fillId="9" borderId="7" xfId="29" applyFont="1" applyFill="1" applyBorder="1" applyAlignment="1">
      <alignment horizontal="left" wrapText="1"/>
    </xf>
    <xf numFmtId="0" fontId="25" fillId="0" borderId="0" xfId="29" applyFont="1"/>
    <xf numFmtId="0" fontId="1" fillId="0" borderId="0" xfId="29"/>
    <xf numFmtId="0" fontId="27" fillId="0" borderId="7" xfId="29" applyFont="1" applyBorder="1" applyAlignment="1">
      <alignment wrapText="1"/>
    </xf>
    <xf numFmtId="0" fontId="24" fillId="0" borderId="8" xfId="29" applyFont="1" applyBorder="1"/>
    <xf numFmtId="0" fontId="24" fillId="9" borderId="7" xfId="29" applyFont="1" applyFill="1" applyBorder="1"/>
    <xf numFmtId="0" fontId="25" fillId="0" borderId="7" xfId="29" applyFont="1" applyBorder="1"/>
    <xf numFmtId="43" fontId="1" fillId="3" borderId="0" xfId="10" applyNumberFormat="1" applyFont="1" applyFill="1" applyAlignment="1">
      <alignment horizontal="right"/>
    </xf>
    <xf numFmtId="0" fontId="25" fillId="0" borderId="10" xfId="29" applyFont="1" applyBorder="1" applyAlignment="1">
      <alignment horizontal="left"/>
    </xf>
    <xf numFmtId="0" fontId="25" fillId="0" borderId="0" xfId="29" applyFont="1" applyAlignment="1">
      <alignment horizontal="left"/>
    </xf>
    <xf numFmtId="0" fontId="1" fillId="0" borderId="0" xfId="29"/>
    <xf numFmtId="0" fontId="26" fillId="10" borderId="12" xfId="0" applyFont="1" applyFill="1" applyBorder="1" applyAlignment="1">
      <alignment horizontal="left"/>
    </xf>
    <xf numFmtId="0" fontId="26" fillId="10" borderId="13" xfId="0" applyFont="1" applyFill="1" applyBorder="1" applyAlignment="1">
      <alignment horizontal="left"/>
    </xf>
    <xf numFmtId="0" fontId="26" fillId="10" borderId="14" xfId="0" applyFont="1" applyFill="1" applyBorder="1" applyAlignment="1">
      <alignment horizontal="left"/>
    </xf>
    <xf numFmtId="0" fontId="27" fillId="0" borderId="15" xfId="0" applyFont="1" applyBorder="1" applyAlignment="1">
      <alignment horizontal="left" wrapText="1"/>
    </xf>
    <xf numFmtId="0" fontId="27" fillId="0" borderId="0" xfId="0" applyFont="1" applyBorder="1" applyAlignment="1">
      <alignment horizontal="left" wrapText="1"/>
    </xf>
    <xf numFmtId="0" fontId="27" fillId="0" borderId="16" xfId="0" applyFont="1" applyBorder="1" applyAlignment="1">
      <alignment horizontal="left" wrapText="1"/>
    </xf>
    <xf numFmtId="0" fontId="27" fillId="0" borderId="15" xfId="0" applyFont="1" applyBorder="1" applyAlignment="1">
      <alignment horizontal="left"/>
    </xf>
    <xf numFmtId="0" fontId="27" fillId="0" borderId="0" xfId="0" applyFont="1" applyBorder="1" applyAlignment="1">
      <alignment horizontal="left"/>
    </xf>
    <xf numFmtId="0" fontId="27" fillId="0" borderId="16" xfId="0" applyFont="1" applyBorder="1" applyAlignment="1">
      <alignment horizontal="left"/>
    </xf>
    <xf numFmtId="0" fontId="27" fillId="0" borderId="17" xfId="0" applyFont="1" applyBorder="1" applyAlignment="1">
      <alignment horizontal="left"/>
    </xf>
    <xf numFmtId="0" fontId="27" fillId="0" borderId="18" xfId="0" applyFont="1" applyBorder="1" applyAlignment="1">
      <alignment horizontal="left"/>
    </xf>
    <xf numFmtId="0" fontId="27" fillId="0" borderId="19" xfId="0" applyFont="1" applyBorder="1" applyAlignment="1">
      <alignment horizontal="left"/>
    </xf>
    <xf numFmtId="0" fontId="25" fillId="0" borderId="10" xfId="29" applyFont="1" applyBorder="1" applyAlignment="1">
      <alignment horizontal="left"/>
    </xf>
    <xf numFmtId="0" fontId="25" fillId="0" borderId="0" xfId="29" applyFont="1" applyAlignment="1">
      <alignment horizontal="left"/>
    </xf>
    <xf numFmtId="0" fontId="28" fillId="0" borderId="11" xfId="29" applyFont="1" applyBorder="1" applyAlignment="1">
      <alignment horizontal="left"/>
    </xf>
    <xf numFmtId="0" fontId="28" fillId="0" borderId="9" xfId="29" applyFont="1" applyBorder="1" applyAlignment="1">
      <alignment horizontal="left"/>
    </xf>
    <xf numFmtId="0" fontId="25" fillId="0" borderId="10" xfId="29" applyFont="1" applyFill="1" applyBorder="1" applyAlignment="1">
      <alignment horizontal="left"/>
    </xf>
    <xf numFmtId="0" fontId="25" fillId="0" borderId="0" xfId="29" applyFont="1" applyFill="1" applyAlignment="1">
      <alignment horizontal="left"/>
    </xf>
    <xf numFmtId="0" fontId="25" fillId="0" borderId="10" xfId="0" applyFont="1" applyBorder="1" applyAlignment="1">
      <alignment horizontal="left"/>
    </xf>
    <xf numFmtId="0" fontId="25" fillId="0" borderId="0" xfId="0" applyFont="1" applyAlignment="1">
      <alignment horizontal="left"/>
    </xf>
    <xf numFmtId="15" fontId="25" fillId="0" borderId="10" xfId="29" applyNumberFormat="1" applyFont="1" applyBorder="1" applyAlignment="1">
      <alignment horizontal="left"/>
    </xf>
    <xf numFmtId="49" fontId="25" fillId="0" borderId="10" xfId="0" applyNumberFormat="1" applyFont="1" applyBorder="1" applyAlignment="1">
      <alignment horizontal="left"/>
    </xf>
    <xf numFmtId="49" fontId="25" fillId="0" borderId="0" xfId="0" applyNumberFormat="1" applyFont="1" applyAlignment="1">
      <alignment horizontal="left"/>
    </xf>
    <xf numFmtId="0" fontId="26" fillId="0" borderId="0" xfId="29" applyFont="1" applyAlignment="1">
      <alignment horizontal="left" wrapText="1"/>
    </xf>
    <xf numFmtId="0" fontId="27" fillId="0" borderId="0" xfId="29" applyFont="1" applyAlignment="1">
      <alignment horizontal="center"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9" fillId="0" borderId="6" xfId="0" applyFont="1" applyBorder="1" applyAlignment="1">
      <alignment horizontal="left" vertical="top" wrapText="1"/>
    </xf>
    <xf numFmtId="0" fontId="19" fillId="0" borderId="0" xfId="0" applyFont="1" applyAlignment="1">
      <alignment horizontal="left" vertical="top" wrapText="1"/>
    </xf>
    <xf numFmtId="0" fontId="1" fillId="0" borderId="0" xfId="29" applyAlignment="1"/>
  </cellXfs>
  <cellStyles count="30">
    <cellStyle name="Comma" xfId="1" builtinId="3"/>
    <cellStyle name="Comma 2" xfId="11" xr:uid="{00000000-0005-0000-0000-000001000000}"/>
    <cellStyle name="Comma0" xfId="2" xr:uid="{00000000-0005-0000-0000-000002000000}"/>
    <cellStyle name="Currency0" xfId="3" xr:uid="{00000000-0005-0000-0000-000003000000}"/>
    <cellStyle name="Date" xfId="4" xr:uid="{00000000-0005-0000-0000-000004000000}"/>
    <cellStyle name="Fixed" xfId="5" xr:uid="{00000000-0005-0000-0000-000005000000}"/>
    <cellStyle name="Heading 1" xfId="6" builtinId="16" customBuiltin="1"/>
    <cellStyle name="Heading 1 2" xfId="12" xr:uid="{00000000-0005-0000-0000-000007000000}"/>
    <cellStyle name="Heading 2" xfId="7" builtinId="17" customBuiltin="1"/>
    <cellStyle name="Heading 2 2" xfId="13" xr:uid="{00000000-0005-0000-0000-000009000000}"/>
    <cellStyle name="Hyperlink" xfId="15" builtinId="8"/>
    <cellStyle name="Normal" xfId="0" builtinId="0"/>
    <cellStyle name="Normal 2" xfId="9" xr:uid="{00000000-0005-0000-0000-00000C000000}"/>
    <cellStyle name="Normal 3" xfId="10" xr:uid="{00000000-0005-0000-0000-00000D000000}"/>
    <cellStyle name="Normal 3 2" xfId="19" xr:uid="{11552CF3-FF64-415D-80D9-D78D4AA89877}"/>
    <cellStyle name="Normal 3 2 2" xfId="26" xr:uid="{2671FE16-180F-452C-9FE2-DF5FDA5A4E2E}"/>
    <cellStyle name="Normal 3 3" xfId="21" xr:uid="{30A0C1E8-C7F3-40A7-8D15-69C756903AB5}"/>
    <cellStyle name="Normal 3 4" xfId="22" xr:uid="{5E6A72BF-E272-4132-A6DD-4EA5E83BA477}"/>
    <cellStyle name="Normal 4" xfId="16" xr:uid="{00000000-0005-0000-0000-00000E000000}"/>
    <cellStyle name="Normal 4 2" xfId="23" xr:uid="{9D1E7DF7-8E96-41A1-9BCA-D54A0E4F9DC1}"/>
    <cellStyle name="Normal 5" xfId="17" xr:uid="{00000000-0005-0000-0000-00003C000000}"/>
    <cellStyle name="Normal 5 2" xfId="24" xr:uid="{63580E75-A412-4E43-BC87-B38FEB427C21}"/>
    <cellStyle name="Normal 6" xfId="18" xr:uid="{529181DB-FC94-4431-804F-AE055A198925}"/>
    <cellStyle name="Normal 6 2" xfId="25" xr:uid="{7D11AA06-7F09-4E74-BAD9-FA42AA4F1B14}"/>
    <cellStyle name="Normal 7" xfId="20" xr:uid="{9D5D4680-ABDA-45B3-B5F8-9E5538C8220A}"/>
    <cellStyle name="Normal 8" xfId="28" xr:uid="{BB9D83E6-2C2E-417E-AD0D-735E71AB92C7}"/>
    <cellStyle name="Normal 9" xfId="29" xr:uid="{D4C92C2A-9B27-441F-A6DC-248A52A1AC9C}"/>
    <cellStyle name="Percent" xfId="27" builtinId="5"/>
    <cellStyle name="Total" xfId="8" builtinId="25" customBuiltin="1"/>
    <cellStyle name="Total 2" xfId="14" xr:uid="{00000000-0005-0000-0000-000010000000}"/>
  </cellStyles>
  <dxfs count="4">
    <dxf>
      <font>
        <color rgb="FF9C0006"/>
      </font>
    </dxf>
    <dxf>
      <font>
        <color rgb="FF00B050"/>
      </font>
    </dxf>
    <dxf>
      <font>
        <color theme="9" tint="-0.24994659260841701"/>
      </font>
    </dxf>
    <dxf>
      <font>
        <color theme="9" tint="-0.24994659260841701"/>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a:t>Total Nitrogen Load and River Flow</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strRef>
              <c:f>'N Load and Flow'!$C$3</c:f>
              <c:strCache>
                <c:ptCount val="1"/>
                <c:pt idx="0">
                  <c:v>River Input</c:v>
                </c:pt>
              </c:strCache>
            </c:strRef>
          </c:tx>
          <c:spPr>
            <a:solidFill>
              <a:schemeClr val="accent2"/>
            </a:solidFill>
            <a:ln>
              <a:noFill/>
            </a:ln>
            <a:effectLst/>
          </c:spPr>
          <c:invertIfNegative val="0"/>
          <c:cat>
            <c:numRef>
              <c:f>'N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'N Load and Flow'!$C$5:$C$44</c:f>
              <c:numCache>
                <c:formatCode>_(* #,##0_);_(* \(#,##0\);_(* "-"??_);_(@_)</c:formatCode>
                <c:ptCount val="40"/>
                <c:pt idx="0">
                  <c:v>158909000</c:v>
                </c:pt>
                <c:pt idx="1">
                  <c:v>238429000</c:v>
                </c:pt>
                <c:pt idx="2">
                  <c:v>220790000</c:v>
                </c:pt>
                <c:pt idx="3">
                  <c:v>156845000</c:v>
                </c:pt>
                <c:pt idx="4">
                  <c:v>207119000</c:v>
                </c:pt>
                <c:pt idx="5">
                  <c:v>195607000</c:v>
                </c:pt>
                <c:pt idx="6">
                  <c:v>216854000</c:v>
                </c:pt>
                <c:pt idx="7">
                  <c:v>148588000</c:v>
                </c:pt>
                <c:pt idx="8">
                  <c:v>270832000</c:v>
                </c:pt>
                <c:pt idx="9">
                  <c:v>275354000</c:v>
                </c:pt>
                <c:pt idx="10">
                  <c:v>133278000</c:v>
                </c:pt>
                <c:pt idx="11">
                  <c:v>349818000</c:v>
                </c:pt>
                <c:pt idx="12">
                  <c:v>218514000</c:v>
                </c:pt>
                <c:pt idx="13">
                  <c:v>252025000</c:v>
                </c:pt>
                <c:pt idx="14">
                  <c:v>92898000</c:v>
                </c:pt>
                <c:pt idx="15">
                  <c:v>153624000</c:v>
                </c:pt>
                <c:pt idx="16">
                  <c:v>116877000</c:v>
                </c:pt>
                <c:pt idx="17">
                  <c:v>81259500</c:v>
                </c:pt>
                <c:pt idx="18">
                  <c:v>315900000</c:v>
                </c:pt>
                <c:pt idx="19">
                  <c:v>414504000</c:v>
                </c:pt>
                <c:pt idx="20">
                  <c:v>239821000</c:v>
                </c:pt>
                <c:pt idx="21">
                  <c:v>197550000</c:v>
                </c:pt>
                <c:pt idx="22">
                  <c:v>184393000</c:v>
                </c:pt>
                <c:pt idx="23">
                  <c:v>171851000</c:v>
                </c:pt>
                <c:pt idx="24">
                  <c:v>130642000</c:v>
                </c:pt>
                <c:pt idx="25">
                  <c:v>186861000</c:v>
                </c:pt>
                <c:pt idx="26">
                  <c:v>333358000</c:v>
                </c:pt>
                <c:pt idx="27">
                  <c:v>167443000</c:v>
                </c:pt>
                <c:pt idx="28">
                  <c:v>158938000</c:v>
                </c:pt>
                <c:pt idx="29">
                  <c:v>201951000</c:v>
                </c:pt>
                <c:pt idx="30">
                  <c:v>136662000</c:v>
                </c:pt>
                <c:pt idx="31">
                  <c:v>146631000</c:v>
                </c:pt>
                <c:pt idx="32">
                  <c:v>140614000</c:v>
                </c:pt>
                <c:pt idx="33">
                  <c:v>272637000</c:v>
                </c:pt>
                <c:pt idx="34">
                  <c:v>326117000</c:v>
                </c:pt>
                <c:pt idx="35">
                  <c:v>154922000</c:v>
                </c:pt>
                <c:pt idx="36">
                  <c:v>183947000</c:v>
                </c:pt>
                <c:pt idx="37">
                  <c:v>157667000</c:v>
                </c:pt>
                <c:pt idx="38">
                  <c:v>122430000</c:v>
                </c:pt>
                <c:pt idx="39">
                  <c:v>187221000</c:v>
                </c:pt>
              </c:numCache>
            </c:numRef>
          </c:val>
          <c:extLst>
            <c:ext xmlns:c16="http://schemas.microsoft.com/office/drawing/2014/chart" uri="{C3380CC4-5D6E-409C-BE32-E72D297353CC}">
              <c16:uniqueId val="{00000000-2E92-4D2C-92C7-9399DDB84F22}"/>
            </c:ext>
          </c:extLst>
        </c:ser>
        <c:ser>
          <c:idx val="2"/>
          <c:order val="2"/>
          <c:tx>
            <c:strRef>
              <c:f>'N Load and Flow'!$D$3</c:f>
              <c:strCache>
                <c:ptCount val="1"/>
                <c:pt idx="0">
                  <c:v>Wastewater downstream of RIM sites</c:v>
                </c:pt>
              </c:strCache>
            </c:strRef>
          </c:tx>
          <c:spPr>
            <a:solidFill>
              <a:schemeClr val="accent3"/>
            </a:solidFill>
            <a:ln>
              <a:noFill/>
            </a:ln>
            <a:effectLst/>
          </c:spPr>
          <c:invertIfNegative val="0"/>
          <c:cat>
            <c:numRef>
              <c:f>'N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'N Load and Flow'!$D$5:$D$44</c:f>
              <c:numCache>
                <c:formatCode>#,##0</c:formatCode>
                <c:ptCount val="40"/>
                <c:pt idx="0">
                  <c:v>69904934.75313358</c:v>
                </c:pt>
                <c:pt idx="1">
                  <c:v>70560809.855099127</c:v>
                </c:pt>
                <c:pt idx="2">
                  <c:v>68427616.356740698</c:v>
                </c:pt>
                <c:pt idx="3">
                  <c:v>70562793.316232532</c:v>
                </c:pt>
                <c:pt idx="4">
                  <c:v>70184266.98781018</c:v>
                </c:pt>
                <c:pt idx="5">
                  <c:v>65235346.566219524</c:v>
                </c:pt>
                <c:pt idx="6">
                  <c:v>61353326.590991333</c:v>
                </c:pt>
                <c:pt idx="7">
                  <c:v>61552728.465731278</c:v>
                </c:pt>
                <c:pt idx="8">
                  <c:v>60547579.843196884</c:v>
                </c:pt>
                <c:pt idx="9">
                  <c:v>59435708.041624442</c:v>
                </c:pt>
                <c:pt idx="10">
                  <c:v>55919482.479335383</c:v>
                </c:pt>
                <c:pt idx="11">
                  <c:v>54749209.380734131</c:v>
                </c:pt>
                <c:pt idx="12">
                  <c:v>49215785.37628527</c:v>
                </c:pt>
                <c:pt idx="13">
                  <c:v>45940829.565539509</c:v>
                </c:pt>
                <c:pt idx="14">
                  <c:v>46903032.006977245</c:v>
                </c:pt>
                <c:pt idx="15">
                  <c:v>44504141.099797353</c:v>
                </c:pt>
                <c:pt idx="16">
                  <c:v>41469374.291316241</c:v>
                </c:pt>
                <c:pt idx="17">
                  <c:v>41037789.156185523</c:v>
                </c:pt>
                <c:pt idx="18">
                  <c:v>40722126.170039102</c:v>
                </c:pt>
                <c:pt idx="19">
                  <c:v>40152729.885227643</c:v>
                </c:pt>
                <c:pt idx="20">
                  <c:v>38001362.151341751</c:v>
                </c:pt>
                <c:pt idx="21">
                  <c:v>36870501.479933426</c:v>
                </c:pt>
                <c:pt idx="22">
                  <c:v>35659634.152595043</c:v>
                </c:pt>
                <c:pt idx="23">
                  <c:v>36121629.598401077</c:v>
                </c:pt>
                <c:pt idx="24">
                  <c:v>34194679.718768895</c:v>
                </c:pt>
                <c:pt idx="25">
                  <c:v>34821132.665687859</c:v>
                </c:pt>
                <c:pt idx="26">
                  <c:v>28137427.928260658</c:v>
                </c:pt>
                <c:pt idx="27">
                  <c:v>26412279.947670821</c:v>
                </c:pt>
                <c:pt idx="28">
                  <c:v>26121233.671810653</c:v>
                </c:pt>
                <c:pt idx="29">
                  <c:v>26233079.70111886</c:v>
                </c:pt>
                <c:pt idx="30">
                  <c:v>25196363.784675539</c:v>
                </c:pt>
                <c:pt idx="31">
                  <c:v>24289719.006470829</c:v>
                </c:pt>
                <c:pt idx="32">
                  <c:v>22604271.946789816</c:v>
                </c:pt>
                <c:pt idx="33">
                  <c:v>21066036.96462791</c:v>
                </c:pt>
                <c:pt idx="34">
                  <c:v>19374288.527488105</c:v>
                </c:pt>
                <c:pt idx="35">
                  <c:v>16486322.239701938</c:v>
                </c:pt>
                <c:pt idx="36">
                  <c:v>18058449.916487336</c:v>
                </c:pt>
                <c:pt idx="37">
                  <c:v>18030014.500825673</c:v>
                </c:pt>
                <c:pt idx="38">
                  <c:v>15082322.795555379</c:v>
                </c:pt>
                <c:pt idx="39">
                  <c:v>15071917.341510963</c:v>
                </c:pt>
              </c:numCache>
            </c:numRef>
          </c:val>
          <c:extLst>
            <c:ext xmlns:c16="http://schemas.microsoft.com/office/drawing/2014/chart" uri="{C3380CC4-5D6E-409C-BE32-E72D297353CC}">
              <c16:uniqueId val="{00000001-2E92-4D2C-92C7-9399DDB84F22}"/>
            </c:ext>
          </c:extLst>
        </c:ser>
        <c:ser>
          <c:idx val="3"/>
          <c:order val="3"/>
          <c:tx>
            <c:strRef>
              <c:f>'N Load and Flow'!$E$3</c:f>
              <c:strCache>
                <c:ptCount val="1"/>
                <c:pt idx="0">
                  <c:v>Nonpoint downstream of RIM Sites</c:v>
                </c:pt>
              </c:strCache>
            </c:strRef>
          </c:tx>
          <c:spPr>
            <a:solidFill>
              <a:schemeClr val="accent4"/>
            </a:solidFill>
            <a:ln>
              <a:noFill/>
            </a:ln>
            <a:effectLst/>
          </c:spPr>
          <c:invertIfNegative val="0"/>
          <c:cat>
            <c:numRef>
              <c:f>'N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'N Load and Flow'!$E$5:$E$44</c:f>
              <c:numCache>
                <c:formatCode>#,##0</c:formatCode>
                <c:ptCount val="40"/>
                <c:pt idx="0">
                  <c:v>52738667.919479229</c:v>
                </c:pt>
                <c:pt idx="1">
                  <c:v>82103015.511675134</c:v>
                </c:pt>
                <c:pt idx="2">
                  <c:v>75366023.515246928</c:v>
                </c:pt>
                <c:pt idx="3">
                  <c:v>51496166.412786484</c:v>
                </c:pt>
                <c:pt idx="4">
                  <c:v>70120464.375016078</c:v>
                </c:pt>
                <c:pt idx="5">
                  <c:v>66645006.846746415</c:v>
                </c:pt>
                <c:pt idx="6">
                  <c:v>74879198.276111141</c:v>
                </c:pt>
                <c:pt idx="7">
                  <c:v>49658608.981497929</c:v>
                </c:pt>
                <c:pt idx="8">
                  <c:v>96292324.166498259</c:v>
                </c:pt>
                <c:pt idx="9">
                  <c:v>98368588.696197972</c:v>
                </c:pt>
                <c:pt idx="10">
                  <c:v>44247745.694861062</c:v>
                </c:pt>
                <c:pt idx="11">
                  <c:v>125906572.41100103</c:v>
                </c:pt>
                <c:pt idx="12">
                  <c:v>77848874.29714264</c:v>
                </c:pt>
                <c:pt idx="13">
                  <c:v>90247984.341680005</c:v>
                </c:pt>
                <c:pt idx="14">
                  <c:v>30007258.089926839</c:v>
                </c:pt>
                <c:pt idx="15">
                  <c:v>53298139.905624337</c:v>
                </c:pt>
                <c:pt idx="16">
                  <c:v>39310044.184392795</c:v>
                </c:pt>
                <c:pt idx="17">
                  <c:v>25996796.376936428</c:v>
                </c:pt>
                <c:pt idx="18">
                  <c:v>117618750.11837977</c:v>
                </c:pt>
                <c:pt idx="19">
                  <c:v>159031994.37922463</c:v>
                </c:pt>
                <c:pt idx="20">
                  <c:v>89500268.018664002</c:v>
                </c:pt>
                <c:pt idx="21">
                  <c:v>72923039.638003916</c:v>
                </c:pt>
                <c:pt idx="22">
                  <c:v>66707860.593158484</c:v>
                </c:pt>
                <c:pt idx="23">
                  <c:v>61242967.816473253</c:v>
                </c:pt>
                <c:pt idx="24">
                  <c:v>45139713.460537545</c:v>
                </c:pt>
                <c:pt idx="25">
                  <c:v>67174722.375274405</c:v>
                </c:pt>
                <c:pt idx="26">
                  <c:v>122754178.09518079</c:v>
                </c:pt>
                <c:pt idx="27">
                  <c:v>58088159.041917294</c:v>
                </c:pt>
                <c:pt idx="28">
                  <c:v>55087321.382683188</c:v>
                </c:pt>
                <c:pt idx="29">
                  <c:v>71411725.185200244</c:v>
                </c:pt>
                <c:pt idx="30">
                  <c:v>48233103.143130422</c:v>
                </c:pt>
                <c:pt idx="31">
                  <c:v>51954214.873113096</c:v>
                </c:pt>
                <c:pt idx="32">
                  <c:v>50695321.575004503</c:v>
                </c:pt>
                <c:pt idx="33">
                  <c:v>100644767.19866416</c:v>
                </c:pt>
                <c:pt idx="34">
                  <c:v>119864378.8189377</c:v>
                </c:pt>
                <c:pt idx="35">
                  <c:v>56422499.940198392</c:v>
                </c:pt>
                <c:pt idx="36">
                  <c:v>68188361.059028506</c:v>
                </c:pt>
                <c:pt idx="37">
                  <c:v>57753702.033989944</c:v>
                </c:pt>
                <c:pt idx="38">
                  <c:v>45136319.480599254</c:v>
                </c:pt>
                <c:pt idx="39">
                  <c:v>69270675.006733805</c:v>
                </c:pt>
              </c:numCache>
            </c:numRef>
          </c:val>
          <c:extLst>
            <c:ext xmlns:c16="http://schemas.microsoft.com/office/drawing/2014/chart" uri="{C3380CC4-5D6E-409C-BE32-E72D297353CC}">
              <c16:uniqueId val="{00000002-2E92-4D2C-92C7-9399DDB84F22}"/>
            </c:ext>
          </c:extLst>
        </c:ser>
        <c:ser>
          <c:idx val="4"/>
          <c:order val="4"/>
          <c:tx>
            <c:strRef>
              <c:f>'N Load and Flow'!$F$3</c:f>
              <c:strCache>
                <c:ptCount val="1"/>
                <c:pt idx="0">
                  <c:v>Atmospheric Deposition to Tidal Waters</c:v>
                </c:pt>
              </c:strCache>
            </c:strRef>
          </c:tx>
          <c:spPr>
            <a:solidFill>
              <a:schemeClr val="accent5"/>
            </a:solidFill>
            <a:ln>
              <a:noFill/>
            </a:ln>
            <a:effectLst/>
          </c:spPr>
          <c:invertIfNegative val="0"/>
          <c:cat>
            <c:numRef>
              <c:f>'N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'N Load and Flow'!$F$5:$F$44</c:f>
              <c:numCache>
                <c:formatCode>#,##0</c:formatCode>
                <c:ptCount val="40"/>
                <c:pt idx="0">
                  <c:v>19425396.475140929</c:v>
                </c:pt>
                <c:pt idx="1">
                  <c:v>19736123.59491754</c:v>
                </c:pt>
                <c:pt idx="2">
                  <c:v>19233313.274792023</c:v>
                </c:pt>
                <c:pt idx="3">
                  <c:v>19003851.05451721</c:v>
                </c:pt>
                <c:pt idx="4">
                  <c:v>25568995.415581267</c:v>
                </c:pt>
                <c:pt idx="5">
                  <c:v>22626894.590723898</c:v>
                </c:pt>
                <c:pt idx="6">
                  <c:v>19956233.459121853</c:v>
                </c:pt>
                <c:pt idx="7">
                  <c:v>20689628.95821359</c:v>
                </c:pt>
                <c:pt idx="8">
                  <c:v>24044506.813102014</c:v>
                </c:pt>
                <c:pt idx="9">
                  <c:v>24809182.258826084</c:v>
                </c:pt>
                <c:pt idx="10">
                  <c:v>21375992.243714172</c:v>
                </c:pt>
                <c:pt idx="11">
                  <c:v>25650173.371483997</c:v>
                </c:pt>
                <c:pt idx="12">
                  <c:v>23149136.48862914</c:v>
                </c:pt>
                <c:pt idx="13">
                  <c:v>22378155.452053476</c:v>
                </c:pt>
                <c:pt idx="14">
                  <c:v>20919616.203670871</c:v>
                </c:pt>
                <c:pt idx="15">
                  <c:v>22475118.143456072</c:v>
                </c:pt>
                <c:pt idx="16">
                  <c:v>21283752.696028125</c:v>
                </c:pt>
                <c:pt idx="17">
                  <c:v>19636971.963433657</c:v>
                </c:pt>
                <c:pt idx="18">
                  <c:v>25955226.079146728</c:v>
                </c:pt>
                <c:pt idx="19">
                  <c:v>20300744.811150081</c:v>
                </c:pt>
                <c:pt idx="20">
                  <c:v>22042216.594698846</c:v>
                </c:pt>
                <c:pt idx="21">
                  <c:v>22316556.30506786</c:v>
                </c:pt>
                <c:pt idx="22">
                  <c:v>18724456.918357428</c:v>
                </c:pt>
                <c:pt idx="23">
                  <c:v>20601699.288304053</c:v>
                </c:pt>
                <c:pt idx="24">
                  <c:v>21090648.061943233</c:v>
                </c:pt>
                <c:pt idx="25">
                  <c:v>17012203.154809017</c:v>
                </c:pt>
                <c:pt idx="26">
                  <c:v>23010512.979989521</c:v>
                </c:pt>
                <c:pt idx="27">
                  <c:v>18577599.563856669</c:v>
                </c:pt>
                <c:pt idx="28">
                  <c:v>17232794.692107275</c:v>
                </c:pt>
                <c:pt idx="29">
                  <c:v>17559316.822896902</c:v>
                </c:pt>
                <c:pt idx="30">
                  <c:v>17514497.514594074</c:v>
                </c:pt>
                <c:pt idx="31">
                  <c:v>17149161.295224909</c:v>
                </c:pt>
                <c:pt idx="32">
                  <c:v>16784082.35488347</c:v>
                </c:pt>
                <c:pt idx="33">
                  <c:v>16636146.913941728</c:v>
                </c:pt>
                <c:pt idx="34">
                  <c:v>16488211.472999988</c:v>
                </c:pt>
                <c:pt idx="35">
                  <c:v>16340533.311085973</c:v>
                </c:pt>
                <c:pt idx="36">
                  <c:v>16192597.870144233</c:v>
                </c:pt>
                <c:pt idx="37">
                  <c:v>16044662.429202493</c:v>
                </c:pt>
                <c:pt idx="38">
                  <c:v>15896984.267288476</c:v>
                </c:pt>
                <c:pt idx="39">
                  <c:v>15748791.547319014</c:v>
                </c:pt>
              </c:numCache>
            </c:numRef>
          </c:val>
          <c:extLst>
            <c:ext xmlns:c16="http://schemas.microsoft.com/office/drawing/2014/chart" uri="{C3380CC4-5D6E-409C-BE32-E72D297353CC}">
              <c16:uniqueId val="{00000003-2E92-4D2C-92C7-9399DDB84F22}"/>
            </c:ext>
          </c:extLst>
        </c:ser>
        <c:dLbls>
          <c:showLegendKey val="0"/>
          <c:showVal val="0"/>
          <c:showCatName val="0"/>
          <c:showSerName val="0"/>
          <c:showPercent val="0"/>
          <c:showBubbleSize val="0"/>
        </c:dLbls>
        <c:gapWidth val="150"/>
        <c:overlap val="100"/>
        <c:axId val="238019248"/>
        <c:axId val="238019640"/>
      </c:barChart>
      <c:lineChart>
        <c:grouping val="standard"/>
        <c:varyColors val="0"/>
        <c:ser>
          <c:idx val="0"/>
          <c:order val="0"/>
          <c:tx>
            <c:strRef>
              <c:f>'N Load and Flow'!$B$3</c:f>
              <c:strCache>
                <c:ptCount val="1"/>
                <c:pt idx="0">
                  <c:v>Annual Flow</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Lit>
              <c:formatCode>General</c:formatCode>
              <c:ptCount val="2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numLit>
          </c:cat>
          <c:val>
            <c:numRef>
              <c:f>'N Load and Flow'!$B$5:$B$44</c:f>
              <c:numCache>
                <c:formatCode>_(* #,##0.00_);_(* \(#,##0.00\);_(* "-"??_);_(@_)</c:formatCode>
                <c:ptCount val="40"/>
                <c:pt idx="0">
                  <c:v>36.7108056</c:v>
                </c:pt>
                <c:pt idx="1">
                  <c:v>50.477357699999999</c:v>
                </c:pt>
                <c:pt idx="2">
                  <c:v>50.477357699999999</c:v>
                </c:pt>
                <c:pt idx="3">
                  <c:v>38.326598099999998</c:v>
                </c:pt>
                <c:pt idx="4">
                  <c:v>49.378618799999998</c:v>
                </c:pt>
                <c:pt idx="5">
                  <c:v>48.861565200000001</c:v>
                </c:pt>
                <c:pt idx="6">
                  <c:v>54.290627999999998</c:v>
                </c:pt>
                <c:pt idx="7">
                  <c:v>39.037546800000001</c:v>
                </c:pt>
                <c:pt idx="8">
                  <c:v>65.278017000000006</c:v>
                </c:pt>
                <c:pt idx="9">
                  <c:v>69.155918999999997</c:v>
                </c:pt>
                <c:pt idx="10">
                  <c:v>38.714388300000003</c:v>
                </c:pt>
                <c:pt idx="11">
                  <c:v>74.326454999999996</c:v>
                </c:pt>
                <c:pt idx="12">
                  <c:v>58.039266599999998</c:v>
                </c:pt>
                <c:pt idx="13">
                  <c:v>68.509602000000001</c:v>
                </c:pt>
                <c:pt idx="14">
                  <c:v>29.4720552</c:v>
                </c:pt>
                <c:pt idx="15">
                  <c:v>45.629980199999999</c:v>
                </c:pt>
                <c:pt idx="16">
                  <c:v>33.996274200000002</c:v>
                </c:pt>
                <c:pt idx="17">
                  <c:v>29.342791800000001</c:v>
                </c:pt>
                <c:pt idx="18">
                  <c:v>76.911722999999995</c:v>
                </c:pt>
                <c:pt idx="19">
                  <c:v>76.265405999999999</c:v>
                </c:pt>
                <c:pt idx="20">
                  <c:v>56.617369199999999</c:v>
                </c:pt>
                <c:pt idx="21">
                  <c:v>50.089567500000001</c:v>
                </c:pt>
                <c:pt idx="22">
                  <c:v>51.382201500000001</c:v>
                </c:pt>
                <c:pt idx="23">
                  <c:v>48.021353099999999</c:v>
                </c:pt>
                <c:pt idx="24">
                  <c:v>40.976497799999997</c:v>
                </c:pt>
                <c:pt idx="25">
                  <c:v>51.640728299999999</c:v>
                </c:pt>
                <c:pt idx="26">
                  <c:v>73.033821000000003</c:v>
                </c:pt>
                <c:pt idx="27">
                  <c:v>51.705359999999999</c:v>
                </c:pt>
                <c:pt idx="28">
                  <c:v>49.120092</c:v>
                </c:pt>
                <c:pt idx="29">
                  <c:v>52.545572100000001</c:v>
                </c:pt>
                <c:pt idx="30">
                  <c:v>41.041129499999997</c:v>
                </c:pt>
                <c:pt idx="31">
                  <c:v>46.276297200000002</c:v>
                </c:pt>
                <c:pt idx="32">
                  <c:v>47.795142149999997</c:v>
                </c:pt>
                <c:pt idx="33">
                  <c:v>70.508014164000002</c:v>
                </c:pt>
                <c:pt idx="34">
                  <c:v>84.667527000000007</c:v>
                </c:pt>
                <c:pt idx="35">
                  <c:v>50.2834626</c:v>
                </c:pt>
                <c:pt idx="36">
                  <c:v>54.807681600000002</c:v>
                </c:pt>
                <c:pt idx="37">
                  <c:v>47.181140999999997</c:v>
                </c:pt>
                <c:pt idx="38">
                  <c:v>42.527658600000002</c:v>
                </c:pt>
                <c:pt idx="39">
                  <c:v>54.290627999999998</c:v>
                </c:pt>
              </c:numCache>
            </c:numRef>
          </c:val>
          <c:smooth val="0"/>
          <c:extLst>
            <c:ext xmlns:c16="http://schemas.microsoft.com/office/drawing/2014/chart" uri="{C3380CC4-5D6E-409C-BE32-E72D297353CC}">
              <c16:uniqueId val="{00000004-2E92-4D2C-92C7-9399DDB84F22}"/>
            </c:ext>
          </c:extLst>
        </c:ser>
        <c:dLbls>
          <c:showLegendKey val="0"/>
          <c:showVal val="0"/>
          <c:showCatName val="0"/>
          <c:showSerName val="0"/>
          <c:showPercent val="0"/>
          <c:showBubbleSize val="0"/>
        </c:dLbls>
        <c:marker val="1"/>
        <c:smooth val="0"/>
        <c:axId val="238710816"/>
        <c:axId val="238710424"/>
      </c:lineChart>
      <c:catAx>
        <c:axId val="238019248"/>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019640"/>
        <c:crosses val="autoZero"/>
        <c:auto val="1"/>
        <c:lblAlgn val="ctr"/>
        <c:lblOffset val="100"/>
        <c:noMultiLvlLbl val="0"/>
      </c:catAx>
      <c:valAx>
        <c:axId val="238019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Nitrogen load, lbs/yr</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019248"/>
        <c:crosses val="autoZero"/>
        <c:crossBetween val="between"/>
      </c:valAx>
      <c:valAx>
        <c:axId val="238710424"/>
        <c:scaling>
          <c:orientation val="minMax"/>
          <c:min val="0"/>
        </c:scaling>
        <c:delete val="0"/>
        <c:axPos val="r"/>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Annual flow, billion gal/day</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710816"/>
        <c:crosses val="max"/>
        <c:crossBetween val="between"/>
      </c:valAx>
      <c:catAx>
        <c:axId val="238710816"/>
        <c:scaling>
          <c:orientation val="minMax"/>
        </c:scaling>
        <c:delete val="1"/>
        <c:axPos val="b"/>
        <c:numFmt formatCode="General" sourceLinked="1"/>
        <c:majorTickMark val="out"/>
        <c:minorTickMark val="none"/>
        <c:tickLblPos val="nextTo"/>
        <c:crossAx val="238710424"/>
        <c:crosses val="autoZero"/>
        <c:auto val="1"/>
        <c:lblAlgn val="ctr"/>
        <c:lblOffset val="100"/>
        <c:noMultiLvlLbl val="0"/>
      </c:catAx>
      <c:spPr>
        <a:noFill/>
        <a:ln>
          <a:solidFill>
            <a:sysClr val="windowText" lastClr="000000"/>
          </a:solid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Total </a:t>
            </a:r>
            <a:r>
              <a:rPr lang="en-US" sz="1600"/>
              <a:t>Phosphorus Load and River Flow</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263396463781722"/>
          <c:y val="0.105244635527425"/>
          <c:w val="0.75312687772800424"/>
          <c:h val="0.69745506516393019"/>
        </c:manualLayout>
      </c:layout>
      <c:barChart>
        <c:barDir val="col"/>
        <c:grouping val="stacked"/>
        <c:varyColors val="0"/>
        <c:ser>
          <c:idx val="1"/>
          <c:order val="1"/>
          <c:tx>
            <c:strRef>
              <c:f>'P Load and Flow'!$C$3</c:f>
              <c:strCache>
                <c:ptCount val="1"/>
                <c:pt idx="0">
                  <c:v>River Input</c:v>
                </c:pt>
              </c:strCache>
            </c:strRef>
          </c:tx>
          <c:spPr>
            <a:solidFill>
              <a:schemeClr val="accent2"/>
            </a:solidFill>
            <a:ln>
              <a:noFill/>
            </a:ln>
            <a:effectLst/>
          </c:spPr>
          <c:invertIfNegative val="0"/>
          <c:cat>
            <c:numRef>
              <c:f>'P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'P Load and Flow'!$C$5:$C$44</c:f>
              <c:numCache>
                <c:formatCode>_(* #,##0_);_(* \(#,##0\);_(* "-"??_);_(@_)</c:formatCode>
                <c:ptCount val="40"/>
                <c:pt idx="0">
                  <c:v>6960140</c:v>
                </c:pt>
                <c:pt idx="1">
                  <c:v>17028300</c:v>
                </c:pt>
                <c:pt idx="2">
                  <c:v>12261200</c:v>
                </c:pt>
                <c:pt idx="3">
                  <c:v>8792760</c:v>
                </c:pt>
                <c:pt idx="4">
                  <c:v>10629600</c:v>
                </c:pt>
                <c:pt idx="5">
                  <c:v>8724600</c:v>
                </c:pt>
                <c:pt idx="6">
                  <c:v>8932600</c:v>
                </c:pt>
                <c:pt idx="7">
                  <c:v>6407380</c:v>
                </c:pt>
                <c:pt idx="8">
                  <c:v>15348200</c:v>
                </c:pt>
                <c:pt idx="9">
                  <c:v>14139300</c:v>
                </c:pt>
                <c:pt idx="10">
                  <c:v>7016340</c:v>
                </c:pt>
                <c:pt idx="11">
                  <c:v>24343100</c:v>
                </c:pt>
                <c:pt idx="12">
                  <c:v>10146500</c:v>
                </c:pt>
                <c:pt idx="13">
                  <c:v>14113400</c:v>
                </c:pt>
                <c:pt idx="14">
                  <c:v>4567100</c:v>
                </c:pt>
                <c:pt idx="15">
                  <c:v>8199800</c:v>
                </c:pt>
                <c:pt idx="16">
                  <c:v>6439500</c:v>
                </c:pt>
                <c:pt idx="17">
                  <c:v>4223190</c:v>
                </c:pt>
                <c:pt idx="18">
                  <c:v>20833300</c:v>
                </c:pt>
                <c:pt idx="19">
                  <c:v>22212300</c:v>
                </c:pt>
                <c:pt idx="20">
                  <c:v>12382400</c:v>
                </c:pt>
                <c:pt idx="21">
                  <c:v>11328900</c:v>
                </c:pt>
                <c:pt idx="22">
                  <c:v>11045500</c:v>
                </c:pt>
                <c:pt idx="23">
                  <c:v>8384300</c:v>
                </c:pt>
                <c:pt idx="24">
                  <c:v>6676300</c:v>
                </c:pt>
                <c:pt idx="25">
                  <c:v>12895800</c:v>
                </c:pt>
                <c:pt idx="26">
                  <c:v>41157900</c:v>
                </c:pt>
                <c:pt idx="27">
                  <c:v>7693000</c:v>
                </c:pt>
                <c:pt idx="28">
                  <c:v>9788600</c:v>
                </c:pt>
                <c:pt idx="29">
                  <c:v>11662400</c:v>
                </c:pt>
                <c:pt idx="30">
                  <c:v>6500500</c:v>
                </c:pt>
                <c:pt idx="31">
                  <c:v>9128900</c:v>
                </c:pt>
                <c:pt idx="32">
                  <c:v>7397200</c:v>
                </c:pt>
                <c:pt idx="33">
                  <c:v>21088000</c:v>
                </c:pt>
                <c:pt idx="34">
                  <c:v>17926000</c:v>
                </c:pt>
                <c:pt idx="35">
                  <c:v>8454000</c:v>
                </c:pt>
                <c:pt idx="36">
                  <c:v>12459900</c:v>
                </c:pt>
                <c:pt idx="37">
                  <c:v>7595800</c:v>
                </c:pt>
                <c:pt idx="38">
                  <c:v>5408400</c:v>
                </c:pt>
                <c:pt idx="39">
                  <c:v>12171100</c:v>
                </c:pt>
              </c:numCache>
            </c:numRef>
          </c:val>
          <c:extLst>
            <c:ext xmlns:c16="http://schemas.microsoft.com/office/drawing/2014/chart" uri="{C3380CC4-5D6E-409C-BE32-E72D297353CC}">
              <c16:uniqueId val="{00000000-5503-40DE-A38F-F141B93FDC64}"/>
            </c:ext>
          </c:extLst>
        </c:ser>
        <c:ser>
          <c:idx val="2"/>
          <c:order val="2"/>
          <c:tx>
            <c:strRef>
              <c:f>'P Load and Flow'!$D$3</c:f>
              <c:strCache>
                <c:ptCount val="1"/>
                <c:pt idx="0">
                  <c:v>Wastewater downstream of RIM sites</c:v>
                </c:pt>
              </c:strCache>
            </c:strRef>
          </c:tx>
          <c:spPr>
            <a:solidFill>
              <a:schemeClr val="accent3"/>
            </a:solidFill>
            <a:ln>
              <a:noFill/>
            </a:ln>
            <a:effectLst/>
          </c:spPr>
          <c:invertIfNegative val="0"/>
          <c:cat>
            <c:numRef>
              <c:f>'P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'P Load and Flow'!$D$5:$D$44</c:f>
              <c:numCache>
                <c:formatCode>#,##0</c:formatCode>
                <c:ptCount val="40"/>
                <c:pt idx="0">
                  <c:v>6212207.0089643821</c:v>
                </c:pt>
                <c:pt idx="1">
                  <c:v>6228102.8597459048</c:v>
                </c:pt>
                <c:pt idx="2">
                  <c:v>5319495.3690523729</c:v>
                </c:pt>
                <c:pt idx="3">
                  <c:v>4386074.8430313282</c:v>
                </c:pt>
                <c:pt idx="4">
                  <c:v>3758400.9505932098</c:v>
                </c:pt>
                <c:pt idx="5">
                  <c:v>3500901.154555398</c:v>
                </c:pt>
                <c:pt idx="6">
                  <c:v>3451877.3246166883</c:v>
                </c:pt>
                <c:pt idx="7">
                  <c:v>3025689.0102748177</c:v>
                </c:pt>
                <c:pt idx="8">
                  <c:v>2886409.5127755916</c:v>
                </c:pt>
                <c:pt idx="9">
                  <c:v>2848151.8676113104</c:v>
                </c:pt>
                <c:pt idx="10">
                  <c:v>2601958.2814058512</c:v>
                </c:pt>
                <c:pt idx="11">
                  <c:v>2663447.9827931109</c:v>
                </c:pt>
                <c:pt idx="12">
                  <c:v>2562724.7212914936</c:v>
                </c:pt>
                <c:pt idx="13">
                  <c:v>2322207.5067417212</c:v>
                </c:pt>
                <c:pt idx="14">
                  <c:v>2358605.1049597366</c:v>
                </c:pt>
                <c:pt idx="15">
                  <c:v>2338437.6689879713</c:v>
                </c:pt>
                <c:pt idx="16">
                  <c:v>2277775.8693849696</c:v>
                </c:pt>
                <c:pt idx="17">
                  <c:v>2323924.126557122</c:v>
                </c:pt>
                <c:pt idx="18">
                  <c:v>2321689.1956824614</c:v>
                </c:pt>
                <c:pt idx="19">
                  <c:v>2197859.4187308517</c:v>
                </c:pt>
                <c:pt idx="20">
                  <c:v>2283814.5189838782</c:v>
                </c:pt>
                <c:pt idx="21">
                  <c:v>2207547.3964637835</c:v>
                </c:pt>
                <c:pt idx="22">
                  <c:v>2115410.8775988221</c:v>
                </c:pt>
                <c:pt idx="23">
                  <c:v>1963204.9131972189</c:v>
                </c:pt>
                <c:pt idx="24">
                  <c:v>1864459.320242709</c:v>
                </c:pt>
                <c:pt idx="25">
                  <c:v>1764425.9663169817</c:v>
                </c:pt>
                <c:pt idx="26">
                  <c:v>1403001.9549822628</c:v>
                </c:pt>
                <c:pt idx="27">
                  <c:v>1378447.4620534363</c:v>
                </c:pt>
                <c:pt idx="28">
                  <c:v>1455513.2219429591</c:v>
                </c:pt>
                <c:pt idx="29">
                  <c:v>1465383.2210928332</c:v>
                </c:pt>
                <c:pt idx="30">
                  <c:v>1344064.6886537799</c:v>
                </c:pt>
                <c:pt idx="31">
                  <c:v>1370391.0377872477</c:v>
                </c:pt>
                <c:pt idx="32">
                  <c:v>1184253.976530568</c:v>
                </c:pt>
                <c:pt idx="33">
                  <c:v>1134977.3819905522</c:v>
                </c:pt>
                <c:pt idx="34">
                  <c:v>1320277.810393231</c:v>
                </c:pt>
                <c:pt idx="35">
                  <c:v>1133425.6306010513</c:v>
                </c:pt>
                <c:pt idx="36">
                  <c:v>1213226.1190216327</c:v>
                </c:pt>
                <c:pt idx="37">
                  <c:v>1315499.6455823267</c:v>
                </c:pt>
                <c:pt idx="38">
                  <c:v>894695.44278318551</c:v>
                </c:pt>
                <c:pt idx="39">
                  <c:v>901747.84401830449</c:v>
                </c:pt>
              </c:numCache>
            </c:numRef>
          </c:val>
          <c:extLst>
            <c:ext xmlns:c16="http://schemas.microsoft.com/office/drawing/2014/chart" uri="{C3380CC4-5D6E-409C-BE32-E72D297353CC}">
              <c16:uniqueId val="{00000001-5503-40DE-A38F-F141B93FDC64}"/>
            </c:ext>
          </c:extLst>
        </c:ser>
        <c:ser>
          <c:idx val="3"/>
          <c:order val="3"/>
          <c:tx>
            <c:strRef>
              <c:f>'P Load and Flow'!$E$3</c:f>
              <c:strCache>
                <c:ptCount val="1"/>
                <c:pt idx="0">
                  <c:v>Nonpoint downstream of RIM Sites</c:v>
                </c:pt>
              </c:strCache>
            </c:strRef>
          </c:tx>
          <c:spPr>
            <a:solidFill>
              <a:schemeClr val="accent4"/>
            </a:solidFill>
            <a:ln>
              <a:noFill/>
            </a:ln>
            <a:effectLst/>
          </c:spPr>
          <c:invertIfNegative val="0"/>
          <c:cat>
            <c:numRef>
              <c:f>'P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'P Load and Flow'!$E$5:$E$44</c:f>
              <c:numCache>
                <c:formatCode>#,##0</c:formatCode>
                <c:ptCount val="40"/>
                <c:pt idx="0">
                  <c:v>1980213.6195707729</c:v>
                </c:pt>
                <c:pt idx="1">
                  <c:v>6475964.9319061833</c:v>
                </c:pt>
                <c:pt idx="2">
                  <c:v>4730805.4569781348</c:v>
                </c:pt>
                <c:pt idx="3">
                  <c:v>3458281.9034403823</c:v>
                </c:pt>
                <c:pt idx="4">
                  <c:v>4433478.9743266217</c:v>
                </c:pt>
                <c:pt idx="5">
                  <c:v>3665311.9946336849</c:v>
                </c:pt>
                <c:pt idx="6">
                  <c:v>3803486.956222828</c:v>
                </c:pt>
                <c:pt idx="7">
                  <c:v>2808789.9114923836</c:v>
                </c:pt>
                <c:pt idx="8">
                  <c:v>6550562.1561016887</c:v>
                </c:pt>
                <c:pt idx="9">
                  <c:v>6200806.4812565269</c:v>
                </c:pt>
                <c:pt idx="10">
                  <c:v>3305517.3939383156</c:v>
                </c:pt>
                <c:pt idx="11">
                  <c:v>10271683.422893323</c:v>
                </c:pt>
                <c:pt idx="12">
                  <c:v>4624524.602695344</c:v>
                </c:pt>
                <c:pt idx="13">
                  <c:v>6239426.0535937548</c:v>
                </c:pt>
                <c:pt idx="14">
                  <c:v>2487504.4906039275</c:v>
                </c:pt>
                <c:pt idx="15">
                  <c:v>4030705.7164406097</c:v>
                </c:pt>
                <c:pt idx="16">
                  <c:v>3357019.9626209354</c:v>
                </c:pt>
                <c:pt idx="17">
                  <c:v>2422016.7907201289</c:v>
                </c:pt>
                <c:pt idx="18">
                  <c:v>9780808.6398671139</c:v>
                </c:pt>
                <c:pt idx="19">
                  <c:v>10054594.552852478</c:v>
                </c:pt>
                <c:pt idx="20">
                  <c:v>5835662.2201967314</c:v>
                </c:pt>
                <c:pt idx="21">
                  <c:v>5411941.0111874528</c:v>
                </c:pt>
                <c:pt idx="22">
                  <c:v>5126267.4936973043</c:v>
                </c:pt>
                <c:pt idx="23">
                  <c:v>4170200.7616974553</c:v>
                </c:pt>
                <c:pt idx="24">
                  <c:v>3531313.3523369548</c:v>
                </c:pt>
                <c:pt idx="25">
                  <c:v>6063653.7940871557</c:v>
                </c:pt>
                <c:pt idx="26">
                  <c:v>17283080.060286701</c:v>
                </c:pt>
                <c:pt idx="27">
                  <c:v>4212352.3221489927</c:v>
                </c:pt>
                <c:pt idx="28">
                  <c:v>5043855.4362449199</c:v>
                </c:pt>
                <c:pt idx="29">
                  <c:v>5779483.8716171617</c:v>
                </c:pt>
                <c:pt idx="30">
                  <c:v>3797669.4997307877</c:v>
                </c:pt>
                <c:pt idx="31">
                  <c:v>4709149.7710746313</c:v>
                </c:pt>
                <c:pt idx="32">
                  <c:v>4106421.8759642229</c:v>
                </c:pt>
                <c:pt idx="33">
                  <c:v>8880048.8151212558</c:v>
                </c:pt>
                <c:pt idx="34">
                  <c:v>7761699.7142256228</c:v>
                </c:pt>
                <c:pt idx="35">
                  <c:v>4495239.1235800311</c:v>
                </c:pt>
                <c:pt idx="36">
                  <c:v>5919007.2953353208</c:v>
                </c:pt>
                <c:pt idx="37">
                  <c:v>4177706.3308801018</c:v>
                </c:pt>
                <c:pt idx="38">
                  <c:v>3401184.1175129754</c:v>
                </c:pt>
                <c:pt idx="39">
                  <c:v>5690963.7992552202</c:v>
                </c:pt>
              </c:numCache>
            </c:numRef>
          </c:val>
          <c:extLst>
            <c:ext xmlns:c16="http://schemas.microsoft.com/office/drawing/2014/chart" uri="{C3380CC4-5D6E-409C-BE32-E72D297353CC}">
              <c16:uniqueId val="{00000002-5503-40DE-A38F-F141B93FDC64}"/>
            </c:ext>
          </c:extLst>
        </c:ser>
        <c:dLbls>
          <c:showLegendKey val="0"/>
          <c:showVal val="0"/>
          <c:showCatName val="0"/>
          <c:showSerName val="0"/>
          <c:showPercent val="0"/>
          <c:showBubbleSize val="0"/>
        </c:dLbls>
        <c:gapWidth val="150"/>
        <c:overlap val="100"/>
        <c:axId val="238712776"/>
        <c:axId val="238713168"/>
      </c:barChart>
      <c:lineChart>
        <c:grouping val="standard"/>
        <c:varyColors val="0"/>
        <c:ser>
          <c:idx val="0"/>
          <c:order val="0"/>
          <c:tx>
            <c:v>Annual flow WY</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Lit>
              <c:formatCode>General</c:formatCode>
              <c:ptCount val="2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numLit>
          </c:cat>
          <c:val>
            <c:numRef>
              <c:f>'P Load and Flow'!$B$5:$B$44</c:f>
              <c:numCache>
                <c:formatCode>_(* #,##0.00_);_(* \(#,##0.00\);_(* "-"??_);_(@_)</c:formatCode>
                <c:ptCount val="40"/>
                <c:pt idx="0">
                  <c:v>36.7108056</c:v>
                </c:pt>
                <c:pt idx="1">
                  <c:v>50.477357699999999</c:v>
                </c:pt>
                <c:pt idx="2">
                  <c:v>50.477357699999999</c:v>
                </c:pt>
                <c:pt idx="3">
                  <c:v>38.326598099999998</c:v>
                </c:pt>
                <c:pt idx="4">
                  <c:v>49.378618799999998</c:v>
                </c:pt>
                <c:pt idx="5">
                  <c:v>48.861565200000001</c:v>
                </c:pt>
                <c:pt idx="6">
                  <c:v>54.290627999999998</c:v>
                </c:pt>
                <c:pt idx="7">
                  <c:v>39.037546800000001</c:v>
                </c:pt>
                <c:pt idx="8">
                  <c:v>65.278017000000006</c:v>
                </c:pt>
                <c:pt idx="9">
                  <c:v>69.155918999999997</c:v>
                </c:pt>
                <c:pt idx="10">
                  <c:v>38.714388300000003</c:v>
                </c:pt>
                <c:pt idx="11">
                  <c:v>74.326454999999996</c:v>
                </c:pt>
                <c:pt idx="12">
                  <c:v>58.039266599999998</c:v>
                </c:pt>
                <c:pt idx="13">
                  <c:v>68.509602000000001</c:v>
                </c:pt>
                <c:pt idx="14">
                  <c:v>29.4720552</c:v>
                </c:pt>
                <c:pt idx="15">
                  <c:v>45.629980199999999</c:v>
                </c:pt>
                <c:pt idx="16">
                  <c:v>33.996274200000002</c:v>
                </c:pt>
                <c:pt idx="17">
                  <c:v>29.342791800000001</c:v>
                </c:pt>
                <c:pt idx="18">
                  <c:v>76.911722999999995</c:v>
                </c:pt>
                <c:pt idx="19">
                  <c:v>76.265405999999999</c:v>
                </c:pt>
                <c:pt idx="20">
                  <c:v>56.617369199999999</c:v>
                </c:pt>
                <c:pt idx="21">
                  <c:v>50.089567500000001</c:v>
                </c:pt>
                <c:pt idx="22">
                  <c:v>51.382201500000001</c:v>
                </c:pt>
                <c:pt idx="23">
                  <c:v>48.021353099999999</c:v>
                </c:pt>
                <c:pt idx="24">
                  <c:v>40.976497799999997</c:v>
                </c:pt>
                <c:pt idx="25">
                  <c:v>51.640728299999999</c:v>
                </c:pt>
                <c:pt idx="26">
                  <c:v>73.033821000000003</c:v>
                </c:pt>
                <c:pt idx="27">
                  <c:v>51.705359999999999</c:v>
                </c:pt>
                <c:pt idx="28">
                  <c:v>49.120092</c:v>
                </c:pt>
                <c:pt idx="29">
                  <c:v>52.545572100000001</c:v>
                </c:pt>
                <c:pt idx="30">
                  <c:v>41.041129499999997</c:v>
                </c:pt>
                <c:pt idx="31">
                  <c:v>46.276297200000002</c:v>
                </c:pt>
                <c:pt idx="32">
                  <c:v>47.795142149999997</c:v>
                </c:pt>
                <c:pt idx="33">
                  <c:v>70.508014164000002</c:v>
                </c:pt>
                <c:pt idx="34">
                  <c:v>84.667527000000007</c:v>
                </c:pt>
                <c:pt idx="35">
                  <c:v>50.2834626</c:v>
                </c:pt>
                <c:pt idx="36">
                  <c:v>54.807681600000002</c:v>
                </c:pt>
                <c:pt idx="37">
                  <c:v>47.181140999999997</c:v>
                </c:pt>
                <c:pt idx="38">
                  <c:v>42.527658600000002</c:v>
                </c:pt>
                <c:pt idx="39">
                  <c:v>54.290627999999998</c:v>
                </c:pt>
              </c:numCache>
            </c:numRef>
          </c:val>
          <c:smooth val="0"/>
          <c:extLst>
            <c:ext xmlns:c16="http://schemas.microsoft.com/office/drawing/2014/chart" uri="{C3380CC4-5D6E-409C-BE32-E72D297353CC}">
              <c16:uniqueId val="{00000003-5503-40DE-A38F-F141B93FDC64}"/>
            </c:ext>
          </c:extLst>
        </c:ser>
        <c:dLbls>
          <c:showLegendKey val="0"/>
          <c:showVal val="0"/>
          <c:showCatName val="0"/>
          <c:showSerName val="0"/>
          <c:showPercent val="0"/>
          <c:showBubbleSize val="0"/>
        </c:dLbls>
        <c:marker val="1"/>
        <c:smooth val="0"/>
        <c:axId val="238713952"/>
        <c:axId val="238713560"/>
      </c:lineChart>
      <c:catAx>
        <c:axId val="238712776"/>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713168"/>
        <c:crosses val="autoZero"/>
        <c:auto val="1"/>
        <c:lblAlgn val="ctr"/>
        <c:lblOffset val="100"/>
        <c:noMultiLvlLbl val="0"/>
      </c:catAx>
      <c:valAx>
        <c:axId val="238713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Phosphorus load, lbs/yr</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712776"/>
        <c:crosses val="autoZero"/>
        <c:crossBetween val="between"/>
      </c:valAx>
      <c:valAx>
        <c:axId val="238713560"/>
        <c:scaling>
          <c:orientation val="minMax"/>
        </c:scaling>
        <c:delete val="0"/>
        <c:axPos val="r"/>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Annual flow, billion gal/day</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713952"/>
        <c:crosses val="max"/>
        <c:crossBetween val="between"/>
      </c:valAx>
      <c:catAx>
        <c:axId val="238713952"/>
        <c:scaling>
          <c:orientation val="minMax"/>
        </c:scaling>
        <c:delete val="1"/>
        <c:axPos val="b"/>
        <c:numFmt formatCode="General" sourceLinked="1"/>
        <c:majorTickMark val="out"/>
        <c:minorTickMark val="none"/>
        <c:tickLblPos val="nextTo"/>
        <c:crossAx val="238713560"/>
        <c:crosses val="autoZero"/>
        <c:auto val="1"/>
        <c:lblAlgn val="ctr"/>
        <c:lblOffset val="100"/>
        <c:noMultiLvlLbl val="0"/>
      </c:catAx>
      <c:spPr>
        <a:noFill/>
        <a:ln>
          <a:solidFill>
            <a:sysClr val="windowText" lastClr="000000"/>
          </a:solid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a:t>Suspended Sediment Load and River Flow</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263396463781722"/>
          <c:y val="0.105244635527425"/>
          <c:w val="0.75312687772800424"/>
          <c:h val="0.69745506516393019"/>
        </c:manualLayout>
      </c:layout>
      <c:barChart>
        <c:barDir val="col"/>
        <c:grouping val="stacked"/>
        <c:varyColors val="0"/>
        <c:ser>
          <c:idx val="1"/>
          <c:order val="1"/>
          <c:tx>
            <c:strRef>
              <c:f>'SS Load and Flow'!$D$3</c:f>
              <c:strCache>
                <c:ptCount val="1"/>
                <c:pt idx="0">
                  <c:v>River Input</c:v>
                </c:pt>
              </c:strCache>
            </c:strRef>
          </c:tx>
          <c:spPr>
            <a:solidFill>
              <a:schemeClr val="accent2"/>
            </a:solidFill>
            <a:ln>
              <a:noFill/>
            </a:ln>
            <a:effectLst/>
          </c:spPr>
          <c:invertIfNegative val="0"/>
          <c:cat>
            <c:numRef>
              <c:f>'SS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'SS Load and Flow'!$D$5:$D$44</c:f>
              <c:numCache>
                <c:formatCode>_(* #,##0_);_(* \(#,##0\);_(* "-"??_);_(@_)</c:formatCode>
                <c:ptCount val="40"/>
                <c:pt idx="0">
                  <c:v>2407560000</c:v>
                </c:pt>
                <c:pt idx="1">
                  <c:v>16193440000</c:v>
                </c:pt>
                <c:pt idx="2">
                  <c:v>7647350000</c:v>
                </c:pt>
                <c:pt idx="3">
                  <c:v>4811770000</c:v>
                </c:pt>
                <c:pt idx="4">
                  <c:v>7505600000</c:v>
                </c:pt>
                <c:pt idx="5">
                  <c:v>3816150000</c:v>
                </c:pt>
                <c:pt idx="6">
                  <c:v>5592320000</c:v>
                </c:pt>
                <c:pt idx="7">
                  <c:v>3285070000</c:v>
                </c:pt>
                <c:pt idx="8">
                  <c:v>12231790000</c:v>
                </c:pt>
                <c:pt idx="9">
                  <c:v>9694660000</c:v>
                </c:pt>
                <c:pt idx="10">
                  <c:v>4017210000</c:v>
                </c:pt>
                <c:pt idx="11">
                  <c:v>22869000000</c:v>
                </c:pt>
                <c:pt idx="12">
                  <c:v>6111920000</c:v>
                </c:pt>
                <c:pt idx="13">
                  <c:v>9269930000</c:v>
                </c:pt>
                <c:pt idx="14">
                  <c:v>1688260000</c:v>
                </c:pt>
                <c:pt idx="15">
                  <c:v>2628020000</c:v>
                </c:pt>
                <c:pt idx="16">
                  <c:v>2502550000</c:v>
                </c:pt>
                <c:pt idx="17">
                  <c:v>1377566000</c:v>
                </c:pt>
                <c:pt idx="18">
                  <c:v>13210340000</c:v>
                </c:pt>
                <c:pt idx="19">
                  <c:v>27843400000</c:v>
                </c:pt>
                <c:pt idx="20">
                  <c:v>8457410000</c:v>
                </c:pt>
                <c:pt idx="21">
                  <c:v>6935210000</c:v>
                </c:pt>
                <c:pt idx="22">
                  <c:v>6519380000</c:v>
                </c:pt>
                <c:pt idx="23">
                  <c:v>5364170000</c:v>
                </c:pt>
                <c:pt idx="24">
                  <c:v>2902480000</c:v>
                </c:pt>
                <c:pt idx="25">
                  <c:v>8699600000</c:v>
                </c:pt>
                <c:pt idx="26">
                  <c:v>40062290000</c:v>
                </c:pt>
                <c:pt idx="27">
                  <c:v>3323880000</c:v>
                </c:pt>
                <c:pt idx="28">
                  <c:v>4527550000</c:v>
                </c:pt>
                <c:pt idx="29">
                  <c:v>6269330000</c:v>
                </c:pt>
                <c:pt idx="30">
                  <c:v>2685450000</c:v>
                </c:pt>
                <c:pt idx="31">
                  <c:v>5125340000</c:v>
                </c:pt>
                <c:pt idx="32">
                  <c:v>3554150000</c:v>
                </c:pt>
                <c:pt idx="33">
                  <c:v>12496390000</c:v>
                </c:pt>
                <c:pt idx="34">
                  <c:v>10773590000</c:v>
                </c:pt>
                <c:pt idx="35">
                  <c:v>4726980000</c:v>
                </c:pt>
                <c:pt idx="36">
                  <c:v>6945900000</c:v>
                </c:pt>
                <c:pt idx="37">
                  <c:v>4059440000</c:v>
                </c:pt>
                <c:pt idx="38">
                  <c:v>2273470000</c:v>
                </c:pt>
                <c:pt idx="39">
                  <c:v>6817430000</c:v>
                </c:pt>
              </c:numCache>
            </c:numRef>
          </c:val>
          <c:extLst>
            <c:ext xmlns:c16="http://schemas.microsoft.com/office/drawing/2014/chart" uri="{C3380CC4-5D6E-409C-BE32-E72D297353CC}">
              <c16:uniqueId val="{00000000-89A8-4D4B-BE7D-6691EE802C5F}"/>
            </c:ext>
          </c:extLst>
        </c:ser>
        <c:ser>
          <c:idx val="2"/>
          <c:order val="2"/>
          <c:tx>
            <c:strRef>
              <c:f>'SS Load and Flow'!$E$3</c:f>
              <c:strCache>
                <c:ptCount val="1"/>
                <c:pt idx="0">
                  <c:v>Wastewater downstream of RIM sites</c:v>
                </c:pt>
              </c:strCache>
            </c:strRef>
          </c:tx>
          <c:spPr>
            <a:solidFill>
              <a:schemeClr val="accent3"/>
            </a:solidFill>
            <a:ln>
              <a:noFill/>
            </a:ln>
            <a:effectLst/>
          </c:spPr>
          <c:invertIfNegative val="0"/>
          <c:cat>
            <c:numRef>
              <c:f>'SS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'SS Load and Flow'!$E$5:$E$44</c:f>
              <c:numCache>
                <c:formatCode>#,##0</c:formatCode>
                <c:ptCount val="40"/>
                <c:pt idx="0">
                  <c:v>80143838.24088949</c:v>
                </c:pt>
                <c:pt idx="1">
                  <c:v>79729943.464226782</c:v>
                </c:pt>
                <c:pt idx="2">
                  <c:v>84837931.910414636</c:v>
                </c:pt>
                <c:pt idx="3">
                  <c:v>81704817.376668602</c:v>
                </c:pt>
                <c:pt idx="4">
                  <c:v>82660548.050158739</c:v>
                </c:pt>
                <c:pt idx="5">
                  <c:v>55624718.329447292</c:v>
                </c:pt>
                <c:pt idx="6">
                  <c:v>47330589.042346545</c:v>
                </c:pt>
                <c:pt idx="7">
                  <c:v>49875629.168764755</c:v>
                </c:pt>
                <c:pt idx="8">
                  <c:v>48310046.077603996</c:v>
                </c:pt>
                <c:pt idx="9">
                  <c:v>52400998.446831807</c:v>
                </c:pt>
                <c:pt idx="10">
                  <c:v>47538035.655007198</c:v>
                </c:pt>
                <c:pt idx="11">
                  <c:v>53806591.825524308</c:v>
                </c:pt>
                <c:pt idx="12">
                  <c:v>48226305.186692961</c:v>
                </c:pt>
                <c:pt idx="13">
                  <c:v>46775008.925385647</c:v>
                </c:pt>
                <c:pt idx="14">
                  <c:v>31213158.452290513</c:v>
                </c:pt>
                <c:pt idx="15">
                  <c:v>28393577.398478746</c:v>
                </c:pt>
                <c:pt idx="16">
                  <c:v>27187183.888591483</c:v>
                </c:pt>
                <c:pt idx="17">
                  <c:v>29156943.628314227</c:v>
                </c:pt>
                <c:pt idx="18">
                  <c:v>32549519.245144412</c:v>
                </c:pt>
                <c:pt idx="19">
                  <c:v>33907149.794739</c:v>
                </c:pt>
                <c:pt idx="20">
                  <c:v>33237315.989307456</c:v>
                </c:pt>
                <c:pt idx="21">
                  <c:v>30679691.097920768</c:v>
                </c:pt>
                <c:pt idx="22">
                  <c:v>27116747.67734538</c:v>
                </c:pt>
                <c:pt idx="23">
                  <c:v>27968840.387926757</c:v>
                </c:pt>
                <c:pt idx="24">
                  <c:v>31642128.917202599</c:v>
                </c:pt>
                <c:pt idx="25">
                  <c:v>31850703.868070252</c:v>
                </c:pt>
                <c:pt idx="26">
                  <c:v>30638692.612288989</c:v>
                </c:pt>
                <c:pt idx="27">
                  <c:v>30393047.647504911</c:v>
                </c:pt>
                <c:pt idx="28">
                  <c:v>31974714.905722</c:v>
                </c:pt>
                <c:pt idx="29">
                  <c:v>33899025.00061208</c:v>
                </c:pt>
                <c:pt idx="30">
                  <c:v>27309585.169146001</c:v>
                </c:pt>
                <c:pt idx="31">
                  <c:v>26604849.369772948</c:v>
                </c:pt>
                <c:pt idx="32">
                  <c:v>19585543.106161974</c:v>
                </c:pt>
                <c:pt idx="33">
                  <c:v>22412627.308140188</c:v>
                </c:pt>
                <c:pt idx="34">
                  <c:v>23472628.833317187</c:v>
                </c:pt>
                <c:pt idx="35">
                  <c:v>23643449.680717088</c:v>
                </c:pt>
                <c:pt idx="36">
                  <c:v>28934484.466349456</c:v>
                </c:pt>
                <c:pt idx="37">
                  <c:v>25289240.791233156</c:v>
                </c:pt>
                <c:pt idx="38">
                  <c:v>18881130.59308514</c:v>
                </c:pt>
                <c:pt idx="39">
                  <c:v>19697860.456312701</c:v>
                </c:pt>
              </c:numCache>
            </c:numRef>
          </c:val>
          <c:extLst>
            <c:ext xmlns:c16="http://schemas.microsoft.com/office/drawing/2014/chart" uri="{C3380CC4-5D6E-409C-BE32-E72D297353CC}">
              <c16:uniqueId val="{00000001-89A8-4D4B-BE7D-6691EE802C5F}"/>
            </c:ext>
          </c:extLst>
        </c:ser>
        <c:ser>
          <c:idx val="3"/>
          <c:order val="3"/>
          <c:tx>
            <c:strRef>
              <c:f>'SS Load and Flow'!$F$3</c:f>
              <c:strCache>
                <c:ptCount val="1"/>
                <c:pt idx="0">
                  <c:v>Nonpoint downstream of RIM Sites</c:v>
                </c:pt>
              </c:strCache>
            </c:strRef>
          </c:tx>
          <c:spPr>
            <a:solidFill>
              <a:schemeClr val="accent4"/>
            </a:solidFill>
            <a:ln>
              <a:noFill/>
            </a:ln>
            <a:effectLst/>
          </c:spPr>
          <c:invertIfNegative val="0"/>
          <c:cat>
            <c:numRef>
              <c:f>'SS Load and Flow'!$A$5:$A$44</c:f>
              <c:numCache>
                <c:formatCode>General</c:formatCode>
                <c:ptCount val="40"/>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numCache>
            </c:numRef>
          </c:cat>
          <c:val>
            <c:numRef>
              <c:f>'SS Load and Flow'!$F$5:$F$44</c:f>
              <c:numCache>
                <c:formatCode>#,##0</c:formatCode>
                <c:ptCount val="40"/>
                <c:pt idx="0">
                  <c:v>9741818642.7696247</c:v>
                </c:pt>
                <c:pt idx="1">
                  <c:v>13175497109.94939</c:v>
                </c:pt>
                <c:pt idx="2">
                  <c:v>11041223188.12937</c:v>
                </c:pt>
                <c:pt idx="3">
                  <c:v>10344930199.714314</c:v>
                </c:pt>
                <c:pt idx="4">
                  <c:v>10961572510.683868</c:v>
                </c:pt>
                <c:pt idx="5">
                  <c:v>10072010231.233532</c:v>
                </c:pt>
                <c:pt idx="6">
                  <c:v>10505167037.17432</c:v>
                </c:pt>
                <c:pt idx="7">
                  <c:v>9945685097.710762</c:v>
                </c:pt>
                <c:pt idx="8">
                  <c:v>12115784428.417253</c:v>
                </c:pt>
                <c:pt idx="9">
                  <c:v>11498785246.781034</c:v>
                </c:pt>
                <c:pt idx="10">
                  <c:v>10113808788.423626</c:v>
                </c:pt>
                <c:pt idx="11">
                  <c:v>14573628485.707632</c:v>
                </c:pt>
                <c:pt idx="12">
                  <c:v>10641200886.39662</c:v>
                </c:pt>
                <c:pt idx="13">
                  <c:v>11382041432.085594</c:v>
                </c:pt>
                <c:pt idx="14">
                  <c:v>9550951989.9797859</c:v>
                </c:pt>
                <c:pt idx="15">
                  <c:v>9787854848.1240654</c:v>
                </c:pt>
                <c:pt idx="16">
                  <c:v>9757216825.4506874</c:v>
                </c:pt>
                <c:pt idx="17">
                  <c:v>9480844555.2630978</c:v>
                </c:pt>
                <c:pt idx="18">
                  <c:v>12363588757.9907</c:v>
                </c:pt>
                <c:pt idx="19">
                  <c:v>15966273886.364532</c:v>
                </c:pt>
                <c:pt idx="20">
                  <c:v>11203040660.519878</c:v>
                </c:pt>
                <c:pt idx="21">
                  <c:v>10811015226.589605</c:v>
                </c:pt>
                <c:pt idx="22">
                  <c:v>10699198419.066006</c:v>
                </c:pt>
                <c:pt idx="23">
                  <c:v>10423522077.819782</c:v>
                </c:pt>
                <c:pt idx="24">
                  <c:v>9829893903.8482037</c:v>
                </c:pt>
                <c:pt idx="25">
                  <c:v>11203027533.650597</c:v>
                </c:pt>
                <c:pt idx="26">
                  <c:v>18591843830.333862</c:v>
                </c:pt>
                <c:pt idx="27">
                  <c:v>9910659263.9780579</c:v>
                </c:pt>
                <c:pt idx="28">
                  <c:v>10188573143.698177</c:v>
                </c:pt>
                <c:pt idx="29">
                  <c:v>10599738139.906477</c:v>
                </c:pt>
                <c:pt idx="30">
                  <c:v>9761348590.6835327</c:v>
                </c:pt>
                <c:pt idx="31">
                  <c:v>10362190431.100519</c:v>
                </c:pt>
                <c:pt idx="32">
                  <c:v>9971434852.8966599</c:v>
                </c:pt>
                <c:pt idx="33">
                  <c:v>12182710357.19558</c:v>
                </c:pt>
                <c:pt idx="34">
                  <c:v>11712827537.249229</c:v>
                </c:pt>
                <c:pt idx="35">
                  <c:v>10245181767.172112</c:v>
                </c:pt>
                <c:pt idx="36">
                  <c:v>10805929884.797817</c:v>
                </c:pt>
                <c:pt idx="37">
                  <c:v>10094874078.197643</c:v>
                </c:pt>
                <c:pt idx="38">
                  <c:v>9670777461.1994324</c:v>
                </c:pt>
                <c:pt idx="39">
                  <c:v>10661843478.450645</c:v>
                </c:pt>
              </c:numCache>
            </c:numRef>
          </c:val>
          <c:extLst>
            <c:ext xmlns:c16="http://schemas.microsoft.com/office/drawing/2014/chart" uri="{C3380CC4-5D6E-409C-BE32-E72D297353CC}">
              <c16:uniqueId val="{00000002-89A8-4D4B-BE7D-6691EE802C5F}"/>
            </c:ext>
          </c:extLst>
        </c:ser>
        <c:dLbls>
          <c:showLegendKey val="0"/>
          <c:showVal val="0"/>
          <c:showCatName val="0"/>
          <c:showSerName val="0"/>
          <c:showPercent val="0"/>
          <c:showBubbleSize val="0"/>
        </c:dLbls>
        <c:gapWidth val="150"/>
        <c:overlap val="100"/>
        <c:axId val="238712776"/>
        <c:axId val="238713168"/>
      </c:barChart>
      <c:lineChart>
        <c:grouping val="standard"/>
        <c:varyColors val="0"/>
        <c:ser>
          <c:idx val="0"/>
          <c:order val="0"/>
          <c:tx>
            <c:v>Annual flow WY</c:v>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Lit>
              <c:formatCode>General</c:formatCode>
              <c:ptCount val="2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numLit>
          </c:cat>
          <c:val>
            <c:numRef>
              <c:f>'SS Load and Flow'!$B$5:$B$44</c:f>
              <c:numCache>
                <c:formatCode>_(* #,##0.00_);_(* \(#,##0.00\);_(* "-"??_);_(@_)</c:formatCode>
                <c:ptCount val="40"/>
                <c:pt idx="0">
                  <c:v>36.7108056</c:v>
                </c:pt>
                <c:pt idx="1">
                  <c:v>50.477357699999999</c:v>
                </c:pt>
                <c:pt idx="2">
                  <c:v>50.477357699999999</c:v>
                </c:pt>
                <c:pt idx="3">
                  <c:v>38.326598099999998</c:v>
                </c:pt>
                <c:pt idx="4">
                  <c:v>49.378618799999998</c:v>
                </c:pt>
                <c:pt idx="5">
                  <c:v>48.861565200000001</c:v>
                </c:pt>
                <c:pt idx="6">
                  <c:v>54.290627999999998</c:v>
                </c:pt>
                <c:pt idx="7">
                  <c:v>39.037546800000001</c:v>
                </c:pt>
                <c:pt idx="8">
                  <c:v>65.278017000000006</c:v>
                </c:pt>
                <c:pt idx="9">
                  <c:v>69.155918999999997</c:v>
                </c:pt>
                <c:pt idx="10">
                  <c:v>38.714388300000003</c:v>
                </c:pt>
                <c:pt idx="11">
                  <c:v>74.326454999999996</c:v>
                </c:pt>
                <c:pt idx="12">
                  <c:v>58.039266599999998</c:v>
                </c:pt>
                <c:pt idx="13">
                  <c:v>68.509602000000001</c:v>
                </c:pt>
                <c:pt idx="14">
                  <c:v>29.4720552</c:v>
                </c:pt>
                <c:pt idx="15">
                  <c:v>45.629980199999999</c:v>
                </c:pt>
                <c:pt idx="16">
                  <c:v>33.996274200000002</c:v>
                </c:pt>
                <c:pt idx="17">
                  <c:v>29.342791800000001</c:v>
                </c:pt>
                <c:pt idx="18">
                  <c:v>76.911722999999995</c:v>
                </c:pt>
                <c:pt idx="19">
                  <c:v>76.265405999999999</c:v>
                </c:pt>
                <c:pt idx="20">
                  <c:v>56.617369199999999</c:v>
                </c:pt>
                <c:pt idx="21">
                  <c:v>50.089567500000001</c:v>
                </c:pt>
                <c:pt idx="22">
                  <c:v>51.382201500000001</c:v>
                </c:pt>
                <c:pt idx="23">
                  <c:v>48.021353099999999</c:v>
                </c:pt>
                <c:pt idx="24">
                  <c:v>40.976497799999997</c:v>
                </c:pt>
                <c:pt idx="25">
                  <c:v>51.640728299999999</c:v>
                </c:pt>
                <c:pt idx="26">
                  <c:v>73.033821000000003</c:v>
                </c:pt>
                <c:pt idx="27">
                  <c:v>51.705359999999999</c:v>
                </c:pt>
                <c:pt idx="28">
                  <c:v>49.120092</c:v>
                </c:pt>
                <c:pt idx="29">
                  <c:v>52.545572100000001</c:v>
                </c:pt>
                <c:pt idx="30">
                  <c:v>41.041129499999997</c:v>
                </c:pt>
                <c:pt idx="31">
                  <c:v>46.276297200000002</c:v>
                </c:pt>
                <c:pt idx="32">
                  <c:v>47.795142149999997</c:v>
                </c:pt>
                <c:pt idx="33">
                  <c:v>70.508014164000002</c:v>
                </c:pt>
                <c:pt idx="34">
                  <c:v>84.667527000000007</c:v>
                </c:pt>
                <c:pt idx="35">
                  <c:v>50.2834626</c:v>
                </c:pt>
                <c:pt idx="36">
                  <c:v>54.807681600000002</c:v>
                </c:pt>
                <c:pt idx="37">
                  <c:v>47.181140999999997</c:v>
                </c:pt>
                <c:pt idx="38">
                  <c:v>42.527658600000002</c:v>
                </c:pt>
                <c:pt idx="39">
                  <c:v>54.290627999999998</c:v>
                </c:pt>
              </c:numCache>
            </c:numRef>
          </c:val>
          <c:smooth val="0"/>
          <c:extLst>
            <c:ext xmlns:c16="http://schemas.microsoft.com/office/drawing/2014/chart" uri="{C3380CC4-5D6E-409C-BE32-E72D297353CC}">
              <c16:uniqueId val="{00000003-89A8-4D4B-BE7D-6691EE802C5F}"/>
            </c:ext>
          </c:extLst>
        </c:ser>
        <c:dLbls>
          <c:showLegendKey val="0"/>
          <c:showVal val="0"/>
          <c:showCatName val="0"/>
          <c:showSerName val="0"/>
          <c:showPercent val="0"/>
          <c:showBubbleSize val="0"/>
        </c:dLbls>
        <c:marker val="1"/>
        <c:smooth val="0"/>
        <c:axId val="238713952"/>
        <c:axId val="238713560"/>
      </c:lineChart>
      <c:catAx>
        <c:axId val="238712776"/>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713168"/>
        <c:crosses val="autoZero"/>
        <c:auto val="1"/>
        <c:lblAlgn val="ctr"/>
        <c:lblOffset val="100"/>
        <c:noMultiLvlLbl val="0"/>
      </c:catAx>
      <c:valAx>
        <c:axId val="238713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Sediment load, lbs/yr</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712776"/>
        <c:crosses val="autoZero"/>
        <c:crossBetween val="between"/>
      </c:valAx>
      <c:valAx>
        <c:axId val="238713560"/>
        <c:scaling>
          <c:orientation val="minMax"/>
        </c:scaling>
        <c:delete val="0"/>
        <c:axPos val="r"/>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200" b="0" i="0" baseline="0">
                    <a:effectLst/>
                  </a:rPr>
                  <a:t>Annual flow, billion gal/day</a:t>
                </a:r>
                <a:endParaRPr lang="en-US" sz="1200">
                  <a:effectLst/>
                </a:endParaRP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238713952"/>
        <c:crosses val="max"/>
        <c:crossBetween val="between"/>
      </c:valAx>
      <c:catAx>
        <c:axId val="238713952"/>
        <c:scaling>
          <c:orientation val="minMax"/>
        </c:scaling>
        <c:delete val="1"/>
        <c:axPos val="b"/>
        <c:numFmt formatCode="General" sourceLinked="1"/>
        <c:majorTickMark val="out"/>
        <c:minorTickMark val="none"/>
        <c:tickLblPos val="nextTo"/>
        <c:crossAx val="238713560"/>
        <c:crosses val="autoZero"/>
        <c:auto val="1"/>
        <c:lblAlgn val="ctr"/>
        <c:lblOffset val="100"/>
        <c:noMultiLvlLbl val="0"/>
      </c:catAx>
      <c:spPr>
        <a:noFill/>
        <a:ln>
          <a:solidFill>
            <a:sysClr val="windowText" lastClr="000000"/>
          </a:solid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228600</xdr:colOff>
      <xdr:row>4</xdr:row>
      <xdr:rowOff>57151</xdr:rowOff>
    </xdr:from>
    <xdr:to>
      <xdr:col>20</xdr:col>
      <xdr:colOff>119063</xdr:colOff>
      <xdr:row>42</xdr:row>
      <xdr:rowOff>32658</xdr:rowOff>
    </xdr:to>
    <xdr:graphicFrame macro="">
      <xdr:nvGraphicFramePr>
        <xdr:cNvPr id="6" name="Chart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323291</xdr:colOff>
      <xdr:row>2</xdr:row>
      <xdr:rowOff>0</xdr:rowOff>
    </xdr:from>
    <xdr:to>
      <xdr:col>21</xdr:col>
      <xdr:colOff>570381</xdr:colOff>
      <xdr:row>39</xdr:row>
      <xdr:rowOff>130628</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323291</xdr:colOff>
      <xdr:row>2</xdr:row>
      <xdr:rowOff>0</xdr:rowOff>
    </xdr:from>
    <xdr:to>
      <xdr:col>22</xdr:col>
      <xdr:colOff>570381</xdr:colOff>
      <xdr:row>38</xdr:row>
      <xdr:rowOff>6163</xdr:rowOff>
    </xdr:to>
    <xdr:graphicFrame macro="">
      <xdr:nvGraphicFramePr>
        <xdr:cNvPr id="2" name="Chart 1">
          <a:extLst>
            <a:ext uri="{FF2B5EF4-FFF2-40B4-BE49-F238E27FC236}">
              <a16:creationId xmlns:a16="http://schemas.microsoft.com/office/drawing/2014/main" id="{8CAC92E0-A06B-4486-8813-D1519BA89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oi.org/10.5066/P14CG4D8" TargetMode="External"/><Relationship Id="rId2" Type="http://schemas.openxmlformats.org/officeDocument/2006/relationships/hyperlink" Target="https://pubs.usgs.gov/of/1968/0029/report.pdf" TargetMode="External"/><Relationship Id="rId1" Type="http://schemas.openxmlformats.org/officeDocument/2006/relationships/hyperlink" Target="https://doi.org/10.5066/P14CG4D8"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doi.org/10.5066/P13P4TWR" TargetMode="External"/><Relationship Id="rId1" Type="http://schemas.openxmlformats.org/officeDocument/2006/relationships/hyperlink" Target="https://doi.org/10.5066/P14CG4D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51682-4415-4773-96EF-A480AC6760E0}">
  <dimension ref="A1:U79"/>
  <sheetViews>
    <sheetView zoomScaleNormal="100" workbookViewId="0">
      <selection activeCell="B15" sqref="B15"/>
    </sheetView>
  </sheetViews>
  <sheetFormatPr defaultColWidth="8.85546875" defaultRowHeight="14.45"/>
  <cols>
    <col min="1" max="1" width="60.28515625" style="63" customWidth="1"/>
    <col min="2" max="2" width="78.28515625" style="63" customWidth="1"/>
    <col min="3" max="8" width="8.85546875" style="63"/>
    <col min="9" max="9" width="11.28515625" style="63" customWidth="1"/>
    <col min="10" max="13" width="8.85546875" style="63"/>
    <col min="14" max="14" width="54.28515625" style="63" customWidth="1"/>
    <col min="15" max="16384" width="8.85546875" style="63"/>
  </cols>
  <sheetData>
    <row r="1" spans="1:21" ht="15.6">
      <c r="A1" s="72" t="s">
        <v>0</v>
      </c>
      <c r="B1" s="73"/>
      <c r="C1" s="73"/>
      <c r="D1" s="73"/>
      <c r="E1" s="73"/>
      <c r="F1" s="73"/>
      <c r="G1" s="73"/>
      <c r="H1" s="73"/>
      <c r="I1" s="74"/>
      <c r="J1" s="71"/>
      <c r="K1" s="71"/>
      <c r="L1" s="71"/>
      <c r="M1" s="71"/>
      <c r="N1" s="71"/>
      <c r="O1" s="71"/>
      <c r="P1" s="71"/>
      <c r="Q1" s="71"/>
      <c r="R1" s="71"/>
      <c r="S1" s="71"/>
      <c r="T1" s="71"/>
      <c r="U1" s="71"/>
    </row>
    <row r="2" spans="1:21" ht="17.45" customHeight="1">
      <c r="A2" s="75" t="s">
        <v>1</v>
      </c>
      <c r="B2" s="76"/>
      <c r="C2" s="76"/>
      <c r="D2" s="76"/>
      <c r="E2" s="76"/>
      <c r="F2" s="76"/>
      <c r="G2" s="76"/>
      <c r="H2" s="76"/>
      <c r="I2" s="77"/>
      <c r="J2" s="71"/>
      <c r="K2" s="71"/>
      <c r="L2" s="71"/>
      <c r="M2" s="71"/>
      <c r="N2" s="71"/>
      <c r="O2" s="71"/>
      <c r="P2" s="71"/>
      <c r="Q2" s="71"/>
      <c r="R2" s="71"/>
      <c r="S2" s="71"/>
      <c r="T2" s="71"/>
      <c r="U2" s="71"/>
    </row>
    <row r="3" spans="1:21">
      <c r="A3" s="75"/>
      <c r="B3" s="76"/>
      <c r="C3" s="76"/>
      <c r="D3" s="76"/>
      <c r="E3" s="76"/>
      <c r="F3" s="76"/>
      <c r="G3" s="76"/>
      <c r="H3" s="76"/>
      <c r="I3" s="77"/>
      <c r="J3" s="71"/>
      <c r="K3" s="71"/>
      <c r="L3" s="71"/>
      <c r="M3" s="71"/>
      <c r="N3" s="71"/>
      <c r="O3" s="71"/>
      <c r="P3" s="71"/>
      <c r="Q3" s="71"/>
      <c r="R3" s="71"/>
      <c r="S3" s="71"/>
      <c r="T3" s="71"/>
      <c r="U3" s="71"/>
    </row>
    <row r="4" spans="1:21">
      <c r="A4" s="75"/>
      <c r="B4" s="76"/>
      <c r="C4" s="76"/>
      <c r="D4" s="76"/>
      <c r="E4" s="76"/>
      <c r="F4" s="76"/>
      <c r="G4" s="76"/>
      <c r="H4" s="76"/>
      <c r="I4" s="77"/>
      <c r="J4" s="71"/>
      <c r="K4" s="71"/>
      <c r="L4" s="71"/>
      <c r="M4" s="71"/>
      <c r="N4" s="71"/>
      <c r="O4" s="71"/>
      <c r="P4" s="71"/>
      <c r="Q4" s="71"/>
      <c r="R4" s="71"/>
      <c r="S4" s="71"/>
      <c r="T4" s="71"/>
      <c r="U4" s="71"/>
    </row>
    <row r="5" spans="1:21" ht="15.6" customHeight="1">
      <c r="A5" s="75" t="s">
        <v>2</v>
      </c>
      <c r="B5" s="76"/>
      <c r="C5" s="76"/>
      <c r="D5" s="76"/>
      <c r="E5" s="76"/>
      <c r="F5" s="76"/>
      <c r="G5" s="76"/>
      <c r="H5" s="76"/>
      <c r="I5" s="77"/>
      <c r="J5" s="71"/>
      <c r="K5" s="71"/>
      <c r="L5" s="71"/>
      <c r="M5" s="71"/>
      <c r="N5" s="71"/>
      <c r="O5" s="71"/>
      <c r="P5" s="71"/>
      <c r="Q5" s="71"/>
      <c r="R5" s="71"/>
      <c r="S5" s="71"/>
      <c r="T5" s="71"/>
      <c r="U5" s="71"/>
    </row>
    <row r="6" spans="1:21" ht="15.6">
      <c r="A6" s="78"/>
      <c r="B6" s="79"/>
      <c r="C6" s="79"/>
      <c r="D6" s="79"/>
      <c r="E6" s="79"/>
      <c r="F6" s="79"/>
      <c r="G6" s="79"/>
      <c r="H6" s="79"/>
      <c r="I6" s="80"/>
      <c r="J6" s="71"/>
      <c r="K6" s="71"/>
      <c r="L6" s="71"/>
      <c r="M6" s="71"/>
      <c r="N6" s="71"/>
      <c r="O6" s="71"/>
      <c r="P6" s="71"/>
      <c r="Q6" s="71"/>
      <c r="R6" s="71"/>
      <c r="S6" s="71"/>
      <c r="T6" s="71"/>
      <c r="U6" s="71"/>
    </row>
    <row r="7" spans="1:21" ht="15.95" thickBot="1">
      <c r="A7" s="81" t="s">
        <v>3</v>
      </c>
      <c r="B7" s="82"/>
      <c r="C7" s="82"/>
      <c r="D7" s="82"/>
      <c r="E7" s="82"/>
      <c r="F7" s="82"/>
      <c r="G7" s="82"/>
      <c r="H7" s="82"/>
      <c r="I7" s="83"/>
      <c r="J7" s="71"/>
      <c r="K7" s="71"/>
      <c r="L7" s="71"/>
      <c r="M7" s="71"/>
      <c r="N7" s="71"/>
      <c r="O7" s="71"/>
      <c r="P7" s="71"/>
      <c r="Q7" s="71"/>
      <c r="R7" s="71"/>
      <c r="S7" s="71"/>
      <c r="T7" s="71"/>
      <c r="U7" s="71"/>
    </row>
    <row r="8" spans="1:21" ht="14.65" customHeight="1">
      <c r="A8" s="61" t="s">
        <v>4</v>
      </c>
      <c r="B8" s="95" t="s">
        <v>5</v>
      </c>
      <c r="C8" s="95"/>
      <c r="D8" s="95"/>
      <c r="E8" s="95"/>
      <c r="F8" s="95"/>
      <c r="G8" s="95"/>
      <c r="H8" s="95"/>
      <c r="I8" s="95"/>
      <c r="J8" s="95"/>
      <c r="K8" s="95"/>
      <c r="L8" s="95"/>
      <c r="M8" s="95"/>
      <c r="N8" s="95"/>
      <c r="O8" s="62"/>
      <c r="P8" s="62"/>
      <c r="Q8" s="62"/>
      <c r="R8" s="62"/>
      <c r="S8" s="62"/>
      <c r="T8" s="62"/>
      <c r="U8" s="62"/>
    </row>
    <row r="9" spans="1:21" ht="14.65" customHeight="1">
      <c r="A9" s="64"/>
      <c r="B9" s="96"/>
      <c r="C9" s="96"/>
      <c r="D9" s="96"/>
      <c r="E9" s="96"/>
      <c r="F9" s="96"/>
      <c r="G9" s="96"/>
      <c r="H9" s="96"/>
      <c r="I9" s="96"/>
      <c r="J9" s="96"/>
      <c r="K9" s="96"/>
      <c r="L9" s="96"/>
      <c r="M9" s="96"/>
      <c r="N9" s="96"/>
      <c r="O9" s="62"/>
      <c r="P9" s="62"/>
      <c r="Q9" s="62"/>
      <c r="R9" s="62"/>
      <c r="S9" s="62"/>
      <c r="T9" s="62"/>
      <c r="U9" s="62"/>
    </row>
    <row r="10" spans="1:21" ht="15.6">
      <c r="A10" s="65" t="s">
        <v>6</v>
      </c>
      <c r="B10" s="87" t="s">
        <v>7</v>
      </c>
      <c r="C10" s="87"/>
      <c r="D10" s="87"/>
      <c r="E10" s="87"/>
      <c r="F10" s="87"/>
      <c r="G10" s="87"/>
      <c r="H10" s="87"/>
      <c r="I10" s="87"/>
      <c r="J10" s="87"/>
      <c r="K10" s="87"/>
      <c r="L10" s="87"/>
      <c r="M10" s="87"/>
      <c r="N10" s="87"/>
      <c r="O10" s="62"/>
      <c r="P10" s="62"/>
      <c r="Q10" s="62"/>
      <c r="R10" s="62"/>
      <c r="S10" s="62"/>
      <c r="T10" s="62"/>
      <c r="U10" s="62"/>
    </row>
    <row r="11" spans="1:21" ht="15.6">
      <c r="A11" s="66" t="s">
        <v>8</v>
      </c>
      <c r="B11" s="84" t="s">
        <v>9</v>
      </c>
      <c r="C11" s="85"/>
      <c r="D11" s="85"/>
      <c r="E11" s="85"/>
      <c r="F11" s="85"/>
      <c r="G11" s="85"/>
      <c r="H11" s="85"/>
      <c r="I11" s="85"/>
      <c r="J11" s="85"/>
      <c r="K11" s="85"/>
      <c r="L11" s="85"/>
      <c r="M11" s="85"/>
      <c r="N11" s="85"/>
      <c r="O11" s="62"/>
      <c r="P11" s="62"/>
      <c r="Q11" s="62"/>
      <c r="R11" s="62"/>
      <c r="S11" s="62"/>
      <c r="T11" s="62"/>
      <c r="U11" s="62"/>
    </row>
    <row r="12" spans="1:21" ht="15.6">
      <c r="A12" s="66" t="s">
        <v>10</v>
      </c>
      <c r="B12" s="84" t="s">
        <v>11</v>
      </c>
      <c r="C12" s="85"/>
      <c r="D12" s="85"/>
      <c r="E12" s="85"/>
      <c r="F12" s="85"/>
      <c r="G12" s="85"/>
      <c r="H12" s="85"/>
      <c r="I12" s="85"/>
      <c r="J12" s="85"/>
      <c r="K12" s="85"/>
      <c r="L12" s="85"/>
      <c r="M12" s="85"/>
      <c r="N12" s="85"/>
      <c r="O12" s="62"/>
      <c r="P12" s="62"/>
      <c r="Q12" s="62"/>
      <c r="R12" s="62"/>
      <c r="S12" s="62"/>
      <c r="T12" s="62"/>
      <c r="U12" s="62"/>
    </row>
    <row r="13" spans="1:21" ht="15.6">
      <c r="A13" s="66" t="s">
        <v>12</v>
      </c>
      <c r="B13" s="92">
        <v>46142</v>
      </c>
      <c r="C13" s="85"/>
      <c r="D13" s="85"/>
      <c r="E13" s="85"/>
      <c r="F13" s="85"/>
      <c r="G13" s="85"/>
      <c r="H13" s="85"/>
      <c r="I13" s="85"/>
      <c r="J13" s="85"/>
      <c r="K13" s="85"/>
      <c r="L13" s="85"/>
      <c r="M13" s="85"/>
      <c r="N13" s="85"/>
      <c r="O13" s="62"/>
      <c r="P13" s="62"/>
      <c r="Q13" s="62"/>
      <c r="R13" s="62"/>
      <c r="S13" s="62"/>
      <c r="T13" s="62"/>
      <c r="U13" s="62"/>
    </row>
    <row r="14" spans="1:21" ht="15.6">
      <c r="A14" s="66" t="s">
        <v>13</v>
      </c>
      <c r="B14" s="84" t="str">
        <f>B8</f>
        <v>Annual Nitrogen, Phosphorus, and Sediment Loads to the Chesapeake Bay</v>
      </c>
      <c r="C14" s="85"/>
      <c r="D14" s="85"/>
      <c r="E14" s="85"/>
      <c r="F14" s="85"/>
      <c r="G14" s="85"/>
      <c r="H14" s="85"/>
      <c r="I14" s="85"/>
      <c r="J14" s="85"/>
      <c r="K14" s="85"/>
      <c r="L14" s="85"/>
      <c r="M14" s="85"/>
      <c r="N14" s="85"/>
      <c r="O14" s="62"/>
      <c r="P14" s="62"/>
      <c r="Q14" s="62"/>
      <c r="R14" s="62"/>
      <c r="S14" s="62"/>
      <c r="T14" s="62"/>
      <c r="U14" s="62"/>
    </row>
    <row r="15" spans="1:21" ht="15.6">
      <c r="A15" s="66" t="s">
        <v>14</v>
      </c>
      <c r="B15" s="84" t="s">
        <v>15</v>
      </c>
      <c r="C15" s="85"/>
      <c r="D15" s="85"/>
      <c r="E15" s="85"/>
      <c r="F15" s="85"/>
      <c r="G15" s="85"/>
      <c r="H15" s="85"/>
      <c r="I15" s="85"/>
      <c r="J15" s="85"/>
      <c r="K15" s="85"/>
      <c r="L15" s="85"/>
      <c r="M15" s="85"/>
      <c r="N15" s="85"/>
      <c r="O15" s="62"/>
      <c r="P15" s="62"/>
      <c r="Q15" s="62"/>
      <c r="R15" s="62"/>
      <c r="S15" s="62"/>
      <c r="T15" s="62"/>
      <c r="U15" s="62"/>
    </row>
    <row r="16" spans="1:21" ht="15.6">
      <c r="A16" s="66" t="s">
        <v>16</v>
      </c>
      <c r="B16" s="84" t="s">
        <v>17</v>
      </c>
      <c r="C16" s="85"/>
      <c r="D16" s="85"/>
      <c r="E16" s="85"/>
      <c r="F16" s="85"/>
      <c r="G16" s="85"/>
      <c r="H16" s="85"/>
      <c r="I16" s="85"/>
      <c r="J16" s="85"/>
      <c r="K16" s="85"/>
      <c r="L16" s="85"/>
      <c r="M16" s="85"/>
      <c r="N16" s="85"/>
      <c r="O16" s="62"/>
      <c r="P16" s="62"/>
      <c r="Q16" s="62"/>
      <c r="R16" s="62"/>
      <c r="S16" s="62"/>
      <c r="T16" s="62"/>
      <c r="U16" s="62"/>
    </row>
    <row r="17" spans="1:21" ht="15.6">
      <c r="A17" s="66" t="s">
        <v>18</v>
      </c>
      <c r="B17" s="84" t="s">
        <v>19</v>
      </c>
      <c r="C17" s="85"/>
      <c r="D17" s="85"/>
      <c r="E17" s="85"/>
      <c r="F17" s="85"/>
      <c r="G17" s="85"/>
      <c r="H17" s="85"/>
      <c r="I17" s="85"/>
      <c r="J17" s="85"/>
      <c r="K17" s="85"/>
      <c r="L17" s="85"/>
      <c r="M17" s="85"/>
      <c r="N17" s="85"/>
      <c r="O17" s="62"/>
      <c r="P17" s="62"/>
      <c r="Q17" s="62"/>
      <c r="R17" s="62"/>
      <c r="S17" s="62"/>
      <c r="T17" s="62"/>
      <c r="U17" s="62"/>
    </row>
    <row r="18" spans="1:21" ht="15.6">
      <c r="A18" s="66" t="s">
        <v>20</v>
      </c>
      <c r="B18" s="84" t="s">
        <v>21</v>
      </c>
      <c r="C18" s="85"/>
      <c r="D18" s="85"/>
      <c r="E18" s="85"/>
      <c r="F18" s="85"/>
      <c r="G18" s="85"/>
      <c r="H18" s="85"/>
      <c r="I18" s="85"/>
      <c r="J18" s="85"/>
      <c r="K18" s="85"/>
      <c r="L18" s="85"/>
      <c r="M18" s="85"/>
      <c r="N18" s="85"/>
      <c r="O18" s="62"/>
      <c r="P18" s="62"/>
      <c r="Q18" s="62"/>
      <c r="R18" s="62"/>
      <c r="S18" s="62"/>
      <c r="T18" s="62"/>
      <c r="U18" s="62"/>
    </row>
    <row r="19" spans="1:21" ht="15.6">
      <c r="A19" s="66" t="s">
        <v>22</v>
      </c>
      <c r="B19" s="93" t="s">
        <v>23</v>
      </c>
      <c r="C19" s="94"/>
      <c r="D19" s="94"/>
      <c r="E19" s="94"/>
      <c r="F19" s="94"/>
      <c r="G19" s="94"/>
      <c r="H19" s="94"/>
      <c r="I19" s="94"/>
      <c r="J19" s="94"/>
      <c r="K19" s="94"/>
      <c r="L19" s="94"/>
      <c r="M19" s="94"/>
      <c r="N19" s="94"/>
      <c r="O19" s="62"/>
      <c r="P19" s="62"/>
      <c r="Q19" s="62"/>
      <c r="R19" s="62"/>
      <c r="S19" s="62"/>
      <c r="T19" s="62"/>
      <c r="U19" s="62"/>
    </row>
    <row r="20" spans="1:21" ht="15.6">
      <c r="A20" s="66" t="s">
        <v>24</v>
      </c>
      <c r="B20" s="90" t="s">
        <v>25</v>
      </c>
      <c r="C20" s="91"/>
      <c r="D20" s="91"/>
      <c r="E20" s="91"/>
      <c r="F20" s="91"/>
      <c r="G20" s="91"/>
      <c r="H20" s="91"/>
      <c r="I20" s="91"/>
      <c r="J20" s="91"/>
      <c r="K20" s="91"/>
      <c r="L20" s="91"/>
      <c r="M20" s="91"/>
      <c r="N20" s="91"/>
      <c r="O20" s="62"/>
      <c r="P20" s="62"/>
      <c r="Q20" s="62"/>
      <c r="R20" s="62"/>
      <c r="S20" s="62"/>
      <c r="T20" s="62"/>
      <c r="U20" s="62"/>
    </row>
    <row r="21" spans="1:21" ht="15.6">
      <c r="A21" s="66" t="s">
        <v>26</v>
      </c>
      <c r="B21" s="84" t="s">
        <v>27</v>
      </c>
      <c r="C21" s="85"/>
      <c r="D21" s="85"/>
      <c r="E21" s="85"/>
      <c r="F21" s="85"/>
      <c r="G21" s="85"/>
      <c r="H21" s="85"/>
      <c r="I21" s="85"/>
      <c r="J21" s="85"/>
      <c r="K21" s="85"/>
      <c r="L21" s="85"/>
      <c r="M21" s="85"/>
      <c r="N21" s="85"/>
      <c r="O21" s="62"/>
      <c r="P21" s="62"/>
      <c r="Q21" s="62"/>
      <c r="R21" s="62"/>
      <c r="S21" s="62"/>
      <c r="T21" s="62"/>
      <c r="U21" s="62"/>
    </row>
    <row r="22" spans="1:21" ht="15.6">
      <c r="A22" s="66" t="s">
        <v>28</v>
      </c>
      <c r="B22" s="84" t="s">
        <v>29</v>
      </c>
      <c r="C22" s="85"/>
      <c r="D22" s="85"/>
      <c r="E22" s="85"/>
      <c r="F22" s="85"/>
      <c r="G22" s="85"/>
      <c r="H22" s="85"/>
      <c r="I22" s="85"/>
      <c r="J22" s="85"/>
      <c r="K22" s="85"/>
      <c r="L22" s="85"/>
      <c r="M22" s="85"/>
      <c r="N22" s="85"/>
      <c r="O22" s="62"/>
      <c r="P22" s="62"/>
      <c r="Q22" s="62"/>
      <c r="R22" s="62"/>
      <c r="S22" s="62"/>
      <c r="T22" s="62"/>
      <c r="U22" s="62"/>
    </row>
    <row r="23" spans="1:21" ht="15.6">
      <c r="A23" s="66" t="s">
        <v>30</v>
      </c>
      <c r="B23" s="84" t="s">
        <v>31</v>
      </c>
      <c r="C23" s="85"/>
      <c r="D23" s="85"/>
      <c r="E23" s="85"/>
      <c r="F23" s="85"/>
      <c r="G23" s="85"/>
      <c r="H23" s="85"/>
      <c r="I23" s="85"/>
      <c r="J23" s="85"/>
      <c r="K23" s="85"/>
      <c r="L23" s="85"/>
      <c r="M23" s="85"/>
      <c r="N23" s="85"/>
      <c r="O23" s="62"/>
      <c r="P23" s="62"/>
      <c r="Q23" s="62"/>
      <c r="R23" s="62"/>
      <c r="S23" s="62"/>
      <c r="T23" s="62"/>
      <c r="U23" s="62"/>
    </row>
    <row r="24" spans="1:21" ht="15.6">
      <c r="A24" s="67" t="s">
        <v>32</v>
      </c>
      <c r="B24" s="102" t="s">
        <v>33</v>
      </c>
      <c r="C24" s="102"/>
      <c r="D24" s="102"/>
      <c r="E24" s="102"/>
      <c r="F24" s="102"/>
      <c r="G24" s="102"/>
      <c r="H24" s="102"/>
      <c r="I24" s="102"/>
      <c r="J24" s="102"/>
      <c r="K24" s="102"/>
      <c r="L24" s="102"/>
      <c r="M24" s="102"/>
      <c r="N24" s="102"/>
      <c r="O24" s="62"/>
      <c r="P24" s="62"/>
      <c r="Q24" s="62"/>
      <c r="R24" s="62"/>
      <c r="S24" s="62"/>
      <c r="T24" s="62"/>
      <c r="U24" s="62"/>
    </row>
    <row r="25" spans="1:21" ht="15.6">
      <c r="A25" s="66" t="s">
        <v>34</v>
      </c>
      <c r="B25" s="92">
        <v>46142</v>
      </c>
      <c r="C25" s="85"/>
      <c r="D25" s="85"/>
      <c r="E25" s="85"/>
      <c r="F25" s="85"/>
      <c r="G25" s="85"/>
      <c r="H25" s="85"/>
      <c r="I25" s="85"/>
      <c r="J25" s="85"/>
      <c r="K25" s="85"/>
      <c r="L25" s="85"/>
      <c r="M25" s="85"/>
      <c r="N25" s="85"/>
      <c r="O25" s="62"/>
      <c r="P25" s="62"/>
      <c r="Q25" s="62"/>
      <c r="R25" s="62"/>
      <c r="S25" s="62"/>
      <c r="T25" s="62"/>
      <c r="U25" s="62"/>
    </row>
    <row r="26" spans="1:21" ht="15.6">
      <c r="A26" s="66" t="s">
        <v>35</v>
      </c>
      <c r="B26" s="84" t="s">
        <v>36</v>
      </c>
      <c r="C26" s="85"/>
      <c r="D26" s="85"/>
      <c r="E26" s="85"/>
      <c r="F26" s="85"/>
      <c r="G26" s="85"/>
      <c r="H26" s="85"/>
      <c r="I26" s="85"/>
      <c r="J26" s="85"/>
      <c r="K26" s="85"/>
      <c r="L26" s="85"/>
      <c r="M26" s="85"/>
      <c r="N26" s="85"/>
      <c r="O26" s="62"/>
      <c r="P26" s="62"/>
      <c r="Q26" s="62"/>
      <c r="R26" s="62"/>
      <c r="S26" s="62"/>
      <c r="T26" s="62"/>
      <c r="U26" s="62"/>
    </row>
    <row r="27" spans="1:21" ht="15.6">
      <c r="A27" s="67" t="s">
        <v>37</v>
      </c>
      <c r="B27" s="84" t="s">
        <v>38</v>
      </c>
      <c r="C27" s="85"/>
      <c r="D27" s="85"/>
      <c r="E27" s="85"/>
      <c r="F27" s="85"/>
      <c r="G27" s="85"/>
      <c r="H27" s="85"/>
      <c r="I27" s="85"/>
      <c r="J27" s="85"/>
      <c r="K27" s="85"/>
      <c r="L27" s="85"/>
      <c r="M27" s="85"/>
      <c r="N27" s="85"/>
      <c r="O27" s="62"/>
      <c r="P27" s="62"/>
      <c r="Q27" s="62"/>
      <c r="R27" s="62"/>
      <c r="S27" s="62"/>
      <c r="T27" s="62"/>
      <c r="U27" s="62"/>
    </row>
    <row r="28" spans="1:21" ht="15.6">
      <c r="A28" s="67"/>
      <c r="B28" s="69"/>
      <c r="C28" s="70"/>
      <c r="D28" s="70"/>
      <c r="E28" s="70"/>
      <c r="F28" s="70"/>
      <c r="G28" s="70"/>
      <c r="H28" s="70"/>
      <c r="I28" s="70"/>
      <c r="J28" s="70"/>
      <c r="K28" s="70"/>
      <c r="L28" s="70"/>
      <c r="M28" s="70"/>
      <c r="N28" s="70"/>
      <c r="O28" s="62"/>
      <c r="P28" s="62"/>
      <c r="Q28" s="62"/>
      <c r="R28" s="62"/>
      <c r="S28" s="62"/>
      <c r="T28" s="62"/>
      <c r="U28" s="62"/>
    </row>
    <row r="29" spans="1:21" ht="15.6">
      <c r="A29" s="65" t="s">
        <v>39</v>
      </c>
      <c r="B29" s="86" t="s">
        <v>40</v>
      </c>
      <c r="C29" s="87"/>
      <c r="D29" s="87"/>
      <c r="E29" s="87"/>
      <c r="F29" s="87"/>
      <c r="G29" s="87"/>
      <c r="H29" s="87"/>
      <c r="I29" s="87"/>
      <c r="J29" s="87"/>
      <c r="K29" s="87"/>
      <c r="L29" s="87"/>
      <c r="M29" s="87"/>
      <c r="N29" s="87"/>
      <c r="O29" s="62"/>
      <c r="P29" s="62"/>
      <c r="Q29" s="62"/>
      <c r="R29" s="62"/>
      <c r="S29" s="62"/>
      <c r="T29" s="62"/>
      <c r="U29" s="62"/>
    </row>
    <row r="30" spans="1:21" ht="15.6">
      <c r="A30" s="66" t="s">
        <v>41</v>
      </c>
      <c r="B30" s="88" t="s">
        <v>42</v>
      </c>
      <c r="C30" s="89"/>
      <c r="D30" s="89"/>
      <c r="E30" s="89"/>
      <c r="F30" s="89"/>
      <c r="G30" s="89"/>
      <c r="H30" s="89"/>
      <c r="I30" s="89"/>
      <c r="J30" s="89"/>
      <c r="K30" s="89"/>
      <c r="L30" s="89"/>
      <c r="M30" s="89"/>
      <c r="N30" s="89"/>
      <c r="O30" s="62"/>
      <c r="P30" s="62"/>
      <c r="Q30" s="62"/>
      <c r="R30" s="62"/>
      <c r="S30" s="62"/>
      <c r="T30" s="62"/>
      <c r="U30" s="62"/>
    </row>
    <row r="31" spans="1:21" ht="15.6">
      <c r="A31" s="66" t="s">
        <v>43</v>
      </c>
      <c r="B31" s="88" t="s">
        <v>44</v>
      </c>
      <c r="C31" s="89"/>
      <c r="D31" s="89"/>
      <c r="E31" s="89"/>
      <c r="F31" s="89"/>
      <c r="G31" s="89"/>
      <c r="H31" s="89"/>
      <c r="I31" s="89"/>
      <c r="J31" s="89"/>
      <c r="K31" s="89"/>
      <c r="L31" s="89"/>
      <c r="M31" s="89"/>
      <c r="N31" s="89"/>
      <c r="O31" s="62"/>
      <c r="P31" s="62"/>
      <c r="Q31" s="62"/>
      <c r="R31" s="62"/>
      <c r="S31" s="62"/>
      <c r="T31" s="62"/>
      <c r="U31" s="62"/>
    </row>
    <row r="32" spans="1:21" ht="15.6">
      <c r="A32" s="66" t="s">
        <v>45</v>
      </c>
      <c r="B32" s="88" t="s">
        <v>46</v>
      </c>
      <c r="C32" s="89"/>
      <c r="D32" s="89"/>
      <c r="E32" s="89"/>
      <c r="F32" s="89"/>
      <c r="G32" s="89"/>
      <c r="H32" s="89"/>
      <c r="I32" s="89"/>
      <c r="J32" s="89"/>
      <c r="K32" s="89"/>
      <c r="L32" s="89"/>
      <c r="M32" s="89"/>
      <c r="N32" s="89"/>
      <c r="O32" s="62"/>
      <c r="P32" s="62"/>
      <c r="Q32" s="62"/>
      <c r="R32" s="62"/>
      <c r="S32" s="62"/>
      <c r="T32" s="62"/>
      <c r="U32" s="62"/>
    </row>
    <row r="33" spans="1:21" ht="15.6">
      <c r="A33" s="67"/>
      <c r="B33" s="84"/>
      <c r="C33" s="85"/>
      <c r="D33" s="85"/>
      <c r="E33" s="85"/>
      <c r="F33" s="85"/>
      <c r="G33" s="85"/>
      <c r="H33" s="85"/>
      <c r="I33" s="85"/>
      <c r="J33" s="85"/>
      <c r="K33" s="85"/>
      <c r="L33" s="85"/>
      <c r="M33" s="85"/>
      <c r="N33" s="85"/>
      <c r="O33" s="62"/>
      <c r="P33" s="62"/>
      <c r="Q33" s="62"/>
      <c r="R33" s="62"/>
      <c r="S33" s="62"/>
      <c r="T33" s="62"/>
      <c r="U33" s="62"/>
    </row>
    <row r="34" spans="1:21" ht="15.6">
      <c r="A34" s="65" t="s">
        <v>47</v>
      </c>
      <c r="B34" s="86" t="s">
        <v>48</v>
      </c>
      <c r="C34" s="87"/>
      <c r="D34" s="87"/>
      <c r="E34" s="87"/>
      <c r="F34" s="87"/>
      <c r="G34" s="87"/>
      <c r="H34" s="87"/>
      <c r="I34" s="87"/>
      <c r="J34" s="87"/>
      <c r="K34" s="87"/>
      <c r="L34" s="87"/>
      <c r="M34" s="87"/>
      <c r="N34" s="87"/>
      <c r="O34" s="62"/>
      <c r="P34" s="62"/>
      <c r="Q34" s="62"/>
      <c r="R34" s="62"/>
      <c r="S34" s="62"/>
      <c r="T34" s="62"/>
      <c r="U34" s="62"/>
    </row>
    <row r="35" spans="1:21" ht="15.6">
      <c r="A35" s="66" t="s">
        <v>49</v>
      </c>
      <c r="B35" s="84" t="s">
        <v>50</v>
      </c>
      <c r="C35" s="85"/>
      <c r="D35" s="85"/>
      <c r="E35" s="85"/>
      <c r="F35" s="85"/>
      <c r="G35" s="85"/>
      <c r="H35" s="85"/>
      <c r="I35" s="85"/>
      <c r="J35" s="85"/>
      <c r="K35" s="85"/>
      <c r="L35" s="85"/>
      <c r="M35" s="85"/>
      <c r="N35" s="85"/>
      <c r="O35" s="62"/>
      <c r="P35" s="62"/>
      <c r="Q35" s="62"/>
      <c r="R35" s="62"/>
      <c r="S35" s="62"/>
      <c r="T35" s="62"/>
      <c r="U35" s="62"/>
    </row>
    <row r="36" spans="1:21" ht="15.6">
      <c r="A36" s="66" t="s">
        <v>51</v>
      </c>
      <c r="B36" s="84" t="s">
        <v>52</v>
      </c>
      <c r="C36" s="85"/>
      <c r="D36" s="85"/>
      <c r="E36" s="85"/>
      <c r="F36" s="85"/>
      <c r="G36" s="85"/>
      <c r="H36" s="85"/>
      <c r="I36" s="85"/>
      <c r="J36" s="85"/>
      <c r="K36" s="85"/>
      <c r="L36" s="85"/>
      <c r="M36" s="85"/>
      <c r="N36" s="85"/>
      <c r="O36" s="62"/>
      <c r="P36" s="62"/>
      <c r="Q36" s="62"/>
      <c r="R36" s="62"/>
      <c r="S36" s="62"/>
      <c r="T36" s="62"/>
      <c r="U36" s="62"/>
    </row>
    <row r="37" spans="1:21" ht="15.6">
      <c r="A37" s="67" t="s">
        <v>53</v>
      </c>
      <c r="B37" s="84" t="s">
        <v>52</v>
      </c>
      <c r="C37" s="85"/>
      <c r="D37" s="85"/>
      <c r="E37" s="85"/>
      <c r="F37" s="85"/>
      <c r="G37" s="85"/>
      <c r="H37" s="85"/>
      <c r="I37" s="85"/>
      <c r="J37" s="85"/>
      <c r="K37" s="85"/>
      <c r="L37" s="85"/>
      <c r="M37" s="85"/>
      <c r="N37" s="85"/>
      <c r="O37" s="62"/>
      <c r="P37" s="62"/>
      <c r="Q37" s="62"/>
      <c r="R37" s="62"/>
      <c r="S37" s="62"/>
      <c r="T37" s="62"/>
      <c r="U37" s="62"/>
    </row>
    <row r="38" spans="1:21" ht="15.6">
      <c r="A38" s="67" t="s">
        <v>54</v>
      </c>
      <c r="B38" s="84" t="s">
        <v>52</v>
      </c>
      <c r="C38" s="85"/>
      <c r="D38" s="85"/>
      <c r="E38" s="85"/>
      <c r="F38" s="85"/>
      <c r="G38" s="85"/>
      <c r="H38" s="85"/>
      <c r="I38" s="85"/>
      <c r="J38" s="85"/>
      <c r="K38" s="85"/>
      <c r="L38" s="85"/>
      <c r="M38" s="85"/>
      <c r="N38" s="85"/>
      <c r="O38" s="62"/>
      <c r="P38" s="62"/>
      <c r="Q38" s="62"/>
      <c r="R38" s="62"/>
      <c r="S38" s="62"/>
      <c r="T38" s="62"/>
      <c r="U38" s="62"/>
    </row>
    <row r="39" spans="1:21" ht="15.6">
      <c r="A39" s="67" t="s">
        <v>55</v>
      </c>
      <c r="B39" s="84" t="s">
        <v>52</v>
      </c>
      <c r="C39" s="85"/>
      <c r="D39" s="85"/>
      <c r="E39" s="85"/>
      <c r="F39" s="85"/>
      <c r="G39" s="85"/>
      <c r="H39" s="85"/>
      <c r="I39" s="85"/>
      <c r="J39" s="85"/>
      <c r="K39" s="85"/>
      <c r="L39" s="85"/>
      <c r="M39" s="85"/>
      <c r="N39" s="85"/>
      <c r="O39" s="62"/>
      <c r="P39" s="62"/>
      <c r="Q39" s="62"/>
      <c r="R39" s="62"/>
      <c r="S39" s="62"/>
      <c r="T39" s="62"/>
      <c r="U39" s="62"/>
    </row>
    <row r="40" spans="1:21" ht="15.6">
      <c r="A40" s="67" t="s">
        <v>32</v>
      </c>
      <c r="B40" s="84" t="s">
        <v>52</v>
      </c>
      <c r="C40" s="85"/>
      <c r="D40" s="85"/>
      <c r="E40" s="85"/>
      <c r="F40" s="85"/>
      <c r="G40" s="85"/>
      <c r="H40" s="85"/>
      <c r="I40" s="85"/>
      <c r="J40" s="85"/>
      <c r="K40" s="85"/>
      <c r="L40" s="85"/>
      <c r="M40" s="85"/>
      <c r="N40" s="85"/>
      <c r="O40" s="62"/>
      <c r="P40" s="62"/>
      <c r="Q40" s="62"/>
      <c r="R40" s="62"/>
      <c r="S40" s="62"/>
      <c r="T40" s="62"/>
      <c r="U40" s="62"/>
    </row>
    <row r="41" spans="1:21" ht="15.6">
      <c r="A41" s="67" t="s">
        <v>56</v>
      </c>
      <c r="B41" s="84" t="s">
        <v>52</v>
      </c>
      <c r="C41" s="85"/>
      <c r="D41" s="85"/>
      <c r="E41" s="85"/>
      <c r="F41" s="85"/>
      <c r="G41" s="85"/>
      <c r="H41" s="85"/>
      <c r="I41" s="85"/>
      <c r="J41" s="85"/>
      <c r="K41" s="85"/>
      <c r="L41" s="85"/>
      <c r="M41" s="85"/>
      <c r="N41" s="85"/>
      <c r="O41" s="62"/>
      <c r="P41" s="62"/>
      <c r="Q41" s="62"/>
      <c r="R41" s="62"/>
      <c r="S41" s="62"/>
      <c r="T41" s="62"/>
      <c r="U41" s="62"/>
    </row>
    <row r="42" spans="1:21" ht="15.6">
      <c r="A42" s="62"/>
      <c r="B42" s="62"/>
      <c r="C42" s="62"/>
      <c r="D42" s="62"/>
      <c r="E42" s="62"/>
      <c r="F42" s="62"/>
      <c r="G42" s="62"/>
      <c r="H42" s="62"/>
      <c r="I42" s="62"/>
      <c r="J42" s="62"/>
      <c r="K42" s="62"/>
      <c r="L42" s="62"/>
      <c r="M42" s="62"/>
      <c r="N42" s="62"/>
      <c r="O42" s="62"/>
      <c r="P42" s="62"/>
      <c r="Q42" s="62"/>
      <c r="R42" s="62"/>
      <c r="S42" s="62"/>
      <c r="T42" s="62"/>
      <c r="U42" s="62"/>
    </row>
    <row r="43" spans="1:21" ht="15.6">
      <c r="A43" s="62"/>
      <c r="B43" s="62"/>
      <c r="C43" s="62"/>
      <c r="D43" s="62"/>
      <c r="E43" s="62"/>
      <c r="F43" s="62"/>
      <c r="G43" s="62"/>
      <c r="H43" s="62"/>
      <c r="I43" s="62"/>
      <c r="J43" s="62"/>
      <c r="K43" s="62"/>
      <c r="L43" s="62"/>
      <c r="M43" s="62"/>
      <c r="N43" s="62"/>
      <c r="O43" s="62"/>
      <c r="P43" s="62"/>
      <c r="Q43" s="62"/>
      <c r="R43" s="62"/>
      <c r="S43" s="62"/>
      <c r="T43" s="62"/>
      <c r="U43" s="62"/>
    </row>
    <row r="44" spans="1:21" ht="15.6">
      <c r="A44" s="62"/>
      <c r="B44" s="62"/>
      <c r="C44" s="62"/>
      <c r="D44" s="62"/>
      <c r="E44" s="62"/>
      <c r="F44" s="62"/>
      <c r="G44" s="62"/>
      <c r="H44" s="62"/>
      <c r="I44" s="62"/>
      <c r="J44" s="62"/>
      <c r="K44" s="62"/>
      <c r="L44" s="62"/>
      <c r="M44" s="62"/>
      <c r="N44" s="62"/>
      <c r="O44" s="62"/>
      <c r="P44" s="62"/>
      <c r="Q44" s="62"/>
      <c r="R44" s="62"/>
      <c r="S44" s="62"/>
      <c r="T44" s="62"/>
      <c r="U44" s="62"/>
    </row>
    <row r="45" spans="1:21" ht="15.6">
      <c r="A45" s="62"/>
      <c r="B45" s="62"/>
      <c r="C45" s="62"/>
      <c r="D45" s="62"/>
      <c r="E45" s="62"/>
      <c r="F45" s="62"/>
      <c r="G45" s="62"/>
      <c r="H45" s="62"/>
      <c r="I45" s="62"/>
      <c r="J45" s="62"/>
      <c r="K45" s="62"/>
      <c r="L45" s="62"/>
      <c r="M45" s="62"/>
      <c r="N45" s="62"/>
      <c r="O45" s="62"/>
      <c r="P45" s="62"/>
      <c r="Q45" s="62"/>
      <c r="R45" s="62"/>
      <c r="S45" s="62"/>
      <c r="T45" s="62"/>
      <c r="U45" s="62"/>
    </row>
    <row r="46" spans="1:21" ht="15.6">
      <c r="A46" s="62"/>
      <c r="B46" s="62"/>
      <c r="C46" s="62"/>
      <c r="D46" s="62"/>
      <c r="E46" s="62"/>
      <c r="F46" s="62"/>
      <c r="G46" s="62"/>
      <c r="H46" s="62"/>
      <c r="I46" s="62"/>
      <c r="J46" s="62"/>
      <c r="K46" s="62"/>
      <c r="L46" s="62"/>
      <c r="M46" s="62"/>
      <c r="N46" s="62"/>
      <c r="O46" s="62"/>
      <c r="P46" s="62"/>
      <c r="Q46" s="62"/>
      <c r="R46" s="62"/>
      <c r="S46" s="62"/>
      <c r="T46" s="62"/>
      <c r="U46" s="62"/>
    </row>
    <row r="47" spans="1:21" ht="15.6">
      <c r="A47" s="62"/>
      <c r="B47" s="62"/>
      <c r="C47" s="62"/>
      <c r="D47" s="62"/>
      <c r="E47" s="62"/>
      <c r="F47" s="62"/>
      <c r="G47" s="62"/>
      <c r="H47" s="62"/>
      <c r="I47" s="62"/>
      <c r="J47" s="62"/>
      <c r="K47" s="62"/>
      <c r="L47" s="62"/>
      <c r="M47" s="62"/>
      <c r="N47" s="62"/>
      <c r="O47" s="62"/>
      <c r="P47" s="62"/>
      <c r="Q47" s="62"/>
      <c r="R47" s="62"/>
      <c r="S47" s="62"/>
      <c r="T47" s="62"/>
      <c r="U47" s="62"/>
    </row>
    <row r="48" spans="1:21" ht="15.6">
      <c r="A48" s="62"/>
      <c r="B48" s="62"/>
      <c r="C48" s="62"/>
      <c r="D48" s="62"/>
      <c r="E48" s="62"/>
      <c r="F48" s="62"/>
      <c r="G48" s="62"/>
      <c r="H48" s="62"/>
      <c r="I48" s="62"/>
      <c r="J48" s="62"/>
      <c r="K48" s="62"/>
      <c r="L48" s="62"/>
      <c r="M48" s="62"/>
      <c r="N48" s="62"/>
      <c r="O48" s="62"/>
      <c r="P48" s="62"/>
      <c r="Q48" s="62"/>
      <c r="R48" s="62"/>
      <c r="S48" s="62"/>
      <c r="T48" s="62"/>
      <c r="U48" s="62"/>
    </row>
    <row r="49" spans="1:21" ht="15.6">
      <c r="A49" s="62"/>
      <c r="B49" s="62"/>
      <c r="C49" s="62"/>
      <c r="D49" s="62"/>
      <c r="E49" s="62"/>
      <c r="F49" s="62"/>
      <c r="G49" s="62"/>
      <c r="H49" s="62"/>
      <c r="I49" s="62"/>
      <c r="J49" s="62"/>
      <c r="K49" s="62"/>
      <c r="L49" s="62"/>
      <c r="M49" s="62"/>
      <c r="N49" s="62"/>
      <c r="O49" s="62"/>
      <c r="P49" s="62"/>
      <c r="Q49" s="62"/>
      <c r="R49" s="62"/>
      <c r="S49" s="62"/>
      <c r="T49" s="62"/>
      <c r="U49" s="62"/>
    </row>
    <row r="50" spans="1:21" ht="15.6">
      <c r="A50" s="62"/>
      <c r="B50" s="62"/>
      <c r="C50" s="62"/>
      <c r="D50" s="62"/>
      <c r="E50" s="62"/>
      <c r="F50" s="62"/>
      <c r="G50" s="62"/>
      <c r="H50" s="62"/>
      <c r="I50" s="62"/>
      <c r="J50" s="62"/>
      <c r="K50" s="62"/>
      <c r="L50" s="62"/>
      <c r="M50" s="62"/>
      <c r="N50" s="62"/>
      <c r="O50" s="62"/>
      <c r="P50" s="62"/>
      <c r="Q50" s="62"/>
      <c r="R50" s="62"/>
      <c r="S50" s="62"/>
      <c r="T50" s="62"/>
      <c r="U50" s="62"/>
    </row>
    <row r="51" spans="1:21" ht="15.6">
      <c r="A51" s="62"/>
      <c r="B51" s="62"/>
      <c r="C51" s="62"/>
      <c r="D51" s="62"/>
      <c r="E51" s="62"/>
      <c r="F51" s="62"/>
      <c r="G51" s="62"/>
      <c r="H51" s="62"/>
      <c r="I51" s="62"/>
      <c r="J51" s="62"/>
      <c r="K51" s="62"/>
      <c r="L51" s="62"/>
      <c r="M51" s="62"/>
      <c r="N51" s="62"/>
      <c r="O51" s="62"/>
      <c r="P51" s="62"/>
      <c r="Q51" s="62"/>
      <c r="R51" s="62"/>
      <c r="S51" s="62"/>
      <c r="T51" s="62"/>
      <c r="U51" s="62"/>
    </row>
    <row r="52" spans="1:21" ht="15.6">
      <c r="A52" s="62"/>
      <c r="B52" s="62"/>
      <c r="C52" s="62"/>
      <c r="D52" s="62"/>
      <c r="E52" s="62"/>
      <c r="F52" s="62"/>
      <c r="G52" s="62"/>
      <c r="H52" s="62"/>
      <c r="I52" s="62"/>
      <c r="J52" s="62"/>
      <c r="K52" s="62"/>
      <c r="L52" s="62"/>
      <c r="M52" s="62"/>
      <c r="N52" s="62"/>
      <c r="O52" s="62"/>
      <c r="P52" s="62"/>
      <c r="Q52" s="62"/>
      <c r="R52" s="62"/>
      <c r="S52" s="62"/>
      <c r="T52" s="62"/>
      <c r="U52" s="62"/>
    </row>
    <row r="53" spans="1:21" ht="15.6">
      <c r="A53" s="62"/>
      <c r="B53" s="62"/>
      <c r="C53" s="62"/>
      <c r="D53" s="62"/>
      <c r="E53" s="62"/>
      <c r="F53" s="62"/>
      <c r="G53" s="62"/>
      <c r="H53" s="62"/>
      <c r="I53" s="62"/>
      <c r="J53" s="62"/>
      <c r="K53" s="62"/>
      <c r="L53" s="62"/>
      <c r="M53" s="62"/>
      <c r="N53" s="62"/>
      <c r="O53" s="62"/>
      <c r="P53" s="62"/>
      <c r="Q53" s="62"/>
      <c r="R53" s="62"/>
      <c r="S53" s="62"/>
      <c r="T53" s="62"/>
      <c r="U53" s="62"/>
    </row>
    <row r="54" spans="1:21" ht="15.6">
      <c r="A54" s="62"/>
      <c r="B54" s="62"/>
      <c r="C54" s="62"/>
      <c r="D54" s="62"/>
      <c r="E54" s="62"/>
      <c r="F54" s="62"/>
      <c r="G54" s="62"/>
      <c r="H54" s="62"/>
      <c r="I54" s="62"/>
      <c r="J54" s="62"/>
      <c r="K54" s="62"/>
      <c r="L54" s="62"/>
      <c r="M54" s="62"/>
      <c r="N54" s="62"/>
      <c r="O54" s="62"/>
      <c r="P54" s="62"/>
      <c r="Q54" s="62"/>
      <c r="R54" s="62"/>
      <c r="S54" s="62"/>
      <c r="T54" s="62"/>
      <c r="U54" s="62"/>
    </row>
    <row r="55" spans="1:21" ht="15.6">
      <c r="A55" s="62"/>
      <c r="B55" s="62"/>
      <c r="C55" s="62"/>
      <c r="D55" s="62"/>
      <c r="E55" s="62"/>
      <c r="F55" s="62"/>
      <c r="G55" s="62"/>
      <c r="H55" s="62"/>
      <c r="I55" s="62"/>
      <c r="J55" s="62"/>
      <c r="K55" s="62"/>
      <c r="L55" s="62"/>
      <c r="M55" s="62"/>
      <c r="N55" s="62"/>
      <c r="O55" s="62"/>
      <c r="P55" s="62"/>
      <c r="Q55" s="62"/>
      <c r="R55" s="62"/>
      <c r="S55" s="62"/>
      <c r="T55" s="62"/>
      <c r="U55" s="62"/>
    </row>
    <row r="56" spans="1:21" ht="15.6">
      <c r="A56" s="62"/>
      <c r="B56" s="62"/>
      <c r="C56" s="62"/>
      <c r="D56" s="62"/>
      <c r="E56" s="62"/>
      <c r="F56" s="62"/>
      <c r="G56" s="62"/>
      <c r="H56" s="62"/>
      <c r="I56" s="62"/>
      <c r="J56" s="62"/>
      <c r="K56" s="62"/>
      <c r="L56" s="62"/>
      <c r="M56" s="62"/>
      <c r="N56" s="62"/>
      <c r="O56" s="62"/>
      <c r="P56" s="62"/>
      <c r="Q56" s="62"/>
      <c r="R56" s="62"/>
      <c r="S56" s="62"/>
      <c r="T56" s="62"/>
      <c r="U56" s="62"/>
    </row>
    <row r="57" spans="1:21" ht="15.6">
      <c r="A57" s="62"/>
      <c r="B57" s="62"/>
      <c r="C57" s="62"/>
      <c r="D57" s="62"/>
      <c r="E57" s="62"/>
      <c r="F57" s="62"/>
      <c r="G57" s="62"/>
      <c r="H57" s="62"/>
      <c r="I57" s="62"/>
      <c r="J57" s="62"/>
      <c r="K57" s="62"/>
      <c r="L57" s="62"/>
      <c r="M57" s="62"/>
      <c r="N57" s="62"/>
      <c r="O57" s="62"/>
      <c r="P57" s="62"/>
      <c r="Q57" s="62"/>
      <c r="R57" s="62"/>
      <c r="S57" s="62"/>
      <c r="T57" s="62"/>
      <c r="U57" s="62"/>
    </row>
    <row r="58" spans="1:21" ht="15.6">
      <c r="A58" s="62"/>
      <c r="B58" s="62"/>
      <c r="C58" s="62"/>
      <c r="D58" s="62"/>
      <c r="E58" s="62"/>
      <c r="F58" s="62"/>
      <c r="G58" s="62"/>
      <c r="H58" s="62"/>
      <c r="I58" s="62"/>
      <c r="J58" s="62"/>
      <c r="K58" s="62"/>
      <c r="L58" s="62"/>
      <c r="M58" s="62"/>
      <c r="N58" s="62"/>
      <c r="O58" s="62"/>
      <c r="P58" s="62"/>
      <c r="Q58" s="62"/>
      <c r="R58" s="62"/>
      <c r="S58" s="62"/>
      <c r="T58" s="62"/>
      <c r="U58" s="62"/>
    </row>
    <row r="59" spans="1:21" ht="15.6">
      <c r="A59" s="62"/>
      <c r="B59" s="62"/>
      <c r="C59" s="62"/>
      <c r="D59" s="62"/>
      <c r="E59" s="62"/>
      <c r="F59" s="62"/>
      <c r="G59" s="62"/>
      <c r="H59" s="62"/>
      <c r="I59" s="62"/>
      <c r="J59" s="62"/>
      <c r="K59" s="62"/>
      <c r="L59" s="62"/>
      <c r="M59" s="62"/>
      <c r="N59" s="62"/>
      <c r="O59" s="62"/>
      <c r="P59" s="62"/>
      <c r="Q59" s="62"/>
      <c r="R59" s="62"/>
      <c r="S59" s="62"/>
      <c r="T59" s="62"/>
      <c r="U59" s="62"/>
    </row>
    <row r="60" spans="1:21" ht="15.6">
      <c r="A60" s="62"/>
      <c r="B60" s="62"/>
      <c r="C60" s="62"/>
      <c r="D60" s="62"/>
      <c r="E60" s="62"/>
      <c r="F60" s="62"/>
      <c r="G60" s="62"/>
      <c r="H60" s="62"/>
      <c r="I60" s="62"/>
      <c r="J60" s="62"/>
      <c r="K60" s="62"/>
      <c r="L60" s="62"/>
      <c r="M60" s="62"/>
      <c r="N60" s="62"/>
      <c r="O60" s="62"/>
      <c r="P60" s="62"/>
      <c r="Q60" s="62"/>
      <c r="R60" s="62"/>
      <c r="S60" s="62"/>
      <c r="T60" s="62"/>
      <c r="U60" s="62"/>
    </row>
    <row r="61" spans="1:21" ht="15.6">
      <c r="A61" s="62"/>
      <c r="B61" s="62"/>
      <c r="C61" s="62"/>
      <c r="D61" s="62"/>
      <c r="E61" s="62"/>
      <c r="F61" s="62"/>
      <c r="G61" s="62"/>
      <c r="H61" s="62"/>
      <c r="I61" s="62"/>
      <c r="J61" s="62"/>
      <c r="K61" s="62"/>
      <c r="L61" s="62"/>
      <c r="M61" s="62"/>
      <c r="N61" s="62"/>
      <c r="O61" s="62"/>
      <c r="P61" s="62"/>
      <c r="Q61" s="62"/>
      <c r="R61" s="62"/>
      <c r="S61" s="62"/>
      <c r="T61" s="62"/>
      <c r="U61" s="62"/>
    </row>
    <row r="62" spans="1:21" ht="15.6">
      <c r="A62" s="62"/>
      <c r="B62" s="62"/>
      <c r="C62" s="62"/>
      <c r="D62" s="62"/>
      <c r="E62" s="62"/>
      <c r="F62" s="62"/>
      <c r="G62" s="62"/>
      <c r="H62" s="62"/>
      <c r="I62" s="62"/>
      <c r="J62" s="62"/>
      <c r="K62" s="62"/>
      <c r="L62" s="62"/>
      <c r="M62" s="62"/>
      <c r="N62" s="62"/>
      <c r="O62" s="62"/>
      <c r="P62" s="62"/>
      <c r="Q62" s="62"/>
      <c r="R62" s="62"/>
      <c r="S62" s="62"/>
      <c r="T62" s="62"/>
      <c r="U62" s="62"/>
    </row>
    <row r="63" spans="1:21" ht="15.6">
      <c r="A63" s="62"/>
      <c r="B63" s="62"/>
      <c r="C63" s="62"/>
      <c r="D63" s="62"/>
      <c r="E63" s="62"/>
      <c r="F63" s="62"/>
      <c r="G63" s="62"/>
      <c r="H63" s="62"/>
      <c r="I63" s="62"/>
      <c r="J63" s="62"/>
      <c r="K63" s="62"/>
      <c r="L63" s="62"/>
      <c r="M63" s="62"/>
      <c r="N63" s="62"/>
      <c r="O63" s="62"/>
      <c r="P63" s="62"/>
      <c r="Q63" s="62"/>
      <c r="R63" s="62"/>
      <c r="S63" s="62"/>
      <c r="T63" s="62"/>
      <c r="U63" s="62"/>
    </row>
    <row r="64" spans="1:21" ht="15.6">
      <c r="A64" s="62"/>
      <c r="B64" s="62"/>
      <c r="C64" s="62"/>
      <c r="D64" s="62"/>
      <c r="E64" s="62"/>
      <c r="F64" s="62"/>
      <c r="G64" s="62"/>
      <c r="H64" s="62"/>
      <c r="I64" s="62"/>
      <c r="J64" s="62"/>
      <c r="K64" s="62"/>
      <c r="L64" s="62"/>
      <c r="M64" s="62"/>
      <c r="N64" s="62"/>
      <c r="O64" s="62"/>
      <c r="P64" s="62"/>
      <c r="Q64" s="62"/>
      <c r="R64" s="62"/>
      <c r="S64" s="62"/>
      <c r="T64" s="62"/>
      <c r="U64" s="62"/>
    </row>
    <row r="65" spans="1:21" ht="15.6">
      <c r="A65" s="62"/>
      <c r="B65" s="62"/>
      <c r="C65" s="62"/>
      <c r="D65" s="62"/>
      <c r="E65" s="62"/>
      <c r="F65" s="62"/>
      <c r="G65" s="62"/>
      <c r="H65" s="62"/>
      <c r="I65" s="62"/>
      <c r="J65" s="62"/>
      <c r="K65" s="62"/>
      <c r="L65" s="62"/>
      <c r="M65" s="62"/>
      <c r="N65" s="62"/>
      <c r="O65" s="62"/>
      <c r="P65" s="62"/>
      <c r="Q65" s="62"/>
      <c r="R65" s="62"/>
      <c r="S65" s="62"/>
      <c r="T65" s="62"/>
      <c r="U65" s="62"/>
    </row>
    <row r="66" spans="1:21" ht="15.6">
      <c r="A66" s="62"/>
      <c r="B66" s="62"/>
      <c r="C66" s="62"/>
      <c r="D66" s="62"/>
      <c r="E66" s="62"/>
      <c r="F66" s="62"/>
      <c r="G66" s="62"/>
      <c r="H66" s="62"/>
      <c r="I66" s="62"/>
      <c r="J66" s="62"/>
      <c r="K66" s="62"/>
      <c r="L66" s="62"/>
      <c r="M66" s="62"/>
      <c r="N66" s="62"/>
      <c r="O66" s="62"/>
      <c r="P66" s="62"/>
      <c r="Q66" s="62"/>
      <c r="R66" s="62"/>
      <c r="S66" s="62"/>
      <c r="T66" s="62"/>
      <c r="U66" s="62"/>
    </row>
    <row r="67" spans="1:21" ht="15.6">
      <c r="A67" s="62"/>
      <c r="B67" s="62"/>
      <c r="C67" s="62"/>
      <c r="D67" s="62"/>
      <c r="E67" s="62"/>
      <c r="F67" s="62"/>
      <c r="G67" s="62"/>
      <c r="H67" s="62"/>
      <c r="I67" s="62"/>
      <c r="J67" s="62"/>
      <c r="K67" s="62"/>
      <c r="L67" s="62"/>
      <c r="M67" s="62"/>
      <c r="N67" s="62"/>
      <c r="O67" s="62"/>
      <c r="P67" s="62"/>
      <c r="Q67" s="62"/>
      <c r="R67" s="62"/>
      <c r="S67" s="62"/>
      <c r="T67" s="62"/>
      <c r="U67" s="62"/>
    </row>
    <row r="68" spans="1:21" ht="15.6">
      <c r="A68" s="62"/>
      <c r="B68" s="62"/>
      <c r="C68" s="62"/>
      <c r="D68" s="62"/>
      <c r="E68" s="62"/>
      <c r="F68" s="62"/>
      <c r="G68" s="62"/>
      <c r="H68" s="62"/>
      <c r="I68" s="62"/>
      <c r="J68" s="62"/>
      <c r="K68" s="62"/>
      <c r="L68" s="62"/>
      <c r="M68" s="62"/>
      <c r="N68" s="62"/>
      <c r="O68" s="62"/>
      <c r="P68" s="62"/>
      <c r="Q68" s="62"/>
      <c r="R68" s="62"/>
      <c r="S68" s="62"/>
      <c r="T68" s="62"/>
      <c r="U68" s="62"/>
    </row>
    <row r="69" spans="1:21" ht="15.6">
      <c r="A69" s="62"/>
      <c r="B69" s="62"/>
      <c r="C69" s="62"/>
      <c r="D69" s="62"/>
      <c r="E69" s="62"/>
      <c r="F69" s="62"/>
      <c r="G69" s="62"/>
      <c r="H69" s="62"/>
      <c r="I69" s="62"/>
      <c r="J69" s="62"/>
      <c r="K69" s="62"/>
      <c r="L69" s="62"/>
      <c r="M69" s="62"/>
      <c r="N69" s="62"/>
      <c r="O69" s="62"/>
      <c r="P69" s="62"/>
      <c r="Q69" s="62"/>
      <c r="R69" s="62"/>
      <c r="S69" s="62"/>
      <c r="T69" s="62"/>
      <c r="U69" s="62"/>
    </row>
    <row r="70" spans="1:21" ht="15.6">
      <c r="A70" s="62"/>
      <c r="B70" s="62"/>
      <c r="C70" s="62"/>
      <c r="D70" s="62"/>
      <c r="E70" s="62"/>
      <c r="F70" s="62"/>
      <c r="G70" s="62"/>
      <c r="H70" s="62"/>
      <c r="I70" s="62"/>
      <c r="J70" s="62"/>
      <c r="K70" s="62"/>
      <c r="L70" s="62"/>
      <c r="M70" s="62"/>
      <c r="N70" s="62"/>
      <c r="O70" s="62"/>
      <c r="P70" s="62"/>
      <c r="Q70" s="62"/>
      <c r="R70" s="62"/>
      <c r="S70" s="62"/>
      <c r="T70" s="62"/>
      <c r="U70" s="62"/>
    </row>
    <row r="71" spans="1:21" ht="15.6">
      <c r="A71" s="62"/>
      <c r="B71" s="62"/>
      <c r="C71" s="62"/>
      <c r="D71" s="62"/>
      <c r="E71" s="62"/>
      <c r="F71" s="62"/>
      <c r="G71" s="62"/>
      <c r="H71" s="62"/>
      <c r="I71" s="62"/>
      <c r="J71" s="62"/>
      <c r="K71" s="62"/>
      <c r="L71" s="62"/>
      <c r="M71" s="62"/>
      <c r="N71" s="62"/>
      <c r="O71" s="62"/>
      <c r="P71" s="62"/>
      <c r="Q71" s="62"/>
      <c r="R71" s="62"/>
      <c r="S71" s="62"/>
      <c r="T71" s="62"/>
      <c r="U71" s="62"/>
    </row>
    <row r="72" spans="1:21" ht="15.6">
      <c r="A72" s="62"/>
      <c r="B72" s="62"/>
      <c r="C72" s="62"/>
      <c r="D72" s="62"/>
      <c r="E72" s="62"/>
      <c r="F72" s="62"/>
      <c r="G72" s="62"/>
      <c r="H72" s="62"/>
      <c r="I72" s="62"/>
      <c r="J72" s="62"/>
      <c r="K72" s="62"/>
      <c r="L72" s="62"/>
      <c r="M72" s="62"/>
      <c r="N72" s="62"/>
      <c r="O72" s="62"/>
      <c r="P72" s="62"/>
      <c r="Q72" s="62"/>
      <c r="R72" s="62"/>
      <c r="S72" s="62"/>
      <c r="T72" s="62"/>
      <c r="U72" s="62"/>
    </row>
    <row r="73" spans="1:21" ht="15.6">
      <c r="A73" s="62"/>
      <c r="B73" s="62"/>
      <c r="C73" s="62"/>
      <c r="D73" s="62"/>
      <c r="E73" s="62"/>
      <c r="F73" s="62"/>
      <c r="G73" s="62"/>
      <c r="H73" s="62"/>
      <c r="I73" s="62"/>
      <c r="J73" s="62"/>
      <c r="K73" s="62"/>
      <c r="L73" s="62"/>
      <c r="M73" s="62"/>
      <c r="N73" s="62"/>
      <c r="O73" s="62"/>
      <c r="P73" s="62"/>
      <c r="Q73" s="62"/>
      <c r="R73" s="62"/>
      <c r="S73" s="62"/>
      <c r="T73" s="62"/>
      <c r="U73" s="62"/>
    </row>
    <row r="74" spans="1:21" ht="15.6">
      <c r="A74" s="62"/>
      <c r="B74" s="62"/>
      <c r="C74" s="62"/>
      <c r="D74" s="62"/>
      <c r="E74" s="62"/>
      <c r="F74" s="62"/>
      <c r="G74" s="62"/>
      <c r="H74" s="62"/>
      <c r="I74" s="62"/>
      <c r="J74" s="62"/>
      <c r="K74" s="62"/>
      <c r="L74" s="62"/>
      <c r="M74" s="62"/>
      <c r="N74" s="62"/>
      <c r="O74" s="62"/>
      <c r="P74" s="62"/>
      <c r="Q74" s="62"/>
      <c r="R74" s="62"/>
      <c r="S74" s="62"/>
      <c r="T74" s="62"/>
      <c r="U74" s="62"/>
    </row>
    <row r="75" spans="1:21" ht="15.6">
      <c r="A75" s="62"/>
      <c r="B75" s="62"/>
      <c r="C75" s="62"/>
      <c r="D75" s="62"/>
      <c r="E75" s="62"/>
      <c r="F75" s="62"/>
      <c r="G75" s="62"/>
      <c r="H75" s="62"/>
      <c r="I75" s="62"/>
      <c r="J75" s="62"/>
      <c r="K75" s="62"/>
      <c r="L75" s="62"/>
      <c r="M75" s="62"/>
      <c r="N75" s="62"/>
      <c r="O75" s="62"/>
      <c r="P75" s="62"/>
      <c r="Q75" s="62"/>
      <c r="R75" s="62"/>
      <c r="S75" s="62"/>
      <c r="T75" s="62"/>
      <c r="U75" s="62"/>
    </row>
    <row r="76" spans="1:21" ht="15.6">
      <c r="A76" s="62"/>
      <c r="B76" s="62"/>
      <c r="C76" s="62"/>
      <c r="D76" s="62"/>
      <c r="E76" s="62"/>
      <c r="F76" s="62"/>
      <c r="G76" s="62"/>
      <c r="H76" s="62"/>
      <c r="I76" s="62"/>
      <c r="J76" s="62"/>
      <c r="K76" s="62"/>
      <c r="L76" s="62"/>
      <c r="M76" s="62"/>
      <c r="N76" s="62"/>
      <c r="O76" s="62"/>
      <c r="P76" s="62"/>
      <c r="Q76" s="62"/>
      <c r="R76" s="62"/>
      <c r="S76" s="62"/>
      <c r="T76" s="62"/>
      <c r="U76" s="62"/>
    </row>
    <row r="77" spans="1:21" ht="15.6">
      <c r="A77" s="62"/>
      <c r="B77" s="62"/>
      <c r="C77" s="62"/>
      <c r="D77" s="62"/>
      <c r="E77" s="62"/>
      <c r="F77" s="62"/>
      <c r="G77" s="62"/>
      <c r="H77" s="62"/>
      <c r="I77" s="62"/>
      <c r="J77" s="62"/>
      <c r="K77" s="62"/>
      <c r="L77" s="62"/>
      <c r="M77" s="62"/>
      <c r="N77" s="62"/>
      <c r="O77" s="62"/>
      <c r="P77" s="62"/>
      <c r="Q77" s="62"/>
      <c r="R77" s="62"/>
      <c r="S77" s="62"/>
      <c r="T77" s="62"/>
      <c r="U77" s="62"/>
    </row>
    <row r="78" spans="1:21" ht="15.6">
      <c r="A78" s="62"/>
      <c r="B78" s="62"/>
      <c r="C78" s="62"/>
      <c r="D78" s="62"/>
      <c r="E78" s="62"/>
      <c r="F78" s="62"/>
      <c r="G78" s="62"/>
      <c r="H78" s="62"/>
      <c r="I78" s="62"/>
      <c r="J78" s="62"/>
      <c r="K78" s="62"/>
      <c r="L78" s="62"/>
      <c r="M78" s="62"/>
      <c r="N78" s="62"/>
      <c r="O78" s="62"/>
      <c r="P78" s="62"/>
      <c r="Q78" s="62"/>
      <c r="R78" s="62"/>
      <c r="S78" s="62"/>
      <c r="T78" s="62"/>
      <c r="U78" s="62"/>
    </row>
    <row r="79" spans="1:21" ht="15.6">
      <c r="A79" s="62"/>
      <c r="B79" s="62"/>
      <c r="C79" s="62"/>
      <c r="D79" s="62"/>
      <c r="E79" s="62"/>
      <c r="F79" s="62"/>
      <c r="G79" s="62"/>
      <c r="H79" s="62"/>
      <c r="I79" s="62"/>
      <c r="J79" s="62"/>
      <c r="K79" s="62"/>
      <c r="L79" s="62"/>
      <c r="M79" s="62"/>
      <c r="N79" s="62"/>
      <c r="O79" s="62"/>
      <c r="P79" s="62"/>
      <c r="Q79" s="62"/>
      <c r="R79" s="62"/>
      <c r="S79" s="62"/>
      <c r="T79" s="62"/>
      <c r="U79" s="62"/>
    </row>
  </sheetData>
  <mergeCells count="38">
    <mergeCell ref="B19:N19"/>
    <mergeCell ref="B8:N8"/>
    <mergeCell ref="B9:N9"/>
    <mergeCell ref="B10:N10"/>
    <mergeCell ref="B11:N11"/>
    <mergeCell ref="B12:N12"/>
    <mergeCell ref="B13:N13"/>
    <mergeCell ref="B14:N14"/>
    <mergeCell ref="B15:N15"/>
    <mergeCell ref="B16:N16"/>
    <mergeCell ref="B17:N17"/>
    <mergeCell ref="B18:N18"/>
    <mergeCell ref="B32:N32"/>
    <mergeCell ref="B20:N20"/>
    <mergeCell ref="B21:N21"/>
    <mergeCell ref="B22:N22"/>
    <mergeCell ref="B23:N23"/>
    <mergeCell ref="B24:N24"/>
    <mergeCell ref="B25:N25"/>
    <mergeCell ref="B26:N26"/>
    <mergeCell ref="B27:N27"/>
    <mergeCell ref="B29:N29"/>
    <mergeCell ref="B30:N30"/>
    <mergeCell ref="B31:N31"/>
    <mergeCell ref="B39:N39"/>
    <mergeCell ref="B40:N40"/>
    <mergeCell ref="B41:N41"/>
    <mergeCell ref="B33:N33"/>
    <mergeCell ref="B34:N34"/>
    <mergeCell ref="B35:N35"/>
    <mergeCell ref="B36:N36"/>
    <mergeCell ref="B37:N37"/>
    <mergeCell ref="B38:N38"/>
    <mergeCell ref="A1:I1"/>
    <mergeCell ref="A2:I4"/>
    <mergeCell ref="A5:I5"/>
    <mergeCell ref="A6:I6"/>
    <mergeCell ref="A7:I7"/>
  </mergeCells>
  <pageMargins left="0.7" right="0.7" top="0.75" bottom="0.75" header="0.3" footer="0.3"/>
  <pageSetup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66640-EAA1-4102-8D71-2FE67683841C}">
  <dimension ref="A1:F11"/>
  <sheetViews>
    <sheetView zoomScaleNormal="100" workbookViewId="0">
      <selection sqref="A1:XFD1"/>
    </sheetView>
  </sheetViews>
  <sheetFormatPr defaultColWidth="8.7109375" defaultRowHeight="14.45"/>
  <cols>
    <col min="1" max="1" width="39.42578125" style="48" customWidth="1"/>
    <col min="2" max="2" width="28.42578125" style="48" bestFit="1" customWidth="1"/>
    <col min="3" max="3" width="24.28515625" style="48" bestFit="1" customWidth="1"/>
    <col min="4" max="4" width="28.28515625" style="48" bestFit="1" customWidth="1"/>
    <col min="5" max="5" width="158.85546875" style="48" bestFit="1" customWidth="1"/>
    <col min="6" max="16384" width="8.7109375" style="48"/>
  </cols>
  <sheetData>
    <row r="1" spans="1:6">
      <c r="A1" s="47" t="s">
        <v>57</v>
      </c>
      <c r="B1" s="1"/>
      <c r="C1" s="1"/>
      <c r="D1" s="1"/>
      <c r="E1" s="1"/>
      <c r="F1" s="1"/>
    </row>
    <row r="2" spans="1:6">
      <c r="A2" s="49" t="s">
        <v>58</v>
      </c>
      <c r="B2" s="1"/>
      <c r="C2" s="1"/>
      <c r="D2" s="1"/>
      <c r="E2" s="1"/>
      <c r="F2" s="1"/>
    </row>
    <row r="3" spans="1:6">
      <c r="A3" s="1"/>
      <c r="B3" s="1"/>
      <c r="C3" s="1"/>
      <c r="D3" s="1"/>
      <c r="E3" s="1"/>
      <c r="F3" s="1"/>
    </row>
    <row r="4" spans="1:6">
      <c r="A4" s="2" t="s">
        <v>59</v>
      </c>
      <c r="B4" s="1"/>
      <c r="C4" s="1"/>
      <c r="D4" s="1"/>
      <c r="E4" s="1"/>
      <c r="F4" s="1"/>
    </row>
    <row r="5" spans="1:6">
      <c r="A5" s="50" t="s">
        <v>60</v>
      </c>
      <c r="B5" s="50" t="s">
        <v>61</v>
      </c>
      <c r="C5" s="50" t="s">
        <v>62</v>
      </c>
      <c r="D5" s="50" t="s">
        <v>63</v>
      </c>
      <c r="E5" s="50" t="s">
        <v>64</v>
      </c>
      <c r="F5" s="2"/>
    </row>
    <row r="6" spans="1:6">
      <c r="A6" s="51" t="s">
        <v>65</v>
      </c>
      <c r="B6" s="51" t="s">
        <v>66</v>
      </c>
      <c r="C6" s="51" t="s">
        <v>67</v>
      </c>
      <c r="D6" s="51" t="s">
        <v>68</v>
      </c>
      <c r="E6" s="60" t="s">
        <v>69</v>
      </c>
      <c r="F6" s="1"/>
    </row>
    <row r="7" spans="1:6">
      <c r="A7" s="51" t="s">
        <v>70</v>
      </c>
      <c r="B7" s="51" t="s">
        <v>71</v>
      </c>
      <c r="C7" s="51" t="s">
        <v>67</v>
      </c>
      <c r="D7" s="51" t="s">
        <v>72</v>
      </c>
      <c r="E7" s="60" t="s">
        <v>73</v>
      </c>
      <c r="F7" s="3"/>
    </row>
    <row r="8" spans="1:6">
      <c r="A8" s="51" t="s">
        <v>74</v>
      </c>
      <c r="B8" s="51" t="s">
        <v>66</v>
      </c>
      <c r="C8" s="51" t="s">
        <v>67</v>
      </c>
      <c r="D8" s="51" t="s">
        <v>72</v>
      </c>
      <c r="E8" s="60" t="s">
        <v>73</v>
      </c>
      <c r="F8" s="3"/>
    </row>
    <row r="9" spans="1:6">
      <c r="A9" s="51" t="s">
        <v>75</v>
      </c>
      <c r="B9" s="51" t="s">
        <v>76</v>
      </c>
      <c r="C9" s="52" t="s">
        <v>77</v>
      </c>
      <c r="D9" s="51" t="s">
        <v>78</v>
      </c>
      <c r="E9" s="51" t="s">
        <v>79</v>
      </c>
      <c r="F9" s="1"/>
    </row>
    <row r="10" spans="1:6">
      <c r="A10" s="51" t="s">
        <v>80</v>
      </c>
      <c r="B10" s="51" t="s">
        <v>81</v>
      </c>
      <c r="C10" s="52" t="s">
        <v>77</v>
      </c>
      <c r="D10" s="51" t="s">
        <v>82</v>
      </c>
      <c r="E10" s="51" t="s">
        <v>83</v>
      </c>
      <c r="F10" s="1"/>
    </row>
    <row r="11" spans="1:6">
      <c r="A11" s="51" t="s">
        <v>84</v>
      </c>
      <c r="B11" s="51" t="s">
        <v>81</v>
      </c>
      <c r="C11" s="51" t="s">
        <v>85</v>
      </c>
      <c r="D11" s="51" t="s">
        <v>86</v>
      </c>
      <c r="E11" s="51" t="s">
        <v>84</v>
      </c>
      <c r="F11" s="1"/>
    </row>
  </sheetData>
  <hyperlinks>
    <hyperlink ref="E7" r:id="rId1" xr:uid="{4A156FA6-D629-455E-BAA5-CD0DE7B344C0}"/>
    <hyperlink ref="E6" r:id="rId2" xr:uid="{00000000-0004-0000-0000-000000000000}"/>
    <hyperlink ref="E8" r:id="rId3" xr:uid="{3B230089-EB0B-4C4C-AA7C-86ED8271B74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3"/>
  <sheetViews>
    <sheetView topLeftCell="A33" zoomScaleNormal="100" workbookViewId="0">
      <selection activeCell="G3" sqref="G3"/>
    </sheetView>
  </sheetViews>
  <sheetFormatPr defaultColWidth="8.85546875" defaultRowHeight="14.45"/>
  <cols>
    <col min="1" max="1" width="20.28515625" style="9" customWidth="1"/>
    <col min="2" max="2" width="13.28515625" style="9" bestFit="1" customWidth="1"/>
    <col min="3" max="3" width="13.5703125" style="9" bestFit="1" customWidth="1"/>
    <col min="4" max="4" width="31.28515625" style="9" bestFit="1" customWidth="1"/>
    <col min="5" max="5" width="28.85546875" style="9" bestFit="1" customWidth="1"/>
    <col min="6" max="6" width="32.7109375" style="9" bestFit="1" customWidth="1"/>
    <col min="7" max="8" width="12.140625" style="9" bestFit="1" customWidth="1"/>
    <col min="9" max="9" width="13.85546875" style="1" bestFit="1" customWidth="1"/>
    <col min="10" max="10" width="13.28515625" style="1" bestFit="1" customWidth="1"/>
    <col min="11" max="11" width="12.28515625" style="1" bestFit="1" customWidth="1"/>
    <col min="12" max="12" width="8.85546875" style="1"/>
    <col min="13" max="13" width="11.28515625" style="11" bestFit="1" customWidth="1"/>
    <col min="14" max="14" width="10.28515625" style="1" customWidth="1"/>
    <col min="15" max="15" width="19.7109375" style="1" bestFit="1" customWidth="1"/>
    <col min="16" max="16384" width="8.85546875" style="1"/>
  </cols>
  <sheetData>
    <row r="1" spans="1:14">
      <c r="A1" s="15" t="s">
        <v>87</v>
      </c>
    </row>
    <row r="3" spans="1:14" s="2" customFormat="1">
      <c r="A3" s="31" t="s">
        <v>88</v>
      </c>
      <c r="B3" s="19" t="s">
        <v>89</v>
      </c>
      <c r="C3" s="31" t="s">
        <v>90</v>
      </c>
      <c r="D3" s="21" t="s">
        <v>75</v>
      </c>
      <c r="E3" s="21" t="s">
        <v>91</v>
      </c>
      <c r="F3" s="21" t="s">
        <v>92</v>
      </c>
      <c r="G3" s="19" t="s">
        <v>93</v>
      </c>
      <c r="H3" s="19" t="s">
        <v>93</v>
      </c>
      <c r="J3" s="1"/>
      <c r="K3" s="1"/>
      <c r="L3" s="1"/>
      <c r="M3" s="16"/>
      <c r="N3" s="1"/>
    </row>
    <row r="4" spans="1:14">
      <c r="B4" s="9" t="s">
        <v>94</v>
      </c>
      <c r="C4" s="9" t="s">
        <v>95</v>
      </c>
      <c r="D4" s="32" t="s">
        <v>95</v>
      </c>
      <c r="E4" s="32" t="s">
        <v>95</v>
      </c>
      <c r="F4" s="32" t="s">
        <v>95</v>
      </c>
      <c r="G4" s="9" t="s">
        <v>95</v>
      </c>
      <c r="H4" s="9" t="s">
        <v>96</v>
      </c>
    </row>
    <row r="5" spans="1:14">
      <c r="A5" s="9">
        <v>1985</v>
      </c>
      <c r="B5" s="68">
        <v>36.7108056</v>
      </c>
      <c r="C5" s="4">
        <v>158909000</v>
      </c>
      <c r="D5" s="27">
        <v>69904934.75313358</v>
      </c>
      <c r="E5" s="24">
        <v>52738667.919479229</v>
      </c>
      <c r="F5" s="33">
        <v>19425396.475140929</v>
      </c>
      <c r="G5" s="26">
        <f>ROUND((SUM(C5,D5:F5)),3-LEN(INT(SUM(C5,D5:E5))))</f>
        <v>301000000</v>
      </c>
      <c r="H5" s="26">
        <f t="shared" ref="H5:H39" si="0">G5/10^6</f>
        <v>301</v>
      </c>
      <c r="I5" s="10"/>
      <c r="J5" s="11"/>
      <c r="K5" s="11"/>
      <c r="M5" s="12"/>
      <c r="N5" s="11"/>
    </row>
    <row r="6" spans="1:14">
      <c r="A6" s="9">
        <v>1986</v>
      </c>
      <c r="B6" s="68">
        <v>50.477357699999999</v>
      </c>
      <c r="C6" s="4">
        <v>238429000</v>
      </c>
      <c r="D6" s="27">
        <v>70560809.855099127</v>
      </c>
      <c r="E6" s="24">
        <v>82103015.511675134</v>
      </c>
      <c r="F6" s="33">
        <v>19736123.59491754</v>
      </c>
      <c r="G6" s="26">
        <f t="shared" ref="G6:G39" si="1">ROUND((SUM(C6,D6:F6)),3-LEN(INT(SUM(C6,D6:E6))))</f>
        <v>411000000</v>
      </c>
      <c r="H6" s="26">
        <f t="shared" si="0"/>
        <v>411</v>
      </c>
      <c r="I6" s="10"/>
      <c r="J6" s="11"/>
      <c r="K6" s="11"/>
      <c r="M6" s="12"/>
      <c r="N6" s="11"/>
    </row>
    <row r="7" spans="1:14">
      <c r="A7" s="9">
        <v>1987</v>
      </c>
      <c r="B7" s="68">
        <v>50.477357699999999</v>
      </c>
      <c r="C7" s="4">
        <v>220790000</v>
      </c>
      <c r="D7" s="27">
        <v>68427616.356740698</v>
      </c>
      <c r="E7" s="24">
        <v>75366023.515246928</v>
      </c>
      <c r="F7" s="33">
        <v>19233313.274792023</v>
      </c>
      <c r="G7" s="26">
        <f t="shared" si="1"/>
        <v>384000000</v>
      </c>
      <c r="H7" s="26">
        <f t="shared" si="0"/>
        <v>384</v>
      </c>
      <c r="I7" s="10"/>
      <c r="J7" s="11"/>
      <c r="K7" s="11"/>
      <c r="M7" s="12"/>
      <c r="N7" s="11"/>
    </row>
    <row r="8" spans="1:14">
      <c r="A8" s="9">
        <v>1988</v>
      </c>
      <c r="B8" s="68">
        <v>38.326598099999998</v>
      </c>
      <c r="C8" s="4">
        <v>156845000</v>
      </c>
      <c r="D8" s="27">
        <v>70562793.316232532</v>
      </c>
      <c r="E8" s="24">
        <v>51496166.412786484</v>
      </c>
      <c r="F8" s="33">
        <v>19003851.05451721</v>
      </c>
      <c r="G8" s="26">
        <f t="shared" si="1"/>
        <v>298000000</v>
      </c>
      <c r="H8" s="26">
        <f t="shared" si="0"/>
        <v>298</v>
      </c>
      <c r="I8" s="10"/>
      <c r="J8" s="11"/>
      <c r="K8" s="11"/>
      <c r="M8" s="12"/>
      <c r="N8" s="11"/>
    </row>
    <row r="9" spans="1:14">
      <c r="A9" s="9">
        <v>1989</v>
      </c>
      <c r="B9" s="68">
        <v>49.378618799999998</v>
      </c>
      <c r="C9" s="4">
        <v>207119000</v>
      </c>
      <c r="D9" s="27">
        <v>70184266.98781018</v>
      </c>
      <c r="E9" s="24">
        <v>70120464.375016078</v>
      </c>
      <c r="F9" s="33">
        <v>25568995.415581267</v>
      </c>
      <c r="G9" s="26">
        <f t="shared" si="1"/>
        <v>373000000</v>
      </c>
      <c r="H9" s="26">
        <f t="shared" si="0"/>
        <v>373</v>
      </c>
      <c r="I9" s="10"/>
      <c r="J9" s="11"/>
      <c r="K9" s="11"/>
      <c r="M9" s="12"/>
      <c r="N9" s="11"/>
    </row>
    <row r="10" spans="1:14">
      <c r="A10" s="9">
        <v>1990</v>
      </c>
      <c r="B10" s="35">
        <v>48.861565200000001</v>
      </c>
      <c r="C10" s="34">
        <v>195607000</v>
      </c>
      <c r="D10" s="27">
        <v>65235346.566219524</v>
      </c>
      <c r="E10" s="24">
        <v>66645006.846746415</v>
      </c>
      <c r="F10" s="33">
        <v>22626894.590723898</v>
      </c>
      <c r="G10" s="26">
        <f t="shared" si="1"/>
        <v>350000000</v>
      </c>
      <c r="H10" s="26">
        <f t="shared" si="0"/>
        <v>350</v>
      </c>
      <c r="I10" s="10"/>
      <c r="J10" s="11"/>
      <c r="K10" s="11"/>
      <c r="M10" s="12"/>
      <c r="N10" s="11"/>
    </row>
    <row r="11" spans="1:14">
      <c r="A11" s="9">
        <v>1991</v>
      </c>
      <c r="B11" s="35">
        <v>54.290627999999998</v>
      </c>
      <c r="C11" s="34">
        <v>216854000</v>
      </c>
      <c r="D11" s="27">
        <v>61353326.590991333</v>
      </c>
      <c r="E11" s="24">
        <v>74879198.276111141</v>
      </c>
      <c r="F11" s="33">
        <v>19956233.459121853</v>
      </c>
      <c r="G11" s="26">
        <f t="shared" si="1"/>
        <v>373000000</v>
      </c>
      <c r="H11" s="26">
        <f t="shared" si="0"/>
        <v>373</v>
      </c>
      <c r="I11" s="10"/>
      <c r="J11" s="11"/>
      <c r="K11" s="11"/>
      <c r="M11" s="12"/>
      <c r="N11" s="11"/>
    </row>
    <row r="12" spans="1:14">
      <c r="A12" s="9">
        <v>1992</v>
      </c>
      <c r="B12" s="35">
        <v>39.037546800000001</v>
      </c>
      <c r="C12" s="34">
        <v>148588000</v>
      </c>
      <c r="D12" s="27">
        <v>61552728.465731278</v>
      </c>
      <c r="E12" s="24">
        <v>49658608.981497929</v>
      </c>
      <c r="F12" s="33">
        <v>20689628.95821359</v>
      </c>
      <c r="G12" s="26">
        <f t="shared" si="1"/>
        <v>280000000</v>
      </c>
      <c r="H12" s="26">
        <f t="shared" si="0"/>
        <v>280</v>
      </c>
      <c r="I12" s="10"/>
      <c r="J12" s="11"/>
      <c r="K12" s="11"/>
      <c r="M12" s="12"/>
      <c r="N12" s="11"/>
    </row>
    <row r="13" spans="1:14">
      <c r="A13" s="9">
        <v>1993</v>
      </c>
      <c r="B13" s="35">
        <v>65.278017000000006</v>
      </c>
      <c r="C13" s="34">
        <v>270832000</v>
      </c>
      <c r="D13" s="27">
        <v>60547579.843196884</v>
      </c>
      <c r="E13" s="24">
        <v>96292324.166498259</v>
      </c>
      <c r="F13" s="33">
        <v>24044506.813102014</v>
      </c>
      <c r="G13" s="26">
        <f t="shared" si="1"/>
        <v>452000000</v>
      </c>
      <c r="H13" s="26">
        <f t="shared" si="0"/>
        <v>452</v>
      </c>
      <c r="I13" s="10"/>
      <c r="J13" s="11"/>
      <c r="K13" s="11"/>
      <c r="M13" s="12"/>
      <c r="N13" s="11"/>
    </row>
    <row r="14" spans="1:14">
      <c r="A14" s="9">
        <v>1994</v>
      </c>
      <c r="B14" s="35">
        <v>69.155918999999997</v>
      </c>
      <c r="C14" s="34">
        <v>275354000</v>
      </c>
      <c r="D14" s="27">
        <v>59435708.041624442</v>
      </c>
      <c r="E14" s="24">
        <v>98368588.696197972</v>
      </c>
      <c r="F14" s="33">
        <v>24809182.258826084</v>
      </c>
      <c r="G14" s="26">
        <f t="shared" si="1"/>
        <v>458000000</v>
      </c>
      <c r="H14" s="26">
        <f t="shared" si="0"/>
        <v>458</v>
      </c>
      <c r="I14" s="10"/>
      <c r="J14" s="11"/>
      <c r="K14" s="11"/>
      <c r="M14" s="12"/>
      <c r="N14" s="11"/>
    </row>
    <row r="15" spans="1:14">
      <c r="A15" s="9">
        <v>1995</v>
      </c>
      <c r="B15" s="35">
        <v>38.714388300000003</v>
      </c>
      <c r="C15" s="34">
        <v>133278000</v>
      </c>
      <c r="D15" s="27">
        <v>55919482.479335383</v>
      </c>
      <c r="E15" s="24">
        <v>44247745.694861062</v>
      </c>
      <c r="F15" s="33">
        <v>21375992.243714172</v>
      </c>
      <c r="G15" s="26">
        <f t="shared" si="1"/>
        <v>255000000</v>
      </c>
      <c r="H15" s="26">
        <f t="shared" si="0"/>
        <v>255</v>
      </c>
      <c r="I15" s="10"/>
      <c r="J15" s="11"/>
      <c r="K15" s="11"/>
      <c r="M15" s="12"/>
      <c r="N15" s="11"/>
    </row>
    <row r="16" spans="1:14">
      <c r="A16" s="9">
        <v>1996</v>
      </c>
      <c r="B16" s="35">
        <v>74.326454999999996</v>
      </c>
      <c r="C16" s="34">
        <v>349818000</v>
      </c>
      <c r="D16" s="27">
        <v>54749209.380734131</v>
      </c>
      <c r="E16" s="24">
        <v>125906572.41100103</v>
      </c>
      <c r="F16" s="33">
        <v>25650173.371483997</v>
      </c>
      <c r="G16" s="26">
        <f t="shared" si="1"/>
        <v>556000000</v>
      </c>
      <c r="H16" s="26">
        <f t="shared" si="0"/>
        <v>556</v>
      </c>
      <c r="I16" s="10"/>
      <c r="J16" s="11"/>
      <c r="K16" s="11"/>
      <c r="M16" s="12"/>
      <c r="N16" s="11"/>
    </row>
    <row r="17" spans="1:14">
      <c r="A17" s="9">
        <v>1997</v>
      </c>
      <c r="B17" s="35">
        <v>58.039266599999998</v>
      </c>
      <c r="C17" s="34">
        <v>218514000</v>
      </c>
      <c r="D17" s="27">
        <v>49215785.37628527</v>
      </c>
      <c r="E17" s="24">
        <v>77848874.29714264</v>
      </c>
      <c r="F17" s="33">
        <v>23149136.48862914</v>
      </c>
      <c r="G17" s="26">
        <f t="shared" si="1"/>
        <v>369000000</v>
      </c>
      <c r="H17" s="26">
        <f t="shared" si="0"/>
        <v>369</v>
      </c>
      <c r="I17" s="10"/>
      <c r="J17" s="11"/>
      <c r="K17" s="11"/>
      <c r="M17" s="12"/>
      <c r="N17" s="11"/>
    </row>
    <row r="18" spans="1:14">
      <c r="A18" s="9">
        <v>1998</v>
      </c>
      <c r="B18" s="35">
        <v>68.509602000000001</v>
      </c>
      <c r="C18" s="34">
        <v>252025000</v>
      </c>
      <c r="D18" s="27">
        <v>45940829.565539509</v>
      </c>
      <c r="E18" s="24">
        <v>90247984.341680005</v>
      </c>
      <c r="F18" s="33">
        <v>22378155.452053476</v>
      </c>
      <c r="G18" s="26">
        <f t="shared" si="1"/>
        <v>411000000</v>
      </c>
      <c r="H18" s="26">
        <f t="shared" si="0"/>
        <v>411</v>
      </c>
      <c r="I18" s="10"/>
      <c r="J18" s="11"/>
      <c r="K18" s="11"/>
      <c r="M18" s="12"/>
      <c r="N18" s="11"/>
    </row>
    <row r="19" spans="1:14">
      <c r="A19" s="9">
        <v>1999</v>
      </c>
      <c r="B19" s="35">
        <v>29.4720552</v>
      </c>
      <c r="C19" s="34">
        <v>92898000</v>
      </c>
      <c r="D19" s="27">
        <v>46903032.006977245</v>
      </c>
      <c r="E19" s="24">
        <v>30007258.089926839</v>
      </c>
      <c r="F19" s="33">
        <v>20919616.203670871</v>
      </c>
      <c r="G19" s="26">
        <f t="shared" si="1"/>
        <v>191000000</v>
      </c>
      <c r="H19" s="26">
        <f t="shared" si="0"/>
        <v>191</v>
      </c>
      <c r="I19" s="10"/>
      <c r="J19" s="11"/>
      <c r="K19" s="11"/>
      <c r="M19" s="12"/>
      <c r="N19" s="11"/>
    </row>
    <row r="20" spans="1:14">
      <c r="A20" s="9">
        <v>2000</v>
      </c>
      <c r="B20" s="35">
        <v>45.629980199999999</v>
      </c>
      <c r="C20" s="34">
        <v>153624000</v>
      </c>
      <c r="D20" s="27">
        <v>44504141.099797353</v>
      </c>
      <c r="E20" s="24">
        <v>53298139.905624337</v>
      </c>
      <c r="F20" s="33">
        <v>22475118.143456072</v>
      </c>
      <c r="G20" s="26">
        <f t="shared" si="1"/>
        <v>274000000</v>
      </c>
      <c r="H20" s="26">
        <f t="shared" si="0"/>
        <v>274</v>
      </c>
      <c r="I20" s="10"/>
      <c r="J20" s="11"/>
      <c r="K20" s="11"/>
      <c r="M20" s="12"/>
      <c r="N20" s="11"/>
    </row>
    <row r="21" spans="1:14">
      <c r="A21" s="9">
        <v>2001</v>
      </c>
      <c r="B21" s="35">
        <v>33.996274200000002</v>
      </c>
      <c r="C21" s="34">
        <v>116877000</v>
      </c>
      <c r="D21" s="27">
        <v>41469374.291316241</v>
      </c>
      <c r="E21" s="24">
        <v>39310044.184392795</v>
      </c>
      <c r="F21" s="33">
        <v>21283752.696028125</v>
      </c>
      <c r="G21" s="26">
        <f t="shared" si="1"/>
        <v>219000000</v>
      </c>
      <c r="H21" s="26">
        <f t="shared" si="0"/>
        <v>219</v>
      </c>
      <c r="I21" s="10"/>
      <c r="J21" s="11"/>
      <c r="K21" s="11"/>
      <c r="M21" s="12"/>
      <c r="N21" s="11"/>
    </row>
    <row r="22" spans="1:14">
      <c r="A22" s="9">
        <v>2002</v>
      </c>
      <c r="B22" s="35">
        <v>29.342791800000001</v>
      </c>
      <c r="C22" s="34">
        <v>81259500</v>
      </c>
      <c r="D22" s="27">
        <v>41037789.156185523</v>
      </c>
      <c r="E22" s="24">
        <v>25996796.376936428</v>
      </c>
      <c r="F22" s="33">
        <v>19636971.963433657</v>
      </c>
      <c r="G22" s="26">
        <f t="shared" si="1"/>
        <v>168000000</v>
      </c>
      <c r="H22" s="26">
        <f t="shared" si="0"/>
        <v>168</v>
      </c>
      <c r="I22" s="10"/>
      <c r="J22" s="11"/>
      <c r="K22" s="11"/>
      <c r="M22" s="12"/>
      <c r="N22" s="11"/>
    </row>
    <row r="23" spans="1:14">
      <c r="A23" s="9">
        <v>2003</v>
      </c>
      <c r="B23" s="35">
        <v>76.911722999999995</v>
      </c>
      <c r="C23" s="34">
        <v>315900000</v>
      </c>
      <c r="D23" s="27">
        <v>40722126.170039102</v>
      </c>
      <c r="E23" s="24">
        <v>117618750.11837977</v>
      </c>
      <c r="F23" s="33">
        <v>25955226.079146728</v>
      </c>
      <c r="G23" s="26">
        <f t="shared" si="1"/>
        <v>500000000</v>
      </c>
      <c r="H23" s="26">
        <f t="shared" si="0"/>
        <v>500</v>
      </c>
      <c r="I23" s="10"/>
      <c r="J23" s="11"/>
      <c r="K23" s="11"/>
      <c r="M23" s="12"/>
      <c r="N23" s="11"/>
    </row>
    <row r="24" spans="1:14">
      <c r="A24" s="9">
        <v>2004</v>
      </c>
      <c r="B24" s="35">
        <v>76.265405999999999</v>
      </c>
      <c r="C24" s="34">
        <v>414504000</v>
      </c>
      <c r="D24" s="27">
        <v>40152729.885227643</v>
      </c>
      <c r="E24" s="24">
        <v>159031994.37922463</v>
      </c>
      <c r="F24" s="33">
        <v>20300744.811150081</v>
      </c>
      <c r="G24" s="26">
        <f t="shared" si="1"/>
        <v>634000000</v>
      </c>
      <c r="H24" s="26">
        <f t="shared" si="0"/>
        <v>634</v>
      </c>
      <c r="I24" s="10"/>
      <c r="J24" s="11"/>
      <c r="K24" s="11"/>
      <c r="M24" s="12"/>
      <c r="N24" s="11"/>
    </row>
    <row r="25" spans="1:14">
      <c r="A25" s="9">
        <v>2005</v>
      </c>
      <c r="B25" s="35">
        <v>56.617369199999999</v>
      </c>
      <c r="C25" s="34">
        <v>239821000</v>
      </c>
      <c r="D25" s="27">
        <v>38001362.151341751</v>
      </c>
      <c r="E25" s="24">
        <v>89500268.018664002</v>
      </c>
      <c r="F25" s="33">
        <v>22042216.594698846</v>
      </c>
      <c r="G25" s="26">
        <f t="shared" si="1"/>
        <v>389000000</v>
      </c>
      <c r="H25" s="26">
        <f t="shared" si="0"/>
        <v>389</v>
      </c>
      <c r="I25" s="10"/>
      <c r="J25" s="11"/>
      <c r="K25" s="11"/>
      <c r="M25" s="12"/>
      <c r="N25" s="11"/>
    </row>
    <row r="26" spans="1:14">
      <c r="A26" s="9">
        <v>2006</v>
      </c>
      <c r="B26" s="35">
        <v>50.089567500000001</v>
      </c>
      <c r="C26" s="34">
        <v>197550000</v>
      </c>
      <c r="D26" s="27">
        <v>36870501.479933426</v>
      </c>
      <c r="E26" s="24">
        <v>72923039.638003916</v>
      </c>
      <c r="F26" s="33">
        <v>22316556.30506786</v>
      </c>
      <c r="G26" s="26">
        <f t="shared" si="1"/>
        <v>330000000</v>
      </c>
      <c r="H26" s="26">
        <f t="shared" si="0"/>
        <v>330</v>
      </c>
      <c r="I26" s="10"/>
      <c r="J26" s="11"/>
      <c r="K26" s="11"/>
      <c r="M26" s="12"/>
      <c r="N26" s="11"/>
    </row>
    <row r="27" spans="1:14">
      <c r="A27" s="9">
        <v>2007</v>
      </c>
      <c r="B27" s="35">
        <v>51.382201500000001</v>
      </c>
      <c r="C27" s="34">
        <v>184393000</v>
      </c>
      <c r="D27" s="27">
        <v>35659634.152595043</v>
      </c>
      <c r="E27" s="24">
        <v>66707860.593158484</v>
      </c>
      <c r="F27" s="33">
        <v>18724456.918357428</v>
      </c>
      <c r="G27" s="26">
        <f t="shared" si="1"/>
        <v>305000000</v>
      </c>
      <c r="H27" s="26">
        <f t="shared" si="0"/>
        <v>305</v>
      </c>
      <c r="I27" s="10"/>
      <c r="J27" s="11"/>
      <c r="K27" s="11"/>
      <c r="L27" s="11"/>
      <c r="M27" s="12"/>
      <c r="N27" s="11"/>
    </row>
    <row r="28" spans="1:14">
      <c r="A28" s="9">
        <v>2008</v>
      </c>
      <c r="B28" s="35">
        <v>48.021353099999999</v>
      </c>
      <c r="C28" s="34">
        <v>171851000</v>
      </c>
      <c r="D28" s="27">
        <v>36121629.598401077</v>
      </c>
      <c r="E28" s="24">
        <v>61242967.816473253</v>
      </c>
      <c r="F28" s="33">
        <v>20601699.288304053</v>
      </c>
      <c r="G28" s="26">
        <f t="shared" si="1"/>
        <v>290000000</v>
      </c>
      <c r="H28" s="26">
        <f t="shared" si="0"/>
        <v>290</v>
      </c>
      <c r="I28" s="10"/>
      <c r="J28" s="11"/>
      <c r="K28" s="11"/>
      <c r="L28" s="11"/>
      <c r="M28" s="12"/>
      <c r="N28" s="11"/>
    </row>
    <row r="29" spans="1:14">
      <c r="A29" s="9">
        <v>2009</v>
      </c>
      <c r="B29" s="35">
        <v>40.976497799999997</v>
      </c>
      <c r="C29" s="34">
        <v>130642000</v>
      </c>
      <c r="D29" s="27">
        <v>34194679.718768895</v>
      </c>
      <c r="E29" s="24">
        <v>45139713.460537545</v>
      </c>
      <c r="F29" s="33">
        <v>21090648.061943233</v>
      </c>
      <c r="G29" s="26">
        <f t="shared" si="1"/>
        <v>231000000</v>
      </c>
      <c r="H29" s="26">
        <f t="shared" si="0"/>
        <v>231</v>
      </c>
      <c r="I29" s="10"/>
      <c r="J29" s="11"/>
      <c r="K29" s="11"/>
      <c r="L29" s="11"/>
      <c r="M29" s="12"/>
      <c r="N29" s="11"/>
    </row>
    <row r="30" spans="1:14">
      <c r="A30" s="9">
        <v>2010</v>
      </c>
      <c r="B30" s="35">
        <v>51.640728299999999</v>
      </c>
      <c r="C30" s="34">
        <v>186861000</v>
      </c>
      <c r="D30" s="27">
        <v>34821132.665687859</v>
      </c>
      <c r="E30" s="24">
        <v>67174722.375274405</v>
      </c>
      <c r="F30" s="33">
        <v>17012203.154809017</v>
      </c>
      <c r="G30" s="26">
        <f t="shared" si="1"/>
        <v>306000000</v>
      </c>
      <c r="H30" s="26">
        <f t="shared" si="0"/>
        <v>306</v>
      </c>
      <c r="I30" s="10"/>
      <c r="J30" s="5"/>
      <c r="L30" s="11"/>
      <c r="M30" s="12"/>
      <c r="N30" s="11"/>
    </row>
    <row r="31" spans="1:14">
      <c r="A31" s="9">
        <v>2011</v>
      </c>
      <c r="B31" s="35">
        <v>73.033821000000003</v>
      </c>
      <c r="C31" s="34">
        <v>333358000</v>
      </c>
      <c r="D31" s="27">
        <v>28137427.928260658</v>
      </c>
      <c r="E31" s="24">
        <v>122754178.09518079</v>
      </c>
      <c r="F31" s="33">
        <v>23010512.979989521</v>
      </c>
      <c r="G31" s="26">
        <f t="shared" si="1"/>
        <v>507000000</v>
      </c>
      <c r="H31" s="26">
        <f t="shared" si="0"/>
        <v>507</v>
      </c>
      <c r="I31" s="10"/>
      <c r="J31" s="5"/>
      <c r="L31" s="11"/>
      <c r="M31" s="12"/>
      <c r="N31" s="11"/>
    </row>
    <row r="32" spans="1:14">
      <c r="A32" s="9">
        <v>2012</v>
      </c>
      <c r="B32" s="35">
        <v>51.705359999999999</v>
      </c>
      <c r="C32" s="34">
        <v>167443000</v>
      </c>
      <c r="D32" s="27">
        <v>26412279.947670821</v>
      </c>
      <c r="E32" s="24">
        <v>58088159.041917294</v>
      </c>
      <c r="F32" s="33">
        <v>18577599.563856669</v>
      </c>
      <c r="G32" s="26">
        <f t="shared" si="1"/>
        <v>271000000</v>
      </c>
      <c r="H32" s="26">
        <f t="shared" si="0"/>
        <v>271</v>
      </c>
      <c r="I32" s="10"/>
      <c r="J32" s="5"/>
      <c r="L32" s="11"/>
      <c r="M32" s="12"/>
      <c r="N32" s="11"/>
    </row>
    <row r="33" spans="1:14">
      <c r="A33" s="9">
        <v>2013</v>
      </c>
      <c r="B33" s="35">
        <v>49.120092</v>
      </c>
      <c r="C33" s="34">
        <v>158938000</v>
      </c>
      <c r="D33" s="27">
        <v>26121233.671810653</v>
      </c>
      <c r="E33" s="24">
        <v>55087321.382683188</v>
      </c>
      <c r="F33" s="33">
        <v>17232794.692107275</v>
      </c>
      <c r="G33" s="26">
        <f t="shared" si="1"/>
        <v>257000000</v>
      </c>
      <c r="H33" s="26">
        <f t="shared" si="0"/>
        <v>257</v>
      </c>
      <c r="I33" s="10"/>
      <c r="J33" s="5"/>
      <c r="L33" s="11"/>
      <c r="M33" s="12"/>
      <c r="N33" s="11"/>
    </row>
    <row r="34" spans="1:14">
      <c r="A34" s="9">
        <v>2014</v>
      </c>
      <c r="B34" s="35">
        <v>52.545572100000001</v>
      </c>
      <c r="C34" s="34">
        <v>201951000</v>
      </c>
      <c r="D34" s="27">
        <v>26233079.70111886</v>
      </c>
      <c r="E34" s="24">
        <v>71411725.185200244</v>
      </c>
      <c r="F34" s="33">
        <v>17559316.822896902</v>
      </c>
      <c r="G34" s="26">
        <f t="shared" si="1"/>
        <v>317000000</v>
      </c>
      <c r="H34" s="26">
        <f t="shared" si="0"/>
        <v>317</v>
      </c>
      <c r="I34" s="10"/>
      <c r="J34" s="5"/>
      <c r="L34" s="11"/>
      <c r="M34" s="12"/>
      <c r="N34" s="11"/>
    </row>
    <row r="35" spans="1:14">
      <c r="A35" s="9">
        <v>2015</v>
      </c>
      <c r="B35" s="35">
        <v>41.041129499999997</v>
      </c>
      <c r="C35" s="34">
        <v>136662000</v>
      </c>
      <c r="D35" s="27">
        <v>25196363.784675539</v>
      </c>
      <c r="E35" s="24">
        <v>48233103.143130422</v>
      </c>
      <c r="F35" s="33">
        <v>17514497.514594074</v>
      </c>
      <c r="G35" s="26">
        <f t="shared" si="1"/>
        <v>228000000</v>
      </c>
      <c r="H35" s="26">
        <f t="shared" si="0"/>
        <v>228</v>
      </c>
      <c r="I35" s="10"/>
      <c r="J35" s="5"/>
      <c r="L35" s="11"/>
      <c r="M35" s="12"/>
      <c r="N35" s="11"/>
    </row>
    <row r="36" spans="1:14">
      <c r="A36" s="9">
        <v>2016</v>
      </c>
      <c r="B36" s="35">
        <v>46.276297200000002</v>
      </c>
      <c r="C36" s="34">
        <v>146631000</v>
      </c>
      <c r="D36" s="27">
        <v>24289719.006470829</v>
      </c>
      <c r="E36" s="24">
        <v>51954214.873113096</v>
      </c>
      <c r="F36" s="33">
        <v>17149161.295224909</v>
      </c>
      <c r="G36" s="26">
        <f t="shared" si="1"/>
        <v>240000000</v>
      </c>
      <c r="H36" s="26">
        <f t="shared" si="0"/>
        <v>240</v>
      </c>
      <c r="I36" s="10"/>
      <c r="J36" s="5"/>
      <c r="L36" s="11"/>
      <c r="M36" s="12"/>
      <c r="N36" s="11"/>
    </row>
    <row r="37" spans="1:14">
      <c r="A37" s="9">
        <v>2017</v>
      </c>
      <c r="B37" s="35">
        <v>47.795142149999997</v>
      </c>
      <c r="C37" s="34">
        <v>140614000</v>
      </c>
      <c r="D37" s="27">
        <v>22604271.946789816</v>
      </c>
      <c r="E37" s="24">
        <v>50695321.575004503</v>
      </c>
      <c r="F37" s="33">
        <v>16784082.35488347</v>
      </c>
      <c r="G37" s="26">
        <f t="shared" si="1"/>
        <v>231000000</v>
      </c>
      <c r="H37" s="26">
        <f t="shared" si="0"/>
        <v>231</v>
      </c>
      <c r="I37" s="10"/>
      <c r="J37" s="5"/>
      <c r="L37" s="11"/>
      <c r="M37" s="12"/>
      <c r="N37" s="11"/>
    </row>
    <row r="38" spans="1:14">
      <c r="A38" s="9">
        <v>2018</v>
      </c>
      <c r="B38" s="35">
        <v>70.508014164000002</v>
      </c>
      <c r="C38" s="34">
        <v>272637000</v>
      </c>
      <c r="D38" s="27">
        <v>21066036.96462791</v>
      </c>
      <c r="E38" s="24">
        <v>100644767.19866416</v>
      </c>
      <c r="F38" s="33">
        <v>16636146.913941728</v>
      </c>
      <c r="G38" s="26">
        <f t="shared" si="1"/>
        <v>411000000</v>
      </c>
      <c r="H38" s="26">
        <f t="shared" si="0"/>
        <v>411</v>
      </c>
      <c r="I38" s="10"/>
      <c r="J38" s="5"/>
      <c r="L38" s="11"/>
      <c r="M38" s="12"/>
      <c r="N38" s="11"/>
    </row>
    <row r="39" spans="1:14">
      <c r="A39" s="9">
        <v>2019</v>
      </c>
      <c r="B39" s="68">
        <v>84.667527000000007</v>
      </c>
      <c r="C39" s="4">
        <v>326117000</v>
      </c>
      <c r="D39" s="27">
        <v>19374288.527488105</v>
      </c>
      <c r="E39" s="24">
        <v>119864378.8189377</v>
      </c>
      <c r="F39" s="33">
        <v>16488211.472999988</v>
      </c>
      <c r="G39" s="26">
        <f t="shared" si="1"/>
        <v>482000000</v>
      </c>
      <c r="H39" s="26">
        <f t="shared" si="0"/>
        <v>482</v>
      </c>
      <c r="I39" s="10"/>
      <c r="J39" s="5"/>
      <c r="L39" s="11"/>
      <c r="M39" s="12"/>
      <c r="N39" s="11"/>
    </row>
    <row r="40" spans="1:14">
      <c r="A40" s="9">
        <v>2020</v>
      </c>
      <c r="B40" s="68">
        <v>50.2834626</v>
      </c>
      <c r="C40" s="4">
        <v>154922000</v>
      </c>
      <c r="D40" s="27">
        <v>16486322.239701938</v>
      </c>
      <c r="E40" s="24">
        <v>56422499.940198392</v>
      </c>
      <c r="F40" s="33">
        <v>16340533.311085973</v>
      </c>
      <c r="G40" s="26">
        <f t="shared" ref="G40:G44" si="2">ROUND((SUM(C40,D40:F40)),3-LEN(INT(SUM(C40,D40:E40))))</f>
        <v>244000000</v>
      </c>
      <c r="H40" s="26">
        <f t="shared" ref="H40:H44" si="3">G40/10^6</f>
        <v>244</v>
      </c>
      <c r="I40" s="10"/>
      <c r="J40" s="5"/>
      <c r="L40" s="11"/>
      <c r="M40" s="12"/>
      <c r="N40" s="11"/>
    </row>
    <row r="41" spans="1:14">
      <c r="A41" s="9">
        <v>2021</v>
      </c>
      <c r="B41" s="68">
        <v>54.807681600000002</v>
      </c>
      <c r="C41" s="4">
        <v>183947000</v>
      </c>
      <c r="D41" s="27">
        <v>18058449.916487336</v>
      </c>
      <c r="E41" s="24">
        <v>68188361.059028506</v>
      </c>
      <c r="F41" s="33">
        <v>16192597.870144233</v>
      </c>
      <c r="G41" s="26">
        <f t="shared" si="2"/>
        <v>286000000</v>
      </c>
      <c r="H41" s="26">
        <f t="shared" si="3"/>
        <v>286</v>
      </c>
      <c r="I41" s="10"/>
      <c r="J41" s="5"/>
      <c r="L41" s="11"/>
      <c r="M41" s="12"/>
      <c r="N41" s="11"/>
    </row>
    <row r="42" spans="1:14">
      <c r="A42" s="9">
        <v>2022</v>
      </c>
      <c r="B42" s="68">
        <v>47.181140999999997</v>
      </c>
      <c r="C42" s="4">
        <v>157667000</v>
      </c>
      <c r="D42" s="27">
        <v>18030014.500825673</v>
      </c>
      <c r="E42" s="24">
        <v>57753702.033989944</v>
      </c>
      <c r="F42" s="33">
        <v>16044662.429202493</v>
      </c>
      <c r="G42" s="26">
        <f t="shared" ref="G42:G43" si="4">ROUND((SUM(C42,D42:F42)),3-LEN(INT(SUM(C42,D42:E42))))</f>
        <v>249000000</v>
      </c>
      <c r="H42" s="26">
        <f t="shared" ref="H42:H43" si="5">G42/10^6</f>
        <v>249</v>
      </c>
      <c r="I42" s="10"/>
      <c r="J42" s="5"/>
      <c r="L42" s="11"/>
      <c r="M42" s="12"/>
      <c r="N42" s="11"/>
    </row>
    <row r="43" spans="1:14">
      <c r="A43" s="9">
        <v>2023</v>
      </c>
      <c r="B43" s="68">
        <v>42.527658600000002</v>
      </c>
      <c r="C43" s="4">
        <v>122430000</v>
      </c>
      <c r="D43" s="27">
        <v>15082322.795555379</v>
      </c>
      <c r="E43" s="24">
        <v>45136319.480599254</v>
      </c>
      <c r="F43" s="33">
        <v>15896984.267288476</v>
      </c>
      <c r="G43" s="26">
        <f t="shared" si="4"/>
        <v>199000000</v>
      </c>
      <c r="H43" s="26">
        <f t="shared" si="5"/>
        <v>199</v>
      </c>
      <c r="I43" s="10"/>
      <c r="J43" s="5"/>
      <c r="L43" s="11"/>
      <c r="M43" s="12"/>
      <c r="N43" s="11"/>
    </row>
    <row r="44" spans="1:14">
      <c r="A44" s="9">
        <v>2024</v>
      </c>
      <c r="B44" s="68">
        <v>54.290627999999998</v>
      </c>
      <c r="C44" s="4">
        <v>187221000</v>
      </c>
      <c r="D44" s="27">
        <v>15071917.341510963</v>
      </c>
      <c r="E44" s="24">
        <v>69270675.006733805</v>
      </c>
      <c r="F44" s="33">
        <v>15748791.547319014</v>
      </c>
      <c r="G44" s="26">
        <f t="shared" si="2"/>
        <v>287000000</v>
      </c>
      <c r="H44" s="26">
        <f t="shared" si="3"/>
        <v>287</v>
      </c>
      <c r="I44" s="10"/>
      <c r="J44" s="5"/>
      <c r="L44" s="11"/>
      <c r="M44" s="12"/>
      <c r="N44" s="11"/>
    </row>
    <row r="46" spans="1:14">
      <c r="A46" s="28" t="s">
        <v>97</v>
      </c>
      <c r="B46" s="6">
        <f>PERCENTILE(B5:B44,0.25)</f>
        <v>44.854399799999996</v>
      </c>
      <c r="C46" s="7">
        <f t="shared" ref="C46" si="6">PERCENTILE(C5:C44,0.25)</f>
        <v>152365000</v>
      </c>
      <c r="D46" s="7">
        <f t="shared" ref="D46:F46" si="7">PERCENTILE(D5:D44,0.25)</f>
        <v>25890016.200026873</v>
      </c>
      <c r="E46" s="7">
        <f t="shared" si="7"/>
        <v>51839702.758031443</v>
      </c>
      <c r="F46" s="7">
        <f t="shared" si="7"/>
        <v>17211886.342886683</v>
      </c>
      <c r="G46" s="7">
        <f>PERCENTILE(G5:G44,0.25)</f>
        <v>253500000</v>
      </c>
      <c r="H46" s="7">
        <f>PERCENTILE(H5:H44,0.25)</f>
        <v>253.5</v>
      </c>
    </row>
    <row r="47" spans="1:14">
      <c r="A47" s="28" t="s">
        <v>98</v>
      </c>
      <c r="B47" s="6">
        <f>AVERAGE(B5:B44)</f>
        <v>52.442840012849999</v>
      </c>
      <c r="C47" s="7">
        <f t="shared" ref="C47" si="8">AVERAGE(C5:C44)</f>
        <v>200492012.5</v>
      </c>
      <c r="D47" s="7">
        <f t="shared" ref="D47:F47" si="9">AVERAGE(D5:D44)</f>
        <v>40905306.955698483</v>
      </c>
      <c r="E47" s="7">
        <f t="shared" si="9"/>
        <v>71484388.080922961</v>
      </c>
      <c r="F47" s="7">
        <f t="shared" si="9"/>
        <v>20029567.167660449</v>
      </c>
      <c r="G47" s="7">
        <f>AVERAGE(G5:G44)</f>
        <v>332925000</v>
      </c>
      <c r="H47" s="7">
        <f>AVERAGE(H5:H44)</f>
        <v>332.92500000000001</v>
      </c>
      <c r="I47" s="14"/>
    </row>
    <row r="48" spans="1:14">
      <c r="A48" s="28" t="s">
        <v>99</v>
      </c>
      <c r="B48" s="6">
        <f>PERCENTILE(B5:B44,0.75)</f>
        <v>56.97284355</v>
      </c>
      <c r="C48" s="7">
        <f t="shared" ref="C48" si="10">PERCENTILE(C5:C44,0.75)</f>
        <v>238777000</v>
      </c>
      <c r="D48" s="7">
        <f t="shared" ref="D48:G48" si="11">PERCENTILE(D5:D44,0.75)</f>
        <v>56798538.869907647</v>
      </c>
      <c r="E48" s="7">
        <f t="shared" si="11"/>
        <v>83952328.638422355</v>
      </c>
      <c r="F48" s="7">
        <f t="shared" si="11"/>
        <v>22331956.091814265</v>
      </c>
      <c r="G48" s="7">
        <f t="shared" si="11"/>
        <v>394500000</v>
      </c>
      <c r="H48" s="7">
        <f>PERCENTILE(H5:H44,0.75)</f>
        <v>394.5</v>
      </c>
      <c r="I48" s="14"/>
      <c r="J48" s="14"/>
    </row>
    <row r="49" spans="1:15">
      <c r="A49" s="29" t="s">
        <v>100</v>
      </c>
      <c r="B49" s="6">
        <f>MAX(B5:B44)</f>
        <v>84.667527000000007</v>
      </c>
      <c r="C49" s="7">
        <f t="shared" ref="C49" si="12">MAX(C5:C44)</f>
        <v>414504000</v>
      </c>
      <c r="D49" s="7">
        <f t="shared" ref="D49:G49" si="13">MAX(D5:D44)</f>
        <v>70562793.316232532</v>
      </c>
      <c r="E49" s="7">
        <f t="shared" si="13"/>
        <v>159031994.37922463</v>
      </c>
      <c r="F49" s="7">
        <f t="shared" si="13"/>
        <v>25955226.079146728</v>
      </c>
      <c r="G49" s="7">
        <f t="shared" si="13"/>
        <v>634000000</v>
      </c>
      <c r="H49" s="7">
        <f>MAX(H5:H44)</f>
        <v>634</v>
      </c>
    </row>
    <row r="50" spans="1:15">
      <c r="A50" s="29" t="s">
        <v>101</v>
      </c>
      <c r="B50" s="6">
        <f>MIN(B5:B44)</f>
        <v>29.342791800000001</v>
      </c>
      <c r="C50" s="7">
        <f t="shared" ref="C50" si="14">MIN(C5:C44)</f>
        <v>81259500</v>
      </c>
      <c r="D50" s="7">
        <f t="shared" ref="D50:G50" si="15">MIN(D5:D44)</f>
        <v>15071917.341510963</v>
      </c>
      <c r="E50" s="7">
        <f t="shared" si="15"/>
        <v>25996796.376936428</v>
      </c>
      <c r="F50" s="7">
        <f t="shared" si="15"/>
        <v>15748791.547319014</v>
      </c>
      <c r="G50" s="7">
        <f t="shared" si="15"/>
        <v>168000000</v>
      </c>
      <c r="H50" s="7">
        <f>MIN(H5:H44)</f>
        <v>168</v>
      </c>
    </row>
    <row r="51" spans="1:15">
      <c r="A51" s="29"/>
      <c r="B51" s="6"/>
      <c r="C51" s="7"/>
      <c r="D51" s="7"/>
      <c r="E51" s="7"/>
      <c r="F51" s="7"/>
      <c r="G51" s="7"/>
      <c r="H51" s="7"/>
    </row>
    <row r="52" spans="1:15">
      <c r="A52" s="38" t="s">
        <v>102</v>
      </c>
      <c r="B52" s="41">
        <f>B44-B43</f>
        <v>11.762969399999996</v>
      </c>
      <c r="C52" s="54">
        <f t="shared" ref="C52:H52" si="16">C44-C43</f>
        <v>64791000</v>
      </c>
      <c r="D52" s="54">
        <f t="shared" si="16"/>
        <v>-10405.454044416547</v>
      </c>
      <c r="E52" s="54">
        <f t="shared" si="16"/>
        <v>24134355.526134551</v>
      </c>
      <c r="F52" s="54">
        <f t="shared" si="16"/>
        <v>-148192.7199694626</v>
      </c>
      <c r="G52" s="54">
        <f t="shared" si="16"/>
        <v>88000000</v>
      </c>
      <c r="H52" s="54">
        <f t="shared" si="16"/>
        <v>88</v>
      </c>
    </row>
    <row r="53" spans="1:15">
      <c r="A53" s="38" t="s">
        <v>103</v>
      </c>
      <c r="B53" s="41">
        <f>B44-B47</f>
        <v>1.8477879871499994</v>
      </c>
      <c r="C53" s="54">
        <f t="shared" ref="C53:H53" si="17">C44-C47</f>
        <v>-13271012.5</v>
      </c>
      <c r="D53" s="54">
        <f t="shared" si="17"/>
        <v>-25833389.61418752</v>
      </c>
      <c r="E53" s="54">
        <f t="shared" si="17"/>
        <v>-2213713.0741891563</v>
      </c>
      <c r="F53" s="54">
        <f t="shared" si="17"/>
        <v>-4280775.6203414351</v>
      </c>
      <c r="G53" s="54">
        <f t="shared" si="17"/>
        <v>-45925000</v>
      </c>
      <c r="H53" s="54">
        <f t="shared" si="17"/>
        <v>-45.925000000000011</v>
      </c>
    </row>
    <row r="54" spans="1:15">
      <c r="A54" s="39" t="s">
        <v>104</v>
      </c>
      <c r="B54" s="40">
        <f>(B44-B43)/B43</f>
        <v>0.27659574468085096</v>
      </c>
      <c r="C54" s="40">
        <f t="shared" ref="C54:H54" si="18">(C44-C43)/C43</f>
        <v>0.52920852732173485</v>
      </c>
      <c r="D54" s="40">
        <f t="shared" si="18"/>
        <v>-6.8991057846096073E-4</v>
      </c>
      <c r="E54" s="40">
        <f t="shared" si="18"/>
        <v>0.53469923564565591</v>
      </c>
      <c r="F54" s="40">
        <f t="shared" si="18"/>
        <v>-9.3220649575908275E-3</v>
      </c>
      <c r="G54" s="40">
        <f t="shared" si="18"/>
        <v>0.44221105527638194</v>
      </c>
      <c r="H54" s="40">
        <f t="shared" si="18"/>
        <v>0.44221105527638194</v>
      </c>
    </row>
    <row r="55" spans="1:15">
      <c r="A55" s="39" t="s">
        <v>105</v>
      </c>
      <c r="B55" s="40">
        <f>(B44-B47)/B47</f>
        <v>3.523432344047802E-2</v>
      </c>
      <c r="C55" s="40">
        <f t="shared" ref="C55:H55" si="19">(C44-C47)/C47</f>
        <v>-6.6192225488284726E-2</v>
      </c>
      <c r="D55" s="40">
        <f t="shared" si="19"/>
        <v>-0.63154127268048021</v>
      </c>
      <c r="E55" s="40">
        <f t="shared" si="19"/>
        <v>-3.0967783786344391E-2</v>
      </c>
      <c r="F55" s="40">
        <f t="shared" si="19"/>
        <v>-0.21372282209138974</v>
      </c>
      <c r="G55" s="40">
        <f t="shared" si="19"/>
        <v>-0.13794398137718705</v>
      </c>
      <c r="H55" s="40">
        <f t="shared" si="19"/>
        <v>-0.13794398137718708</v>
      </c>
    </row>
    <row r="56" spans="1:15">
      <c r="A56" s="8"/>
      <c r="L56" s="17"/>
      <c r="O56" s="18"/>
    </row>
    <row r="57" spans="1:15">
      <c r="B57" s="8"/>
      <c r="C57" s="8"/>
    </row>
    <row r="58" spans="1:15">
      <c r="B58" s="8"/>
    </row>
    <row r="59" spans="1:15">
      <c r="B59" s="8"/>
    </row>
    <row r="60" spans="1:15">
      <c r="B60" s="8"/>
      <c r="C60" s="8"/>
    </row>
    <row r="61" spans="1:15">
      <c r="B61" s="8"/>
      <c r="C61" s="8"/>
    </row>
    <row r="62" spans="1:15">
      <c r="B62" s="8"/>
      <c r="C62" s="8"/>
    </row>
    <row r="63" spans="1:15">
      <c r="B63" s="8"/>
      <c r="C63" s="8"/>
    </row>
  </sheetData>
  <phoneticPr fontId="0" type="noConversion"/>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9"/>
  <sheetViews>
    <sheetView topLeftCell="A34" zoomScaleNormal="100" workbookViewId="0">
      <selection activeCell="F54" sqref="F54"/>
    </sheetView>
  </sheetViews>
  <sheetFormatPr defaultColWidth="8.85546875" defaultRowHeight="14.45"/>
  <cols>
    <col min="1" max="1" width="23.7109375" style="8" customWidth="1"/>
    <col min="2" max="2" width="13.28515625" style="8" bestFit="1" customWidth="1"/>
    <col min="3" max="3" width="12.28515625" style="8" bestFit="1" customWidth="1"/>
    <col min="4" max="4" width="31.28515625" style="8" bestFit="1" customWidth="1"/>
    <col min="5" max="5" width="28.85546875" style="8" bestFit="1" customWidth="1"/>
    <col min="6" max="7" width="12.140625" style="8" bestFit="1" customWidth="1"/>
    <col min="8" max="8" width="14.7109375" style="3" bestFit="1" customWidth="1"/>
    <col min="9" max="9" width="10.140625" style="3" bestFit="1" customWidth="1"/>
    <col min="10" max="16384" width="8.85546875" style="3"/>
  </cols>
  <sheetData>
    <row r="1" spans="1:9">
      <c r="A1" s="15" t="s">
        <v>106</v>
      </c>
      <c r="B1" s="19"/>
      <c r="C1" s="19"/>
      <c r="D1" s="19"/>
      <c r="E1" s="19"/>
    </row>
    <row r="2" spans="1:9">
      <c r="A2" s="20"/>
    </row>
    <row r="3" spans="1:9">
      <c r="A3" s="19" t="s">
        <v>88</v>
      </c>
      <c r="B3" s="19" t="s">
        <v>89</v>
      </c>
      <c r="C3" s="19" t="s">
        <v>90</v>
      </c>
      <c r="D3" s="21" t="s">
        <v>75</v>
      </c>
      <c r="E3" s="21" t="s">
        <v>91</v>
      </c>
      <c r="F3" s="19" t="s">
        <v>93</v>
      </c>
      <c r="G3" s="19" t="s">
        <v>93</v>
      </c>
    </row>
    <row r="4" spans="1:9">
      <c r="B4" s="8" t="s">
        <v>94</v>
      </c>
      <c r="C4" s="8" t="s">
        <v>95</v>
      </c>
      <c r="D4" s="22" t="s">
        <v>95</v>
      </c>
      <c r="E4" s="22" t="s">
        <v>95</v>
      </c>
      <c r="F4" s="8" t="s">
        <v>95</v>
      </c>
      <c r="G4" s="9" t="s">
        <v>96</v>
      </c>
    </row>
    <row r="5" spans="1:9">
      <c r="A5" s="8">
        <v>1985</v>
      </c>
      <c r="B5" s="68">
        <v>36.7108056</v>
      </c>
      <c r="C5" s="4">
        <v>6960140</v>
      </c>
      <c r="D5" s="23">
        <v>6212207.0089643821</v>
      </c>
      <c r="E5" s="24">
        <v>1980213.6195707729</v>
      </c>
      <c r="F5" s="25">
        <f>ROUND((SUM(C5,D5,E5)),3-LEN(INT(SUM(C5,D5,E5))))</f>
        <v>15200000</v>
      </c>
      <c r="G5" s="30">
        <f>F5/10^6</f>
        <v>15.2</v>
      </c>
      <c r="H5" s="13"/>
      <c r="I5" s="14"/>
    </row>
    <row r="6" spans="1:9">
      <c r="A6" s="8">
        <v>1986</v>
      </c>
      <c r="B6" s="68">
        <v>50.477357699999999</v>
      </c>
      <c r="C6" s="4">
        <v>17028300</v>
      </c>
      <c r="D6" s="23">
        <v>6228102.8597459048</v>
      </c>
      <c r="E6" s="24">
        <v>6475964.9319061833</v>
      </c>
      <c r="F6" s="25">
        <f t="shared" ref="F6:F44" si="0">ROUND((SUM(C6,D6,E6)),3-LEN(INT(SUM(C6,D6,E6))))</f>
        <v>29700000</v>
      </c>
      <c r="G6" s="30">
        <f t="shared" ref="G6:G44" si="1">F6/10^6</f>
        <v>29.7</v>
      </c>
      <c r="H6" s="13"/>
      <c r="I6" s="14"/>
    </row>
    <row r="7" spans="1:9">
      <c r="A7" s="8">
        <v>1987</v>
      </c>
      <c r="B7" s="68">
        <v>50.477357699999999</v>
      </c>
      <c r="C7" s="4">
        <v>12261200</v>
      </c>
      <c r="D7" s="23">
        <v>5319495.3690523729</v>
      </c>
      <c r="E7" s="24">
        <v>4730805.4569781348</v>
      </c>
      <c r="F7" s="25">
        <f t="shared" si="0"/>
        <v>22300000</v>
      </c>
      <c r="G7" s="30">
        <f t="shared" si="1"/>
        <v>22.3</v>
      </c>
      <c r="H7" s="13"/>
      <c r="I7" s="14"/>
    </row>
    <row r="8" spans="1:9">
      <c r="A8" s="8">
        <v>1988</v>
      </c>
      <c r="B8" s="68">
        <v>38.326598099999998</v>
      </c>
      <c r="C8" s="4">
        <v>8792760</v>
      </c>
      <c r="D8" s="23">
        <v>4386074.8430313282</v>
      </c>
      <c r="E8" s="24">
        <v>3458281.9034403823</v>
      </c>
      <c r="F8" s="25">
        <f t="shared" si="0"/>
        <v>16600000</v>
      </c>
      <c r="G8" s="30">
        <f t="shared" si="1"/>
        <v>16.600000000000001</v>
      </c>
      <c r="H8" s="13"/>
      <c r="I8" s="14"/>
    </row>
    <row r="9" spans="1:9">
      <c r="A9" s="8">
        <v>1989</v>
      </c>
      <c r="B9" s="68">
        <v>49.378618799999998</v>
      </c>
      <c r="C9" s="4">
        <v>10629600</v>
      </c>
      <c r="D9" s="23">
        <v>3758400.9505932098</v>
      </c>
      <c r="E9" s="24">
        <v>4433478.9743266217</v>
      </c>
      <c r="F9" s="25">
        <f t="shared" si="0"/>
        <v>18800000</v>
      </c>
      <c r="G9" s="30">
        <f t="shared" si="1"/>
        <v>18.8</v>
      </c>
      <c r="H9" s="13"/>
      <c r="I9" s="14"/>
    </row>
    <row r="10" spans="1:9">
      <c r="A10" s="8">
        <v>1990</v>
      </c>
      <c r="B10" s="35">
        <v>48.861565200000001</v>
      </c>
      <c r="C10" s="34">
        <v>8724600</v>
      </c>
      <c r="D10" s="23">
        <v>3500901.154555398</v>
      </c>
      <c r="E10" s="24">
        <v>3665311.9946336849</v>
      </c>
      <c r="F10" s="25">
        <f t="shared" si="0"/>
        <v>15900000</v>
      </c>
      <c r="G10" s="30">
        <f t="shared" si="1"/>
        <v>15.9</v>
      </c>
      <c r="H10" s="13"/>
      <c r="I10" s="14"/>
    </row>
    <row r="11" spans="1:9">
      <c r="A11" s="8">
        <v>1991</v>
      </c>
      <c r="B11" s="35">
        <v>54.290627999999998</v>
      </c>
      <c r="C11" s="34">
        <v>8932600</v>
      </c>
      <c r="D11" s="23">
        <v>3451877.3246166883</v>
      </c>
      <c r="E11" s="24">
        <v>3803486.956222828</v>
      </c>
      <c r="F11" s="25">
        <f t="shared" si="0"/>
        <v>16200000</v>
      </c>
      <c r="G11" s="30">
        <f t="shared" si="1"/>
        <v>16.2</v>
      </c>
      <c r="H11" s="13"/>
      <c r="I11" s="14"/>
    </row>
    <row r="12" spans="1:9">
      <c r="A12" s="8">
        <v>1992</v>
      </c>
      <c r="B12" s="35">
        <v>39.037546800000001</v>
      </c>
      <c r="C12" s="34">
        <v>6407380</v>
      </c>
      <c r="D12" s="23">
        <v>3025689.0102748177</v>
      </c>
      <c r="E12" s="24">
        <v>2808789.9114923836</v>
      </c>
      <c r="F12" s="25">
        <f t="shared" si="0"/>
        <v>12200000</v>
      </c>
      <c r="G12" s="30">
        <f t="shared" si="1"/>
        <v>12.2</v>
      </c>
      <c r="H12" s="13"/>
      <c r="I12" s="14"/>
    </row>
    <row r="13" spans="1:9">
      <c r="A13" s="8">
        <v>1993</v>
      </c>
      <c r="B13" s="35">
        <v>65.278017000000006</v>
      </c>
      <c r="C13" s="34">
        <v>15348200</v>
      </c>
      <c r="D13" s="23">
        <v>2886409.5127755916</v>
      </c>
      <c r="E13" s="24">
        <v>6550562.1561016887</v>
      </c>
      <c r="F13" s="25">
        <f t="shared" si="0"/>
        <v>24800000</v>
      </c>
      <c r="G13" s="30">
        <f t="shared" si="1"/>
        <v>24.8</v>
      </c>
      <c r="H13" s="13"/>
      <c r="I13" s="14"/>
    </row>
    <row r="14" spans="1:9">
      <c r="A14" s="8">
        <v>1994</v>
      </c>
      <c r="B14" s="35">
        <v>69.155918999999997</v>
      </c>
      <c r="C14" s="34">
        <v>14139300</v>
      </c>
      <c r="D14" s="23">
        <v>2848151.8676113104</v>
      </c>
      <c r="E14" s="24">
        <v>6200806.4812565269</v>
      </c>
      <c r="F14" s="25">
        <f t="shared" si="0"/>
        <v>23200000</v>
      </c>
      <c r="G14" s="30">
        <f t="shared" si="1"/>
        <v>23.2</v>
      </c>
      <c r="H14" s="13"/>
      <c r="I14" s="14"/>
    </row>
    <row r="15" spans="1:9">
      <c r="A15" s="8">
        <v>1995</v>
      </c>
      <c r="B15" s="35">
        <v>38.714388300000003</v>
      </c>
      <c r="C15" s="34">
        <v>7016340</v>
      </c>
      <c r="D15" s="23">
        <v>2601958.2814058512</v>
      </c>
      <c r="E15" s="24">
        <v>3305517.3939383156</v>
      </c>
      <c r="F15" s="25">
        <f t="shared" si="0"/>
        <v>12900000</v>
      </c>
      <c r="G15" s="30">
        <f t="shared" si="1"/>
        <v>12.9</v>
      </c>
      <c r="H15" s="13"/>
      <c r="I15" s="14"/>
    </row>
    <row r="16" spans="1:9">
      <c r="A16" s="8">
        <v>1996</v>
      </c>
      <c r="B16" s="35">
        <v>74.326454999999996</v>
      </c>
      <c r="C16" s="34">
        <v>24343100</v>
      </c>
      <c r="D16" s="23">
        <v>2663447.9827931109</v>
      </c>
      <c r="E16" s="24">
        <v>10271683.422893323</v>
      </c>
      <c r="F16" s="25">
        <f t="shared" si="0"/>
        <v>37300000</v>
      </c>
      <c r="G16" s="30">
        <f t="shared" si="1"/>
        <v>37.299999999999997</v>
      </c>
      <c r="H16" s="13"/>
      <c r="I16" s="14"/>
    </row>
    <row r="17" spans="1:13">
      <c r="A17" s="8">
        <v>1997</v>
      </c>
      <c r="B17" s="35">
        <v>58.039266599999998</v>
      </c>
      <c r="C17" s="34">
        <v>10146500</v>
      </c>
      <c r="D17" s="23">
        <v>2562724.7212914936</v>
      </c>
      <c r="E17" s="24">
        <v>4624524.602695344</v>
      </c>
      <c r="F17" s="25">
        <f t="shared" si="0"/>
        <v>17300000</v>
      </c>
      <c r="G17" s="30">
        <f t="shared" si="1"/>
        <v>17.3</v>
      </c>
      <c r="H17" s="13"/>
      <c r="I17" s="14"/>
    </row>
    <row r="18" spans="1:13">
      <c r="A18" s="8">
        <v>1998</v>
      </c>
      <c r="B18" s="35">
        <v>68.509602000000001</v>
      </c>
      <c r="C18" s="34">
        <v>14113400</v>
      </c>
      <c r="D18" s="23">
        <v>2322207.5067417212</v>
      </c>
      <c r="E18" s="24">
        <v>6239426.0535937548</v>
      </c>
      <c r="F18" s="25">
        <f t="shared" si="0"/>
        <v>22700000</v>
      </c>
      <c r="G18" s="30">
        <f t="shared" si="1"/>
        <v>22.7</v>
      </c>
      <c r="H18" s="13"/>
      <c r="I18" s="14"/>
    </row>
    <row r="19" spans="1:13">
      <c r="A19" s="8">
        <v>1999</v>
      </c>
      <c r="B19" s="35">
        <v>29.4720552</v>
      </c>
      <c r="C19" s="34">
        <v>4567100</v>
      </c>
      <c r="D19" s="23">
        <v>2358605.1049597366</v>
      </c>
      <c r="E19" s="24">
        <v>2487504.4906039275</v>
      </c>
      <c r="F19" s="25">
        <f t="shared" si="0"/>
        <v>9410000</v>
      </c>
      <c r="G19" s="30">
        <f t="shared" si="1"/>
        <v>9.41</v>
      </c>
      <c r="H19" s="13"/>
      <c r="I19" s="14"/>
    </row>
    <row r="20" spans="1:13">
      <c r="A20" s="8">
        <v>2000</v>
      </c>
      <c r="B20" s="35">
        <v>45.629980199999999</v>
      </c>
      <c r="C20" s="34">
        <v>8199800</v>
      </c>
      <c r="D20" s="23">
        <v>2338437.6689879713</v>
      </c>
      <c r="E20" s="24">
        <v>4030705.7164406097</v>
      </c>
      <c r="F20" s="25">
        <f t="shared" si="0"/>
        <v>14600000</v>
      </c>
      <c r="G20" s="30">
        <f t="shared" si="1"/>
        <v>14.6</v>
      </c>
      <c r="H20" s="13"/>
      <c r="I20" s="14"/>
    </row>
    <row r="21" spans="1:13">
      <c r="A21" s="8">
        <v>2001</v>
      </c>
      <c r="B21" s="35">
        <v>33.996274200000002</v>
      </c>
      <c r="C21" s="34">
        <v>6439500</v>
      </c>
      <c r="D21" s="23">
        <v>2277775.8693849696</v>
      </c>
      <c r="E21" s="24">
        <v>3357019.9626209354</v>
      </c>
      <c r="F21" s="25">
        <f t="shared" si="0"/>
        <v>12100000</v>
      </c>
      <c r="G21" s="30">
        <f t="shared" si="1"/>
        <v>12.1</v>
      </c>
      <c r="H21" s="13"/>
      <c r="I21" s="14"/>
    </row>
    <row r="22" spans="1:13">
      <c r="A22" s="8">
        <v>2002</v>
      </c>
      <c r="B22" s="35">
        <v>29.342791800000001</v>
      </c>
      <c r="C22" s="34">
        <v>4223190</v>
      </c>
      <c r="D22" s="23">
        <v>2323924.126557122</v>
      </c>
      <c r="E22" s="24">
        <v>2422016.7907201289</v>
      </c>
      <c r="F22" s="25">
        <f t="shared" si="0"/>
        <v>8970000</v>
      </c>
      <c r="G22" s="30">
        <f t="shared" si="1"/>
        <v>8.9700000000000006</v>
      </c>
      <c r="H22" s="13"/>
      <c r="I22" s="14"/>
    </row>
    <row r="23" spans="1:13">
      <c r="A23" s="8">
        <v>2003</v>
      </c>
      <c r="B23" s="35">
        <v>76.911722999999995</v>
      </c>
      <c r="C23" s="34">
        <v>20833300</v>
      </c>
      <c r="D23" s="23">
        <v>2321689.1956824614</v>
      </c>
      <c r="E23" s="24">
        <v>9780808.6398671139</v>
      </c>
      <c r="F23" s="25">
        <f t="shared" si="0"/>
        <v>32900000</v>
      </c>
      <c r="G23" s="30">
        <f t="shared" si="1"/>
        <v>32.9</v>
      </c>
      <c r="H23" s="13"/>
      <c r="I23" s="14"/>
    </row>
    <row r="24" spans="1:13">
      <c r="A24" s="8">
        <v>2004</v>
      </c>
      <c r="B24" s="35">
        <v>76.265405999999999</v>
      </c>
      <c r="C24" s="34">
        <v>22212300</v>
      </c>
      <c r="D24" s="23">
        <v>2197859.4187308517</v>
      </c>
      <c r="E24" s="24">
        <v>10054594.552852478</v>
      </c>
      <c r="F24" s="25">
        <f t="shared" si="0"/>
        <v>34500000</v>
      </c>
      <c r="G24" s="30">
        <f t="shared" si="1"/>
        <v>34.5</v>
      </c>
      <c r="H24" s="13"/>
      <c r="I24" s="14"/>
    </row>
    <row r="25" spans="1:13">
      <c r="A25" s="8">
        <v>2005</v>
      </c>
      <c r="B25" s="35">
        <v>56.617369199999999</v>
      </c>
      <c r="C25" s="34">
        <v>12382400</v>
      </c>
      <c r="D25" s="23">
        <v>2283814.5189838782</v>
      </c>
      <c r="E25" s="24">
        <v>5835662.2201967314</v>
      </c>
      <c r="F25" s="25">
        <f t="shared" si="0"/>
        <v>20500000</v>
      </c>
      <c r="G25" s="30">
        <f t="shared" si="1"/>
        <v>20.5</v>
      </c>
      <c r="H25" s="13"/>
      <c r="I25" s="14"/>
    </row>
    <row r="26" spans="1:13">
      <c r="A26" s="8">
        <v>2006</v>
      </c>
      <c r="B26" s="35">
        <v>50.089567500000001</v>
      </c>
      <c r="C26" s="34">
        <v>11328900</v>
      </c>
      <c r="D26" s="23">
        <v>2207547.3964637835</v>
      </c>
      <c r="E26" s="24">
        <v>5411941.0111874528</v>
      </c>
      <c r="F26" s="25">
        <f t="shared" si="0"/>
        <v>18900000</v>
      </c>
      <c r="G26" s="30">
        <f t="shared" si="1"/>
        <v>18.899999999999999</v>
      </c>
      <c r="H26" s="13"/>
      <c r="I26" s="14"/>
    </row>
    <row r="27" spans="1:13">
      <c r="A27" s="8">
        <v>2007</v>
      </c>
      <c r="B27" s="35">
        <v>51.382201500000001</v>
      </c>
      <c r="C27" s="34">
        <v>11045500</v>
      </c>
      <c r="D27" s="23">
        <v>2115410.8775988221</v>
      </c>
      <c r="E27" s="24">
        <v>5126267.4936973043</v>
      </c>
      <c r="F27" s="25">
        <f t="shared" si="0"/>
        <v>18300000</v>
      </c>
      <c r="G27" s="30">
        <f t="shared" si="1"/>
        <v>18.3</v>
      </c>
      <c r="H27" s="13"/>
      <c r="I27" s="14"/>
    </row>
    <row r="28" spans="1:13">
      <c r="A28" s="8">
        <v>2008</v>
      </c>
      <c r="B28" s="35">
        <v>48.021353099999999</v>
      </c>
      <c r="C28" s="34">
        <v>8384300</v>
      </c>
      <c r="D28" s="23">
        <v>1963204.9131972189</v>
      </c>
      <c r="E28" s="24">
        <v>4170200.7616974553</v>
      </c>
      <c r="F28" s="25">
        <f t="shared" si="0"/>
        <v>14500000</v>
      </c>
      <c r="G28" s="30">
        <f t="shared" si="1"/>
        <v>14.5</v>
      </c>
      <c r="H28" s="13"/>
      <c r="I28" s="14"/>
    </row>
    <row r="29" spans="1:13">
      <c r="A29" s="8">
        <v>2009</v>
      </c>
      <c r="B29" s="35">
        <v>40.976497799999997</v>
      </c>
      <c r="C29" s="34">
        <v>6676300</v>
      </c>
      <c r="D29" s="23">
        <v>1864459.320242709</v>
      </c>
      <c r="E29" s="24">
        <v>3531313.3523369548</v>
      </c>
      <c r="F29" s="25">
        <f t="shared" si="0"/>
        <v>12100000</v>
      </c>
      <c r="G29" s="30">
        <f t="shared" si="1"/>
        <v>12.1</v>
      </c>
      <c r="H29" s="13"/>
      <c r="I29" s="14"/>
    </row>
    <row r="30" spans="1:13">
      <c r="A30" s="8">
        <v>2010</v>
      </c>
      <c r="B30" s="35">
        <v>51.640728299999999</v>
      </c>
      <c r="C30" s="34">
        <v>12895800</v>
      </c>
      <c r="D30" s="23">
        <v>1764425.9663169817</v>
      </c>
      <c r="E30" s="24">
        <v>6063653.7940871557</v>
      </c>
      <c r="F30" s="25">
        <f t="shared" si="0"/>
        <v>20700000</v>
      </c>
      <c r="G30" s="30">
        <f t="shared" si="1"/>
        <v>20.7</v>
      </c>
      <c r="H30" s="13"/>
      <c r="I30" s="14"/>
    </row>
    <row r="31" spans="1:13">
      <c r="A31" s="8">
        <v>2011</v>
      </c>
      <c r="B31" s="35">
        <v>73.033821000000003</v>
      </c>
      <c r="C31" s="34">
        <v>41157900</v>
      </c>
      <c r="D31" s="23">
        <v>1403001.9549822628</v>
      </c>
      <c r="E31" s="24">
        <v>17283080.060286701</v>
      </c>
      <c r="F31" s="25">
        <f t="shared" si="0"/>
        <v>59800000</v>
      </c>
      <c r="G31" s="30">
        <f t="shared" si="1"/>
        <v>59.8</v>
      </c>
      <c r="H31" s="13"/>
      <c r="I31" s="14"/>
    </row>
    <row r="32" spans="1:13" s="1" customFormat="1">
      <c r="A32" s="9">
        <v>2012</v>
      </c>
      <c r="B32" s="35">
        <v>51.705359999999999</v>
      </c>
      <c r="C32" s="34">
        <v>7693000</v>
      </c>
      <c r="D32" s="27">
        <v>1378447.4620534363</v>
      </c>
      <c r="E32" s="24">
        <v>4212352.3221489927</v>
      </c>
      <c r="F32" s="25">
        <f t="shared" si="0"/>
        <v>13300000</v>
      </c>
      <c r="G32" s="30">
        <f t="shared" si="1"/>
        <v>13.3</v>
      </c>
      <c r="H32" s="13"/>
      <c r="I32" s="14"/>
      <c r="K32" s="11"/>
      <c r="L32" s="12"/>
      <c r="M32" s="11"/>
    </row>
    <row r="33" spans="1:13" s="1" customFormat="1">
      <c r="A33" s="9">
        <v>2013</v>
      </c>
      <c r="B33" s="35">
        <v>49.120092</v>
      </c>
      <c r="C33" s="34">
        <v>9788600</v>
      </c>
      <c r="D33" s="27">
        <v>1455513.2219429591</v>
      </c>
      <c r="E33" s="24">
        <v>5043855.4362449199</v>
      </c>
      <c r="F33" s="25">
        <f t="shared" si="0"/>
        <v>16300000</v>
      </c>
      <c r="G33" s="30">
        <f t="shared" si="1"/>
        <v>16.3</v>
      </c>
      <c r="H33" s="13"/>
      <c r="I33" s="14"/>
      <c r="K33" s="11"/>
      <c r="L33" s="12"/>
      <c r="M33" s="11"/>
    </row>
    <row r="34" spans="1:13">
      <c r="A34" s="9">
        <v>2014</v>
      </c>
      <c r="B34" s="35">
        <v>52.545572100000001</v>
      </c>
      <c r="C34" s="34">
        <v>11662400</v>
      </c>
      <c r="D34" s="27">
        <v>1465383.2210928332</v>
      </c>
      <c r="E34" s="24">
        <v>5779483.8716171617</v>
      </c>
      <c r="F34" s="25">
        <f t="shared" si="0"/>
        <v>18900000</v>
      </c>
      <c r="G34" s="30">
        <f t="shared" si="1"/>
        <v>18.899999999999999</v>
      </c>
    </row>
    <row r="35" spans="1:13">
      <c r="A35" s="9">
        <v>2015</v>
      </c>
      <c r="B35" s="35">
        <v>41.041129499999997</v>
      </c>
      <c r="C35" s="34">
        <v>6500500</v>
      </c>
      <c r="D35" s="27">
        <v>1344064.6886537799</v>
      </c>
      <c r="E35" s="24">
        <v>3797669.4997307877</v>
      </c>
      <c r="F35" s="25">
        <f t="shared" si="0"/>
        <v>11600000</v>
      </c>
      <c r="G35" s="30">
        <f t="shared" si="1"/>
        <v>11.6</v>
      </c>
    </row>
    <row r="36" spans="1:13">
      <c r="A36" s="9">
        <v>2016</v>
      </c>
      <c r="B36" s="35">
        <v>46.276297200000002</v>
      </c>
      <c r="C36" s="34">
        <v>9128900</v>
      </c>
      <c r="D36" s="27">
        <v>1370391.0377872477</v>
      </c>
      <c r="E36" s="24">
        <v>4709149.7710746313</v>
      </c>
      <c r="F36" s="25">
        <f t="shared" si="0"/>
        <v>15200000</v>
      </c>
      <c r="G36" s="30">
        <f t="shared" si="1"/>
        <v>15.2</v>
      </c>
    </row>
    <row r="37" spans="1:13">
      <c r="A37" s="9">
        <v>2017</v>
      </c>
      <c r="B37" s="35">
        <v>47.795142149999997</v>
      </c>
      <c r="C37" s="34">
        <v>7397200</v>
      </c>
      <c r="D37" s="27">
        <v>1184253.976530568</v>
      </c>
      <c r="E37" s="24">
        <v>4106421.8759642229</v>
      </c>
      <c r="F37" s="25">
        <f t="shared" si="0"/>
        <v>12700000</v>
      </c>
      <c r="G37" s="30">
        <f t="shared" si="1"/>
        <v>12.7</v>
      </c>
    </row>
    <row r="38" spans="1:13">
      <c r="A38" s="9">
        <v>2018</v>
      </c>
      <c r="B38" s="35">
        <v>70.508014164000002</v>
      </c>
      <c r="C38" s="34">
        <v>21088000</v>
      </c>
      <c r="D38" s="27">
        <v>1134977.3819905522</v>
      </c>
      <c r="E38" s="24">
        <v>8880048.8151212558</v>
      </c>
      <c r="F38" s="25">
        <f t="shared" si="0"/>
        <v>31100000</v>
      </c>
      <c r="G38" s="30">
        <f t="shared" si="1"/>
        <v>31.1</v>
      </c>
    </row>
    <row r="39" spans="1:13">
      <c r="A39" s="9">
        <v>2019</v>
      </c>
      <c r="B39" s="68">
        <v>84.667527000000007</v>
      </c>
      <c r="C39" s="4">
        <v>17926000</v>
      </c>
      <c r="D39" s="27">
        <v>1320277.810393231</v>
      </c>
      <c r="E39" s="24">
        <v>7761699.7142256228</v>
      </c>
      <c r="F39" s="25">
        <f t="shared" si="0"/>
        <v>27000000</v>
      </c>
      <c r="G39" s="30">
        <f t="shared" si="1"/>
        <v>27</v>
      </c>
    </row>
    <row r="40" spans="1:13">
      <c r="A40" s="9">
        <v>2020</v>
      </c>
      <c r="B40" s="68">
        <v>50.2834626</v>
      </c>
      <c r="C40" s="4">
        <v>8454000</v>
      </c>
      <c r="D40" s="27">
        <v>1133425.6306010513</v>
      </c>
      <c r="E40" s="24">
        <v>4495239.1235800311</v>
      </c>
      <c r="F40" s="25">
        <f t="shared" si="0"/>
        <v>14100000</v>
      </c>
      <c r="G40" s="30">
        <f t="shared" si="1"/>
        <v>14.1</v>
      </c>
    </row>
    <row r="41" spans="1:13">
      <c r="A41" s="9">
        <v>2021</v>
      </c>
      <c r="B41" s="68">
        <v>54.807681600000002</v>
      </c>
      <c r="C41" s="4">
        <v>12459900</v>
      </c>
      <c r="D41" s="27">
        <v>1213226.1190216327</v>
      </c>
      <c r="E41" s="24">
        <v>5919007.2953353208</v>
      </c>
      <c r="F41" s="25">
        <f t="shared" si="0"/>
        <v>19600000</v>
      </c>
      <c r="G41" s="30">
        <f t="shared" si="1"/>
        <v>19.600000000000001</v>
      </c>
    </row>
    <row r="42" spans="1:13">
      <c r="A42" s="9">
        <v>2022</v>
      </c>
      <c r="B42" s="68">
        <v>47.181140999999997</v>
      </c>
      <c r="C42" s="4">
        <v>7595800</v>
      </c>
      <c r="D42" s="27">
        <v>1315499.6455823267</v>
      </c>
      <c r="E42" s="24">
        <v>4177706.3308801018</v>
      </c>
      <c r="F42" s="25">
        <f t="shared" ref="F42:F43" si="2">ROUND((SUM(C42,D42,E42)),3-LEN(INT(SUM(C42,D42,E42))))</f>
        <v>13100000</v>
      </c>
      <c r="G42" s="30">
        <f t="shared" ref="G42:G43" si="3">F42/10^6</f>
        <v>13.1</v>
      </c>
    </row>
    <row r="43" spans="1:13">
      <c r="A43" s="9">
        <v>2023</v>
      </c>
      <c r="B43" s="68">
        <v>42.527658600000002</v>
      </c>
      <c r="C43" s="4">
        <v>5408400</v>
      </c>
      <c r="D43" s="27">
        <v>894695.44278318551</v>
      </c>
      <c r="E43" s="24">
        <v>3401184.1175129754</v>
      </c>
      <c r="F43" s="25">
        <f t="shared" si="2"/>
        <v>9700000</v>
      </c>
      <c r="G43" s="30">
        <f t="shared" si="3"/>
        <v>9.6999999999999993</v>
      </c>
    </row>
    <row r="44" spans="1:13">
      <c r="A44" s="9">
        <v>2024</v>
      </c>
      <c r="B44" s="68">
        <v>54.290627999999998</v>
      </c>
      <c r="C44" s="4">
        <v>12171100</v>
      </c>
      <c r="D44" s="27">
        <v>901747.84401830449</v>
      </c>
      <c r="E44" s="24">
        <v>5690963.7992552202</v>
      </c>
      <c r="F44" s="25">
        <f t="shared" si="0"/>
        <v>18800000</v>
      </c>
      <c r="G44" s="30">
        <f t="shared" si="1"/>
        <v>18.8</v>
      </c>
    </row>
    <row r="45" spans="1:13">
      <c r="G45" s="9"/>
    </row>
    <row r="46" spans="1:13">
      <c r="A46" s="28" t="s">
        <v>97</v>
      </c>
      <c r="B46" s="6">
        <f>PERCENTILE(B5:B44,0.25)</f>
        <v>44.854399799999996</v>
      </c>
      <c r="C46" s="7">
        <f t="shared" ref="C46:F46" si="4">PERCENTILE(C5:C44,0.25)</f>
        <v>7546150</v>
      </c>
      <c r="D46" s="7">
        <f t="shared" si="4"/>
        <v>1376433.3559868892</v>
      </c>
      <c r="E46" s="7">
        <f t="shared" si="4"/>
        <v>3764580.1234565121</v>
      </c>
      <c r="F46" s="7">
        <f t="shared" si="4"/>
        <v>13250000</v>
      </c>
      <c r="G46" s="55">
        <f>PERCENTILE(G5:G44,0.25)</f>
        <v>13.25</v>
      </c>
    </row>
    <row r="47" spans="1:13">
      <c r="A47" s="28" t="s">
        <v>98</v>
      </c>
      <c r="B47" s="6">
        <f>AVERAGE(B5:B44)</f>
        <v>52.442840012849999</v>
      </c>
      <c r="C47" s="7">
        <f t="shared" ref="C47:F47" si="5">AVERAGE(C5:C44)</f>
        <v>11811587.75</v>
      </c>
      <c r="D47" s="7">
        <f t="shared" si="5"/>
        <v>2382492.705199827</v>
      </c>
      <c r="E47" s="7">
        <f t="shared" si="5"/>
        <v>5401960.116958404</v>
      </c>
      <c r="F47" s="7">
        <f t="shared" si="5"/>
        <v>19594500</v>
      </c>
      <c r="G47" s="55">
        <f>AVERAGE(G5:G44)</f>
        <v>19.594500000000004</v>
      </c>
    </row>
    <row r="48" spans="1:13">
      <c r="A48" s="28" t="s">
        <v>99</v>
      </c>
      <c r="B48" s="6">
        <f>PERCENTILE(B5:B44,0.75)</f>
        <v>56.97284355</v>
      </c>
      <c r="C48" s="7">
        <f t="shared" ref="C48:G48" si="6">PERCENTILE(C5:C44,0.75)</f>
        <v>13200200</v>
      </c>
      <c r="D48" s="7">
        <f t="shared" si="6"/>
        <v>2709623.9539976609</v>
      </c>
      <c r="E48" s="7">
        <f t="shared" si="6"/>
        <v>6097941.965879498</v>
      </c>
      <c r="F48" s="7">
        <f t="shared" si="6"/>
        <v>22400000</v>
      </c>
      <c r="G48" s="55">
        <f t="shared" si="6"/>
        <v>22.4</v>
      </c>
    </row>
    <row r="49" spans="1:7">
      <c r="A49" s="29" t="s">
        <v>100</v>
      </c>
      <c r="B49" s="6">
        <f>MAX(B5:B44)</f>
        <v>84.667527000000007</v>
      </c>
      <c r="C49" s="7">
        <f t="shared" ref="C49:G49" si="7">MAX(C5:C44)</f>
        <v>41157900</v>
      </c>
      <c r="D49" s="7">
        <f t="shared" si="7"/>
        <v>6228102.8597459048</v>
      </c>
      <c r="E49" s="7">
        <f t="shared" si="7"/>
        <v>17283080.060286701</v>
      </c>
      <c r="F49" s="7">
        <f t="shared" si="7"/>
        <v>59800000</v>
      </c>
      <c r="G49" s="55">
        <f t="shared" si="7"/>
        <v>59.8</v>
      </c>
    </row>
    <row r="50" spans="1:7">
      <c r="A50" s="29" t="s">
        <v>101</v>
      </c>
      <c r="B50" s="6">
        <f>MIN(B5:B44)</f>
        <v>29.342791800000001</v>
      </c>
      <c r="C50" s="7">
        <f t="shared" ref="C50:G50" si="8">MIN(C5:C44)</f>
        <v>4223190</v>
      </c>
      <c r="D50" s="7">
        <f t="shared" si="8"/>
        <v>894695.44278318551</v>
      </c>
      <c r="E50" s="7">
        <f t="shared" si="8"/>
        <v>1980213.6195707729</v>
      </c>
      <c r="F50" s="7">
        <f t="shared" si="8"/>
        <v>8970000</v>
      </c>
      <c r="G50" s="55">
        <f t="shared" si="8"/>
        <v>8.9700000000000006</v>
      </c>
    </row>
    <row r="51" spans="1:7">
      <c r="A51" s="29"/>
      <c r="B51" s="6"/>
      <c r="C51" s="7"/>
      <c r="D51" s="7"/>
      <c r="E51" s="7"/>
      <c r="F51" s="7"/>
      <c r="G51" s="7"/>
    </row>
    <row r="52" spans="1:7">
      <c r="A52" s="38" t="s">
        <v>102</v>
      </c>
      <c r="B52" s="41">
        <f>B44-B43</f>
        <v>11.762969399999996</v>
      </c>
      <c r="C52" s="54">
        <f t="shared" ref="C52:G52" si="9">C44-C43</f>
        <v>6762700</v>
      </c>
      <c r="D52" s="54">
        <f t="shared" si="9"/>
        <v>7052.401235118974</v>
      </c>
      <c r="E52" s="54">
        <f t="shared" si="9"/>
        <v>2289779.6817422449</v>
      </c>
      <c r="F52" s="54">
        <f t="shared" si="9"/>
        <v>9100000</v>
      </c>
      <c r="G52" s="41">
        <f t="shared" si="9"/>
        <v>9.1000000000000014</v>
      </c>
    </row>
    <row r="53" spans="1:7">
      <c r="A53" s="38" t="s">
        <v>103</v>
      </c>
      <c r="B53" s="41">
        <f>B44-B47</f>
        <v>1.8477879871499994</v>
      </c>
      <c r="C53" s="54">
        <f t="shared" ref="C53:G53" si="10">C44-C47</f>
        <v>359512.25</v>
      </c>
      <c r="D53" s="54">
        <f t="shared" si="10"/>
        <v>-1480744.8611815225</v>
      </c>
      <c r="E53" s="54">
        <f t="shared" si="10"/>
        <v>289003.68229681626</v>
      </c>
      <c r="F53" s="54">
        <f t="shared" si="10"/>
        <v>-794500</v>
      </c>
      <c r="G53" s="54">
        <f t="shared" si="10"/>
        <v>-0.79450000000000287</v>
      </c>
    </row>
    <row r="54" spans="1:7">
      <c r="A54" s="39" t="s">
        <v>104</v>
      </c>
      <c r="B54" s="40">
        <f>(B44-B43)/B43</f>
        <v>0.27659574468085096</v>
      </c>
      <c r="C54" s="40">
        <f t="shared" ref="C54:G54" si="11">(C44-C43)/C43</f>
        <v>1.2504067746468457</v>
      </c>
      <c r="D54" s="40">
        <f t="shared" si="11"/>
        <v>7.8824602181728175E-3</v>
      </c>
      <c r="E54" s="40">
        <f t="shared" si="11"/>
        <v>0.67323014651044089</v>
      </c>
      <c r="F54" s="40">
        <f t="shared" si="11"/>
        <v>0.93814432989690721</v>
      </c>
      <c r="G54" s="40">
        <f t="shared" si="11"/>
        <v>0.93814432989690744</v>
      </c>
    </row>
    <row r="55" spans="1:7">
      <c r="A55" s="39" t="s">
        <v>105</v>
      </c>
      <c r="B55" s="40">
        <f>(B44-B47)/B47</f>
        <v>3.523432344047802E-2</v>
      </c>
      <c r="C55" s="40">
        <f t="shared" ref="C55:G55" si="12">(C44-C47)/C47</f>
        <v>3.0437250064031401E-2</v>
      </c>
      <c r="D55" s="40">
        <f t="shared" si="12"/>
        <v>-0.62151076389437587</v>
      </c>
      <c r="E55" s="40">
        <f t="shared" si="12"/>
        <v>5.349978082761947E-2</v>
      </c>
      <c r="F55" s="40">
        <f t="shared" si="12"/>
        <v>-4.0547092296307638E-2</v>
      </c>
      <c r="G55" s="40">
        <f t="shared" si="12"/>
        <v>-4.0547092296307777E-2</v>
      </c>
    </row>
    <row r="56" spans="1:7">
      <c r="G56" s="9"/>
    </row>
    <row r="57" spans="1:7">
      <c r="B57" s="3"/>
      <c r="C57" s="3"/>
      <c r="D57" s="3"/>
      <c r="E57" s="3"/>
      <c r="F57" s="3"/>
      <c r="G57" s="3"/>
    </row>
    <row r="58" spans="1:7">
      <c r="B58" s="3"/>
      <c r="C58" s="3"/>
      <c r="D58" s="3"/>
      <c r="E58" s="3"/>
      <c r="F58" s="3"/>
      <c r="G58" s="3"/>
    </row>
    <row r="59" spans="1:7">
      <c r="G59" s="9"/>
    </row>
  </sheetData>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5856-A42C-4870-A3CD-4D2F893371A2}">
  <dimension ref="A1:N59"/>
  <sheetViews>
    <sheetView tabSelected="1" topLeftCell="A25" zoomScaleNormal="100" workbookViewId="0">
      <selection activeCell="G47" sqref="G47"/>
    </sheetView>
  </sheetViews>
  <sheetFormatPr defaultColWidth="8.85546875" defaultRowHeight="14.45"/>
  <cols>
    <col min="1" max="1" width="24.140625" style="8" customWidth="1"/>
    <col min="2" max="2" width="13.28515625" style="8" bestFit="1" customWidth="1"/>
    <col min="3" max="3" width="12.42578125" style="8" bestFit="1" customWidth="1"/>
    <col min="4" max="4" width="16.42578125" style="8" bestFit="1" customWidth="1"/>
    <col min="5" max="5" width="31.28515625" style="8" bestFit="1" customWidth="1"/>
    <col min="6" max="6" width="29" style="8" bestFit="1" customWidth="1"/>
    <col min="7" max="7" width="14.85546875" style="8" bestFit="1" customWidth="1"/>
    <col min="8" max="8" width="12.28515625" style="8" bestFit="1" customWidth="1"/>
    <col min="9" max="9" width="14.7109375" style="3" bestFit="1" customWidth="1"/>
    <col min="10" max="10" width="10.140625" style="3" bestFit="1" customWidth="1"/>
    <col min="11" max="16384" width="8.85546875" style="3"/>
  </cols>
  <sheetData>
    <row r="1" spans="1:10">
      <c r="A1" s="15" t="s">
        <v>107</v>
      </c>
      <c r="B1" s="19"/>
      <c r="C1" s="19"/>
      <c r="D1" s="19"/>
      <c r="E1" s="19"/>
      <c r="F1" s="19"/>
    </row>
    <row r="2" spans="1:10">
      <c r="A2" s="20"/>
    </row>
    <row r="3" spans="1:10">
      <c r="A3" s="19" t="s">
        <v>88</v>
      </c>
      <c r="B3" s="19" t="s">
        <v>89</v>
      </c>
      <c r="C3" s="19" t="s">
        <v>90</v>
      </c>
      <c r="D3" s="19" t="s">
        <v>90</v>
      </c>
      <c r="E3" s="21" t="s">
        <v>75</v>
      </c>
      <c r="F3" s="21" t="s">
        <v>91</v>
      </c>
      <c r="G3" s="19" t="s">
        <v>93</v>
      </c>
      <c r="H3" s="19" t="s">
        <v>93</v>
      </c>
    </row>
    <row r="4" spans="1:10">
      <c r="B4" s="8" t="s">
        <v>94</v>
      </c>
      <c r="C4" s="8" t="s">
        <v>108</v>
      </c>
      <c r="D4" s="9" t="s">
        <v>95</v>
      </c>
      <c r="E4" s="22" t="s">
        <v>95</v>
      </c>
      <c r="F4" s="22" t="s">
        <v>95</v>
      </c>
      <c r="G4" s="8" t="s">
        <v>95</v>
      </c>
      <c r="H4" s="9" t="s">
        <v>96</v>
      </c>
    </row>
    <row r="5" spans="1:10">
      <c r="A5" s="8">
        <v>1985</v>
      </c>
      <c r="B5" s="68">
        <v>36.7108056</v>
      </c>
      <c r="C5" s="4">
        <f>D5/2000</f>
        <v>1203780</v>
      </c>
      <c r="D5" s="4">
        <v>2407560000</v>
      </c>
      <c r="E5" s="23">
        <v>80143838.24088949</v>
      </c>
      <c r="F5" s="24">
        <v>9741818642.7696247</v>
      </c>
      <c r="G5" s="25">
        <f>ROUND((SUM(D5,E5,F5)),3-LEN(INT(SUM(D5,E5,F5))))</f>
        <v>12200000000</v>
      </c>
      <c r="H5" s="26">
        <f>G5/10^6</f>
        <v>12200</v>
      </c>
      <c r="I5" s="13"/>
      <c r="J5" s="14"/>
    </row>
    <row r="6" spans="1:10">
      <c r="A6" s="8">
        <v>1986</v>
      </c>
      <c r="B6" s="68">
        <v>50.477357699999999</v>
      </c>
      <c r="C6" s="4">
        <f t="shared" ref="C6:C44" si="0">D6/2000</f>
        <v>8096720</v>
      </c>
      <c r="D6" s="4">
        <v>16193440000</v>
      </c>
      <c r="E6" s="23">
        <v>79729943.464226782</v>
      </c>
      <c r="F6" s="24">
        <v>13175497109.94939</v>
      </c>
      <c r="G6" s="25">
        <f t="shared" ref="G6:G44" si="1">ROUND((SUM(D6,E6,F6)),3-LEN(INT(SUM(D6,E6,F6))))</f>
        <v>29400000000</v>
      </c>
      <c r="H6" s="26">
        <f t="shared" ref="H6:H44" si="2">G6/10^6</f>
        <v>29400</v>
      </c>
      <c r="I6" s="13"/>
      <c r="J6" s="14"/>
    </row>
    <row r="7" spans="1:10">
      <c r="A7" s="8">
        <v>1987</v>
      </c>
      <c r="B7" s="68">
        <v>50.477357699999999</v>
      </c>
      <c r="C7" s="4">
        <f t="shared" si="0"/>
        <v>3823675</v>
      </c>
      <c r="D7" s="4">
        <v>7647350000</v>
      </c>
      <c r="E7" s="23">
        <v>84837931.910414636</v>
      </c>
      <c r="F7" s="24">
        <v>11041223188.12937</v>
      </c>
      <c r="G7" s="25">
        <f t="shared" si="1"/>
        <v>18800000000</v>
      </c>
      <c r="H7" s="26">
        <f t="shared" si="2"/>
        <v>18800</v>
      </c>
      <c r="I7" s="13"/>
      <c r="J7" s="14"/>
    </row>
    <row r="8" spans="1:10">
      <c r="A8" s="8">
        <v>1988</v>
      </c>
      <c r="B8" s="68">
        <v>38.326598099999998</v>
      </c>
      <c r="C8" s="4">
        <f t="shared" si="0"/>
        <v>2405885</v>
      </c>
      <c r="D8" s="4">
        <v>4811770000</v>
      </c>
      <c r="E8" s="23">
        <v>81704817.376668602</v>
      </c>
      <c r="F8" s="24">
        <v>10344930199.714314</v>
      </c>
      <c r="G8" s="25">
        <f t="shared" si="1"/>
        <v>15200000000</v>
      </c>
      <c r="H8" s="26">
        <f t="shared" si="2"/>
        <v>15200</v>
      </c>
      <c r="I8" s="13"/>
      <c r="J8" s="14"/>
    </row>
    <row r="9" spans="1:10">
      <c r="A9" s="8">
        <v>1989</v>
      </c>
      <c r="B9" s="68">
        <v>49.378618799999998</v>
      </c>
      <c r="C9" s="4">
        <f t="shared" si="0"/>
        <v>3752800</v>
      </c>
      <c r="D9" s="4">
        <v>7505600000</v>
      </c>
      <c r="E9" s="23">
        <v>82660548.050158739</v>
      </c>
      <c r="F9" s="24">
        <v>10961572510.683868</v>
      </c>
      <c r="G9" s="25">
        <f t="shared" si="1"/>
        <v>18500000000</v>
      </c>
      <c r="H9" s="26">
        <f t="shared" si="2"/>
        <v>18500</v>
      </c>
      <c r="I9" s="13"/>
      <c r="J9" s="14"/>
    </row>
    <row r="10" spans="1:10">
      <c r="A10" s="8">
        <v>1990</v>
      </c>
      <c r="B10" s="35">
        <v>48.861565200000001</v>
      </c>
      <c r="C10" s="4">
        <f t="shared" si="0"/>
        <v>1908075</v>
      </c>
      <c r="D10" s="4">
        <v>3816150000</v>
      </c>
      <c r="E10" s="23">
        <v>55624718.329447292</v>
      </c>
      <c r="F10" s="24">
        <v>10072010231.233532</v>
      </c>
      <c r="G10" s="25">
        <f t="shared" si="1"/>
        <v>13900000000</v>
      </c>
      <c r="H10" s="26">
        <f t="shared" si="2"/>
        <v>13900</v>
      </c>
      <c r="I10" s="13"/>
      <c r="J10" s="14"/>
    </row>
    <row r="11" spans="1:10">
      <c r="A11" s="8">
        <v>1991</v>
      </c>
      <c r="B11" s="35">
        <v>54.290627999999998</v>
      </c>
      <c r="C11" s="4">
        <f t="shared" si="0"/>
        <v>2796160</v>
      </c>
      <c r="D11" s="4">
        <v>5592320000</v>
      </c>
      <c r="E11" s="23">
        <v>47330589.042346545</v>
      </c>
      <c r="F11" s="24">
        <v>10505167037.17432</v>
      </c>
      <c r="G11" s="25">
        <f t="shared" si="1"/>
        <v>16100000000</v>
      </c>
      <c r="H11" s="26">
        <f t="shared" si="2"/>
        <v>16100</v>
      </c>
      <c r="I11" s="13"/>
      <c r="J11" s="14"/>
    </row>
    <row r="12" spans="1:10">
      <c r="A12" s="8">
        <v>1992</v>
      </c>
      <c r="B12" s="35">
        <v>39.037546800000001</v>
      </c>
      <c r="C12" s="4">
        <f t="shared" si="0"/>
        <v>1642535</v>
      </c>
      <c r="D12" s="4">
        <v>3285070000</v>
      </c>
      <c r="E12" s="23">
        <v>49875629.168764755</v>
      </c>
      <c r="F12" s="24">
        <v>9945685097.710762</v>
      </c>
      <c r="G12" s="25">
        <f t="shared" si="1"/>
        <v>13300000000</v>
      </c>
      <c r="H12" s="26">
        <f t="shared" si="2"/>
        <v>13300</v>
      </c>
      <c r="I12" s="13"/>
      <c r="J12" s="14"/>
    </row>
    <row r="13" spans="1:10">
      <c r="A13" s="8">
        <v>1993</v>
      </c>
      <c r="B13" s="35">
        <v>65.278017000000006</v>
      </c>
      <c r="C13" s="4">
        <f t="shared" si="0"/>
        <v>6115895</v>
      </c>
      <c r="D13" s="4">
        <v>12231790000</v>
      </c>
      <c r="E13" s="23">
        <v>48310046.077603996</v>
      </c>
      <c r="F13" s="24">
        <v>12115784428.417253</v>
      </c>
      <c r="G13" s="25">
        <f t="shared" si="1"/>
        <v>24400000000</v>
      </c>
      <c r="H13" s="26">
        <f t="shared" si="2"/>
        <v>24400</v>
      </c>
      <c r="I13" s="13"/>
      <c r="J13" s="14"/>
    </row>
    <row r="14" spans="1:10">
      <c r="A14" s="8">
        <v>1994</v>
      </c>
      <c r="B14" s="35">
        <v>69.155918999999997</v>
      </c>
      <c r="C14" s="4">
        <f t="shared" si="0"/>
        <v>4847330</v>
      </c>
      <c r="D14" s="4">
        <v>9694660000</v>
      </c>
      <c r="E14" s="23">
        <v>52400998.446831807</v>
      </c>
      <c r="F14" s="24">
        <v>11498785246.781034</v>
      </c>
      <c r="G14" s="25">
        <f t="shared" si="1"/>
        <v>21200000000</v>
      </c>
      <c r="H14" s="26">
        <f t="shared" si="2"/>
        <v>21200</v>
      </c>
      <c r="I14" s="13"/>
      <c r="J14" s="14"/>
    </row>
    <row r="15" spans="1:10">
      <c r="A15" s="8">
        <v>1995</v>
      </c>
      <c r="B15" s="35">
        <v>38.714388300000003</v>
      </c>
      <c r="C15" s="4">
        <f t="shared" si="0"/>
        <v>2008605</v>
      </c>
      <c r="D15" s="4">
        <v>4017210000</v>
      </c>
      <c r="E15" s="23">
        <v>47538035.655007198</v>
      </c>
      <c r="F15" s="24">
        <v>10113808788.423626</v>
      </c>
      <c r="G15" s="25">
        <f t="shared" si="1"/>
        <v>14200000000</v>
      </c>
      <c r="H15" s="26">
        <f t="shared" si="2"/>
        <v>14200</v>
      </c>
      <c r="I15" s="13"/>
      <c r="J15" s="14"/>
    </row>
    <row r="16" spans="1:10">
      <c r="A16" s="8">
        <v>1996</v>
      </c>
      <c r="B16" s="35">
        <v>74.326454999999996</v>
      </c>
      <c r="C16" s="4">
        <f t="shared" si="0"/>
        <v>11434500</v>
      </c>
      <c r="D16" s="4">
        <v>22869000000</v>
      </c>
      <c r="E16" s="23">
        <v>53806591.825524308</v>
      </c>
      <c r="F16" s="24">
        <v>14573628485.707632</v>
      </c>
      <c r="G16" s="25">
        <f t="shared" si="1"/>
        <v>37500000000</v>
      </c>
      <c r="H16" s="26">
        <f t="shared" si="2"/>
        <v>37500</v>
      </c>
      <c r="I16" s="13"/>
      <c r="J16" s="14"/>
    </row>
    <row r="17" spans="1:14">
      <c r="A17" s="8">
        <v>1997</v>
      </c>
      <c r="B17" s="35">
        <v>58.039266599999998</v>
      </c>
      <c r="C17" s="4">
        <f t="shared" si="0"/>
        <v>3055960</v>
      </c>
      <c r="D17" s="4">
        <v>6111920000</v>
      </c>
      <c r="E17" s="23">
        <v>48226305.186692961</v>
      </c>
      <c r="F17" s="24">
        <v>10641200886.39662</v>
      </c>
      <c r="G17" s="25">
        <f t="shared" si="1"/>
        <v>16800000000</v>
      </c>
      <c r="H17" s="26">
        <f t="shared" si="2"/>
        <v>16800</v>
      </c>
      <c r="I17" s="13"/>
      <c r="J17" s="14"/>
    </row>
    <row r="18" spans="1:14">
      <c r="A18" s="8">
        <v>1998</v>
      </c>
      <c r="B18" s="35">
        <v>68.509602000000001</v>
      </c>
      <c r="C18" s="4">
        <f t="shared" si="0"/>
        <v>4634965</v>
      </c>
      <c r="D18" s="4">
        <v>9269930000</v>
      </c>
      <c r="E18" s="23">
        <v>46775008.925385647</v>
      </c>
      <c r="F18" s="24">
        <v>11382041432.085594</v>
      </c>
      <c r="G18" s="25">
        <f t="shared" si="1"/>
        <v>20700000000</v>
      </c>
      <c r="H18" s="26">
        <f t="shared" si="2"/>
        <v>20700</v>
      </c>
      <c r="I18" s="13"/>
      <c r="J18" s="14"/>
    </row>
    <row r="19" spans="1:14">
      <c r="A19" s="8">
        <v>1999</v>
      </c>
      <c r="B19" s="35">
        <v>29.4720552</v>
      </c>
      <c r="C19" s="4">
        <f t="shared" si="0"/>
        <v>844130</v>
      </c>
      <c r="D19" s="4">
        <v>1688260000</v>
      </c>
      <c r="E19" s="23">
        <v>31213158.452290513</v>
      </c>
      <c r="F19" s="24">
        <v>9550951989.9797859</v>
      </c>
      <c r="G19" s="25">
        <f t="shared" si="1"/>
        <v>11300000000</v>
      </c>
      <c r="H19" s="26">
        <f t="shared" si="2"/>
        <v>11300</v>
      </c>
      <c r="I19" s="13"/>
      <c r="J19" s="14"/>
    </row>
    <row r="20" spans="1:14">
      <c r="A20" s="8">
        <v>2000</v>
      </c>
      <c r="B20" s="35">
        <v>45.629980199999999</v>
      </c>
      <c r="C20" s="4">
        <f t="shared" si="0"/>
        <v>1314010</v>
      </c>
      <c r="D20" s="4">
        <v>2628020000</v>
      </c>
      <c r="E20" s="23">
        <v>28393577.398478746</v>
      </c>
      <c r="F20" s="24">
        <v>9787854848.1240654</v>
      </c>
      <c r="G20" s="25">
        <f t="shared" si="1"/>
        <v>12400000000</v>
      </c>
      <c r="H20" s="26">
        <f t="shared" si="2"/>
        <v>12400</v>
      </c>
      <c r="I20" s="13"/>
      <c r="J20" s="14"/>
    </row>
    <row r="21" spans="1:14">
      <c r="A21" s="8">
        <v>2001</v>
      </c>
      <c r="B21" s="35">
        <v>33.996274200000002</v>
      </c>
      <c r="C21" s="4">
        <f t="shared" si="0"/>
        <v>1251275</v>
      </c>
      <c r="D21" s="4">
        <v>2502550000</v>
      </c>
      <c r="E21" s="23">
        <v>27187183.888591483</v>
      </c>
      <c r="F21" s="24">
        <v>9757216825.4506874</v>
      </c>
      <c r="G21" s="25">
        <f t="shared" si="1"/>
        <v>12300000000</v>
      </c>
      <c r="H21" s="26">
        <f t="shared" si="2"/>
        <v>12300</v>
      </c>
      <c r="I21" s="13"/>
      <c r="J21" s="14"/>
    </row>
    <row r="22" spans="1:14">
      <c r="A22" s="8">
        <v>2002</v>
      </c>
      <c r="B22" s="35">
        <v>29.342791800000001</v>
      </c>
      <c r="C22" s="4">
        <f t="shared" si="0"/>
        <v>688783</v>
      </c>
      <c r="D22" s="4">
        <v>1377566000</v>
      </c>
      <c r="E22" s="23">
        <v>29156943.628314227</v>
      </c>
      <c r="F22" s="24">
        <v>9480844555.2630978</v>
      </c>
      <c r="G22" s="25">
        <f t="shared" si="1"/>
        <v>10900000000</v>
      </c>
      <c r="H22" s="26">
        <f t="shared" si="2"/>
        <v>10900</v>
      </c>
      <c r="I22" s="13"/>
      <c r="J22" s="14"/>
    </row>
    <row r="23" spans="1:14">
      <c r="A23" s="8">
        <v>2003</v>
      </c>
      <c r="B23" s="35">
        <v>76.911722999999995</v>
      </c>
      <c r="C23" s="4">
        <f t="shared" si="0"/>
        <v>6605170</v>
      </c>
      <c r="D23" s="4">
        <v>13210340000</v>
      </c>
      <c r="E23" s="23">
        <v>32549519.245144412</v>
      </c>
      <c r="F23" s="24">
        <v>12363588757.9907</v>
      </c>
      <c r="G23" s="25">
        <f t="shared" si="1"/>
        <v>25600000000</v>
      </c>
      <c r="H23" s="26">
        <f t="shared" si="2"/>
        <v>25600</v>
      </c>
      <c r="I23" s="13"/>
      <c r="J23" s="14"/>
    </row>
    <row r="24" spans="1:14">
      <c r="A24" s="8">
        <v>2004</v>
      </c>
      <c r="B24" s="35">
        <v>76.265405999999999</v>
      </c>
      <c r="C24" s="4">
        <f t="shared" si="0"/>
        <v>13921700</v>
      </c>
      <c r="D24" s="4">
        <v>27843400000</v>
      </c>
      <c r="E24" s="23">
        <v>33907149.794739</v>
      </c>
      <c r="F24" s="24">
        <v>15966273886.364532</v>
      </c>
      <c r="G24" s="25">
        <f t="shared" si="1"/>
        <v>43800000000</v>
      </c>
      <c r="H24" s="26">
        <f t="shared" si="2"/>
        <v>43800</v>
      </c>
      <c r="I24" s="13"/>
      <c r="J24" s="14"/>
    </row>
    <row r="25" spans="1:14">
      <c r="A25" s="8">
        <v>2005</v>
      </c>
      <c r="B25" s="35">
        <v>56.617369199999999</v>
      </c>
      <c r="C25" s="4">
        <f t="shared" si="0"/>
        <v>4228705</v>
      </c>
      <c r="D25" s="4">
        <v>8457410000</v>
      </c>
      <c r="E25" s="23">
        <v>33237315.989307456</v>
      </c>
      <c r="F25" s="24">
        <v>11203040660.519878</v>
      </c>
      <c r="G25" s="25">
        <f t="shared" si="1"/>
        <v>19700000000</v>
      </c>
      <c r="H25" s="26">
        <f t="shared" si="2"/>
        <v>19700</v>
      </c>
      <c r="I25" s="13"/>
      <c r="J25" s="14"/>
    </row>
    <row r="26" spans="1:14">
      <c r="A26" s="8">
        <v>2006</v>
      </c>
      <c r="B26" s="35">
        <v>50.089567500000001</v>
      </c>
      <c r="C26" s="4">
        <f t="shared" si="0"/>
        <v>3467605</v>
      </c>
      <c r="D26" s="4">
        <v>6935210000</v>
      </c>
      <c r="E26" s="23">
        <v>30679691.097920768</v>
      </c>
      <c r="F26" s="24">
        <v>10811015226.589605</v>
      </c>
      <c r="G26" s="25">
        <f t="shared" si="1"/>
        <v>17800000000</v>
      </c>
      <c r="H26" s="26">
        <f t="shared" si="2"/>
        <v>17800</v>
      </c>
      <c r="I26" s="13"/>
      <c r="J26" s="14"/>
    </row>
    <row r="27" spans="1:14">
      <c r="A27" s="8">
        <v>2007</v>
      </c>
      <c r="B27" s="35">
        <v>51.382201500000001</v>
      </c>
      <c r="C27" s="4">
        <f t="shared" si="0"/>
        <v>3259690</v>
      </c>
      <c r="D27" s="4">
        <v>6519380000</v>
      </c>
      <c r="E27" s="23">
        <v>27116747.67734538</v>
      </c>
      <c r="F27" s="24">
        <v>10699198419.066006</v>
      </c>
      <c r="G27" s="25">
        <f t="shared" si="1"/>
        <v>17200000000</v>
      </c>
      <c r="H27" s="26">
        <f t="shared" si="2"/>
        <v>17200</v>
      </c>
      <c r="I27" s="13"/>
      <c r="J27" s="14"/>
    </row>
    <row r="28" spans="1:14">
      <c r="A28" s="8">
        <v>2008</v>
      </c>
      <c r="B28" s="35">
        <v>48.021353099999999</v>
      </c>
      <c r="C28" s="4">
        <f t="shared" si="0"/>
        <v>2682085</v>
      </c>
      <c r="D28" s="4">
        <v>5364170000</v>
      </c>
      <c r="E28" s="23">
        <v>27968840.387926757</v>
      </c>
      <c r="F28" s="24">
        <v>10423522077.819782</v>
      </c>
      <c r="G28" s="25">
        <f t="shared" si="1"/>
        <v>15800000000</v>
      </c>
      <c r="H28" s="26">
        <f t="shared" si="2"/>
        <v>15800</v>
      </c>
      <c r="I28" s="13"/>
      <c r="J28" s="14"/>
    </row>
    <row r="29" spans="1:14">
      <c r="A29" s="8">
        <v>2009</v>
      </c>
      <c r="B29" s="35">
        <v>40.976497799999997</v>
      </c>
      <c r="C29" s="4">
        <f t="shared" si="0"/>
        <v>1451240</v>
      </c>
      <c r="D29" s="4">
        <v>2902480000</v>
      </c>
      <c r="E29" s="23">
        <v>31642128.917202599</v>
      </c>
      <c r="F29" s="24">
        <v>9829893903.8482037</v>
      </c>
      <c r="G29" s="25">
        <f t="shared" si="1"/>
        <v>12800000000</v>
      </c>
      <c r="H29" s="26">
        <f t="shared" si="2"/>
        <v>12800</v>
      </c>
      <c r="I29" s="13"/>
      <c r="J29" s="14"/>
    </row>
    <row r="30" spans="1:14">
      <c r="A30" s="8">
        <v>2010</v>
      </c>
      <c r="B30" s="35">
        <v>51.640728299999999</v>
      </c>
      <c r="C30" s="4">
        <f t="shared" si="0"/>
        <v>4349800</v>
      </c>
      <c r="D30" s="4">
        <v>8699600000</v>
      </c>
      <c r="E30" s="23">
        <v>31850703.868070252</v>
      </c>
      <c r="F30" s="24">
        <v>11203027533.650597</v>
      </c>
      <c r="G30" s="25">
        <f t="shared" si="1"/>
        <v>19900000000</v>
      </c>
      <c r="H30" s="26">
        <f t="shared" si="2"/>
        <v>19900</v>
      </c>
      <c r="I30" s="13"/>
      <c r="J30" s="14"/>
    </row>
    <row r="31" spans="1:14">
      <c r="A31" s="8">
        <v>2011</v>
      </c>
      <c r="B31" s="35">
        <v>73.033821000000003</v>
      </c>
      <c r="C31" s="4">
        <f t="shared" si="0"/>
        <v>20031145</v>
      </c>
      <c r="D31" s="4">
        <v>40062290000</v>
      </c>
      <c r="E31" s="23">
        <v>30638692.612288989</v>
      </c>
      <c r="F31" s="24">
        <v>18591843830.333862</v>
      </c>
      <c r="G31" s="25">
        <f t="shared" si="1"/>
        <v>58700000000</v>
      </c>
      <c r="H31" s="26">
        <f t="shared" si="2"/>
        <v>58700</v>
      </c>
      <c r="I31" s="13"/>
      <c r="J31" s="14"/>
    </row>
    <row r="32" spans="1:14" s="1" customFormat="1">
      <c r="A32" s="9">
        <v>2012</v>
      </c>
      <c r="B32" s="35">
        <v>51.705359999999999</v>
      </c>
      <c r="C32" s="4">
        <f t="shared" si="0"/>
        <v>1661940</v>
      </c>
      <c r="D32" s="4">
        <v>3323880000</v>
      </c>
      <c r="E32" s="27">
        <v>30393047.647504911</v>
      </c>
      <c r="F32" s="24">
        <v>9910659263.9780579</v>
      </c>
      <c r="G32" s="25">
        <f t="shared" si="1"/>
        <v>13300000000</v>
      </c>
      <c r="H32" s="26">
        <f t="shared" si="2"/>
        <v>13300</v>
      </c>
      <c r="I32" s="13"/>
      <c r="J32" s="14"/>
      <c r="L32" s="11"/>
      <c r="M32" s="12"/>
      <c r="N32" s="11"/>
    </row>
    <row r="33" spans="1:14" s="1" customFormat="1">
      <c r="A33" s="9">
        <v>2013</v>
      </c>
      <c r="B33" s="35">
        <v>49.120092</v>
      </c>
      <c r="C33" s="4">
        <f t="shared" si="0"/>
        <v>2263775</v>
      </c>
      <c r="D33" s="4">
        <v>4527550000</v>
      </c>
      <c r="E33" s="27">
        <v>31974714.905722</v>
      </c>
      <c r="F33" s="24">
        <v>10188573143.698177</v>
      </c>
      <c r="G33" s="25">
        <f t="shared" si="1"/>
        <v>14700000000</v>
      </c>
      <c r="H33" s="26">
        <f t="shared" si="2"/>
        <v>14700</v>
      </c>
      <c r="I33" s="13"/>
      <c r="J33" s="14"/>
      <c r="L33" s="11"/>
      <c r="M33" s="12"/>
      <c r="N33" s="11"/>
    </row>
    <row r="34" spans="1:14">
      <c r="A34" s="9">
        <v>2014</v>
      </c>
      <c r="B34" s="35">
        <v>52.545572100000001</v>
      </c>
      <c r="C34" s="4">
        <f t="shared" si="0"/>
        <v>3134665</v>
      </c>
      <c r="D34" s="4">
        <v>6269330000</v>
      </c>
      <c r="E34" s="27">
        <v>33899025.00061208</v>
      </c>
      <c r="F34" s="24">
        <v>10599738139.906477</v>
      </c>
      <c r="G34" s="25">
        <f t="shared" si="1"/>
        <v>16900000000</v>
      </c>
      <c r="H34" s="26">
        <f t="shared" si="2"/>
        <v>16900</v>
      </c>
    </row>
    <row r="35" spans="1:14">
      <c r="A35" s="9">
        <v>2015</v>
      </c>
      <c r="B35" s="35">
        <v>41.041129499999997</v>
      </c>
      <c r="C35" s="4">
        <f t="shared" si="0"/>
        <v>1342725</v>
      </c>
      <c r="D35" s="4">
        <v>2685450000</v>
      </c>
      <c r="E35" s="27">
        <v>27309585.169146001</v>
      </c>
      <c r="F35" s="24">
        <v>9761348590.6835327</v>
      </c>
      <c r="G35" s="25">
        <f t="shared" si="1"/>
        <v>12500000000</v>
      </c>
      <c r="H35" s="26">
        <f t="shared" si="2"/>
        <v>12500</v>
      </c>
    </row>
    <row r="36" spans="1:14">
      <c r="A36" s="9">
        <v>2016</v>
      </c>
      <c r="B36" s="35">
        <v>46.276297200000002</v>
      </c>
      <c r="C36" s="4">
        <f t="shared" si="0"/>
        <v>2562670</v>
      </c>
      <c r="D36" s="4">
        <v>5125340000</v>
      </c>
      <c r="E36" s="27">
        <v>26604849.369772948</v>
      </c>
      <c r="F36" s="24">
        <v>10362190431.100519</v>
      </c>
      <c r="G36" s="25">
        <f t="shared" si="1"/>
        <v>15500000000</v>
      </c>
      <c r="H36" s="26">
        <f t="shared" si="2"/>
        <v>15500</v>
      </c>
    </row>
    <row r="37" spans="1:14">
      <c r="A37" s="9">
        <v>2017</v>
      </c>
      <c r="B37" s="35">
        <v>47.795142149999997</v>
      </c>
      <c r="C37" s="4">
        <f t="shared" si="0"/>
        <v>1777075</v>
      </c>
      <c r="D37" s="4">
        <v>3554150000</v>
      </c>
      <c r="E37" s="27">
        <v>19585543.106161974</v>
      </c>
      <c r="F37" s="24">
        <v>9971434852.8966599</v>
      </c>
      <c r="G37" s="25">
        <f t="shared" si="1"/>
        <v>13500000000</v>
      </c>
      <c r="H37" s="26">
        <f t="shared" si="2"/>
        <v>13500</v>
      </c>
    </row>
    <row r="38" spans="1:14">
      <c r="A38" s="9">
        <v>2018</v>
      </c>
      <c r="B38" s="35">
        <v>70.508014164000002</v>
      </c>
      <c r="C38" s="4">
        <f t="shared" si="0"/>
        <v>6248195</v>
      </c>
      <c r="D38" s="4">
        <v>12496390000</v>
      </c>
      <c r="E38" s="27">
        <v>22412627.308140188</v>
      </c>
      <c r="F38" s="24">
        <v>12182710357.19558</v>
      </c>
      <c r="G38" s="25">
        <f t="shared" si="1"/>
        <v>24700000000</v>
      </c>
      <c r="H38" s="26">
        <f t="shared" si="2"/>
        <v>24700</v>
      </c>
    </row>
    <row r="39" spans="1:14">
      <c r="A39" s="9">
        <v>2019</v>
      </c>
      <c r="B39" s="68">
        <v>84.667527000000007</v>
      </c>
      <c r="C39" s="4">
        <f t="shared" si="0"/>
        <v>5386795</v>
      </c>
      <c r="D39" s="4">
        <v>10773590000</v>
      </c>
      <c r="E39" s="27">
        <v>23472628.833317187</v>
      </c>
      <c r="F39" s="24">
        <v>11712827537.249229</v>
      </c>
      <c r="G39" s="25">
        <f t="shared" si="1"/>
        <v>22500000000</v>
      </c>
      <c r="H39" s="26">
        <f t="shared" si="2"/>
        <v>22500</v>
      </c>
    </row>
    <row r="40" spans="1:14">
      <c r="A40" s="9">
        <v>2020</v>
      </c>
      <c r="B40" s="68">
        <v>50.2834626</v>
      </c>
      <c r="C40" s="4">
        <f t="shared" si="0"/>
        <v>2363490</v>
      </c>
      <c r="D40" s="4">
        <v>4726980000</v>
      </c>
      <c r="E40" s="27">
        <v>23643449.680717088</v>
      </c>
      <c r="F40" s="24">
        <v>10245181767.172112</v>
      </c>
      <c r="G40" s="25">
        <f t="shared" si="1"/>
        <v>15000000000</v>
      </c>
      <c r="H40" s="26">
        <f t="shared" si="2"/>
        <v>15000</v>
      </c>
    </row>
    <row r="41" spans="1:14">
      <c r="A41" s="9">
        <v>2021</v>
      </c>
      <c r="B41" s="68">
        <v>54.807681600000002</v>
      </c>
      <c r="C41" s="4">
        <f t="shared" si="0"/>
        <v>3472950</v>
      </c>
      <c r="D41" s="4">
        <v>6945900000</v>
      </c>
      <c r="E41" s="27">
        <v>28934484.466349456</v>
      </c>
      <c r="F41" s="24">
        <v>10805929884.797817</v>
      </c>
      <c r="G41" s="25">
        <f t="shared" si="1"/>
        <v>17800000000</v>
      </c>
      <c r="H41" s="26">
        <f t="shared" si="2"/>
        <v>17800</v>
      </c>
    </row>
    <row r="42" spans="1:14">
      <c r="A42" s="9">
        <v>2022</v>
      </c>
      <c r="B42" s="68">
        <v>47.181140999999997</v>
      </c>
      <c r="C42" s="4">
        <f t="shared" ref="C42:C43" si="3">D42/2000</f>
        <v>2029720</v>
      </c>
      <c r="D42" s="4">
        <v>4059440000</v>
      </c>
      <c r="E42" s="27">
        <v>25289240.791233156</v>
      </c>
      <c r="F42" s="24">
        <v>10094874078.197643</v>
      </c>
      <c r="G42" s="25">
        <f t="shared" ref="G42:G43" si="4">ROUND((SUM(D42,E42,F42)),3-LEN(INT(SUM(D42,E42,F42))))</f>
        <v>14200000000</v>
      </c>
      <c r="H42" s="26">
        <f t="shared" ref="H42:H43" si="5">G42/10^6</f>
        <v>14200</v>
      </c>
    </row>
    <row r="43" spans="1:14">
      <c r="A43" s="9">
        <v>2023</v>
      </c>
      <c r="B43" s="68">
        <v>42.527658600000002</v>
      </c>
      <c r="C43" s="4">
        <f t="shared" si="3"/>
        <v>1136735</v>
      </c>
      <c r="D43" s="4">
        <v>2273470000</v>
      </c>
      <c r="E43" s="27">
        <v>18881130.59308514</v>
      </c>
      <c r="F43" s="24">
        <v>9670777461.1994324</v>
      </c>
      <c r="G43" s="25">
        <f t="shared" si="4"/>
        <v>12000000000</v>
      </c>
      <c r="H43" s="26">
        <f t="shared" si="5"/>
        <v>12000</v>
      </c>
    </row>
    <row r="44" spans="1:14">
      <c r="A44" s="9">
        <v>2024</v>
      </c>
      <c r="B44" s="68">
        <v>54.290627999999998</v>
      </c>
      <c r="C44" s="4">
        <f t="shared" si="0"/>
        <v>3408715</v>
      </c>
      <c r="D44" s="4">
        <v>6817430000</v>
      </c>
      <c r="E44" s="27">
        <v>19697860.456312701</v>
      </c>
      <c r="F44" s="24">
        <v>10661843478.450645</v>
      </c>
      <c r="G44" s="25">
        <f t="shared" si="1"/>
        <v>17500000000</v>
      </c>
      <c r="H44" s="26">
        <f>G44/10^6</f>
        <v>17500</v>
      </c>
    </row>
    <row r="45" spans="1:14">
      <c r="H45" s="9"/>
    </row>
    <row r="46" spans="1:14">
      <c r="A46" s="28" t="s">
        <v>97</v>
      </c>
      <c r="B46" s="6">
        <f>PERCENTILE(B5:B44,0.25)</f>
        <v>44.854399799999996</v>
      </c>
      <c r="C46" s="7">
        <f t="shared" ref="C46:F46" si="6">PERCENTILE(C5:C44,0.25)</f>
        <v>1748291.25</v>
      </c>
      <c r="D46" s="7">
        <f t="shared" si="6"/>
        <v>3496582500</v>
      </c>
      <c r="E46" s="7">
        <f t="shared" si="6"/>
        <v>27278984.849007372</v>
      </c>
      <c r="F46" s="7">
        <f t="shared" si="6"/>
        <v>9964997414.1001854</v>
      </c>
      <c r="G46" s="7">
        <f>PERCENTILE(G5:G44,0.25)</f>
        <v>13450000000</v>
      </c>
      <c r="H46" s="7">
        <f>PERCENTILE(H5:H44,0.25)</f>
        <v>13450</v>
      </c>
    </row>
    <row r="47" spans="1:14">
      <c r="A47" s="28" t="s">
        <v>98</v>
      </c>
      <c r="B47" s="6">
        <f>AVERAGE(B5:B44)</f>
        <v>52.442840012849999</v>
      </c>
      <c r="C47" s="7">
        <f t="shared" ref="C47:F47" si="7">AVERAGE(C5:C44)</f>
        <v>3965291.8250000002</v>
      </c>
      <c r="D47" s="7">
        <f t="shared" si="7"/>
        <v>7930583650</v>
      </c>
      <c r="E47" s="7">
        <f t="shared" si="7"/>
        <v>39665121.049641445</v>
      </c>
      <c r="F47" s="7">
        <f t="shared" si="7"/>
        <v>11048737869.667589</v>
      </c>
      <c r="G47" s="7">
        <f>AVERAGE(G5:G44)</f>
        <v>19012500000</v>
      </c>
      <c r="H47" s="7">
        <f>AVERAGE(H5:H44)</f>
        <v>19012.5</v>
      </c>
    </row>
    <row r="48" spans="1:14">
      <c r="A48" s="28" t="s">
        <v>99</v>
      </c>
      <c r="B48" s="6">
        <f>PERCENTILE(B5:B44,0.75)</f>
        <v>56.97284355</v>
      </c>
      <c r="C48" s="7">
        <f t="shared" ref="C48:G48" si="8">PERCENTILE(C5:C44,0.75)</f>
        <v>4421091.25</v>
      </c>
      <c r="D48" s="7">
        <f t="shared" si="8"/>
        <v>8842182500</v>
      </c>
      <c r="E48" s="7">
        <f t="shared" si="8"/>
        <v>48247240.409420721</v>
      </c>
      <c r="F48" s="7">
        <f t="shared" si="8"/>
        <v>11247790853.411308</v>
      </c>
      <c r="G48" s="7">
        <f t="shared" si="8"/>
        <v>20100000000</v>
      </c>
      <c r="H48" s="7">
        <f>PERCENTILE(H5:H44,0.75)</f>
        <v>20100</v>
      </c>
    </row>
    <row r="49" spans="1:8">
      <c r="A49" s="29" t="s">
        <v>100</v>
      </c>
      <c r="B49" s="6">
        <f>MAX(B5:B44)</f>
        <v>84.667527000000007</v>
      </c>
      <c r="C49" s="7">
        <f t="shared" ref="C49:G49" si="9">MAX(C5:C44)</f>
        <v>20031145</v>
      </c>
      <c r="D49" s="7">
        <f t="shared" si="9"/>
        <v>40062290000</v>
      </c>
      <c r="E49" s="7">
        <f t="shared" si="9"/>
        <v>84837931.910414636</v>
      </c>
      <c r="F49" s="7">
        <f t="shared" si="9"/>
        <v>18591843830.333862</v>
      </c>
      <c r="G49" s="7">
        <f t="shared" si="9"/>
        <v>58700000000</v>
      </c>
      <c r="H49" s="7">
        <f>MAX(H5:H44)</f>
        <v>58700</v>
      </c>
    </row>
    <row r="50" spans="1:8">
      <c r="A50" s="29" t="s">
        <v>101</v>
      </c>
      <c r="B50" s="6">
        <f>MIN(B5:B44)</f>
        <v>29.342791800000001</v>
      </c>
      <c r="C50" s="7">
        <f t="shared" ref="C50:G50" si="10">MIN(C5:C44)</f>
        <v>688783</v>
      </c>
      <c r="D50" s="7">
        <f t="shared" si="10"/>
        <v>1377566000</v>
      </c>
      <c r="E50" s="7">
        <f t="shared" si="10"/>
        <v>18881130.59308514</v>
      </c>
      <c r="F50" s="7">
        <f t="shared" si="10"/>
        <v>9480844555.2630978</v>
      </c>
      <c r="G50" s="7">
        <f t="shared" si="10"/>
        <v>10900000000</v>
      </c>
      <c r="H50" s="7">
        <f>MIN(H5:H44)</f>
        <v>10900</v>
      </c>
    </row>
    <row r="51" spans="1:8">
      <c r="A51" s="29"/>
      <c r="B51" s="6"/>
      <c r="C51" s="7"/>
      <c r="D51" s="7"/>
      <c r="E51" s="7"/>
      <c r="F51" s="7"/>
      <c r="G51" s="7"/>
      <c r="H51" s="7"/>
    </row>
    <row r="52" spans="1:8">
      <c r="A52" s="38" t="s">
        <v>102</v>
      </c>
      <c r="B52" s="41">
        <f>B44-B43</f>
        <v>11.762969399999996</v>
      </c>
      <c r="C52" s="54">
        <f>C44-C43</f>
        <v>2271980</v>
      </c>
      <c r="D52" s="54">
        <f t="shared" ref="D52:H52" si="11">D44-D43</f>
        <v>4543960000</v>
      </c>
      <c r="E52" s="54">
        <f t="shared" si="11"/>
        <v>816729.86322756112</v>
      </c>
      <c r="F52" s="54">
        <f t="shared" si="11"/>
        <v>991066017.25121307</v>
      </c>
      <c r="G52" s="54">
        <f t="shared" si="11"/>
        <v>5500000000</v>
      </c>
      <c r="H52" s="54">
        <f t="shared" si="11"/>
        <v>5500</v>
      </c>
    </row>
    <row r="53" spans="1:8">
      <c r="A53" s="38" t="s">
        <v>103</v>
      </c>
      <c r="B53" s="41">
        <f>B44-B47</f>
        <v>1.8477879871499994</v>
      </c>
      <c r="C53" s="54">
        <f>C44-C47</f>
        <v>-556576.82500000019</v>
      </c>
      <c r="D53" s="54">
        <f t="shared" ref="D53:H53" si="12">D44-D47</f>
        <v>-1113153650</v>
      </c>
      <c r="E53" s="54">
        <f t="shared" si="12"/>
        <v>-19967260.593328744</v>
      </c>
      <c r="F53" s="54">
        <f t="shared" si="12"/>
        <v>-386894391.21694374</v>
      </c>
      <c r="G53" s="54">
        <f t="shared" si="12"/>
        <v>-1512500000</v>
      </c>
      <c r="H53" s="54">
        <f t="shared" si="12"/>
        <v>-1512.5</v>
      </c>
    </row>
    <row r="54" spans="1:8">
      <c r="A54" s="39" t="s">
        <v>104</v>
      </c>
      <c r="B54" s="40">
        <f t="shared" ref="B54:H54" si="13">(B44-B43)/B43</f>
        <v>0.27659574468085096</v>
      </c>
      <c r="C54" s="40">
        <f t="shared" si="13"/>
        <v>1.9986892283601718</v>
      </c>
      <c r="D54" s="40">
        <f t="shared" si="13"/>
        <v>1.9986892283601718</v>
      </c>
      <c r="E54" s="40">
        <f t="shared" si="13"/>
        <v>4.3256406664899244E-2</v>
      </c>
      <c r="F54" s="40">
        <f t="shared" si="13"/>
        <v>0.10248049044945086</v>
      </c>
      <c r="G54" s="40">
        <f t="shared" si="13"/>
        <v>0.45833333333333331</v>
      </c>
      <c r="H54" s="40">
        <f t="shared" si="13"/>
        <v>0.45833333333333331</v>
      </c>
    </row>
    <row r="55" spans="1:8">
      <c r="A55" s="39" t="s">
        <v>105</v>
      </c>
      <c r="B55" s="40">
        <f>(B44-B47)/B47</f>
        <v>3.523432344047802E-2</v>
      </c>
      <c r="C55" s="40">
        <f t="shared" ref="C55:H55" si="14">(C44-C47)/C47</f>
        <v>-0.14036213463305444</v>
      </c>
      <c r="D55" s="40">
        <f t="shared" si="14"/>
        <v>-0.14036213463305441</v>
      </c>
      <c r="E55" s="40">
        <f t="shared" si="14"/>
        <v>-0.50339593236938429</v>
      </c>
      <c r="F55" s="40">
        <f t="shared" si="14"/>
        <v>-3.5017066725702289E-2</v>
      </c>
      <c r="G55" s="40">
        <f t="shared" si="14"/>
        <v>-7.955292570677186E-2</v>
      </c>
      <c r="H55" s="40">
        <f t="shared" si="14"/>
        <v>-7.955292570677186E-2</v>
      </c>
    </row>
    <row r="56" spans="1:8">
      <c r="H56" s="9"/>
    </row>
    <row r="57" spans="1:8">
      <c r="H57" s="9"/>
    </row>
    <row r="58" spans="1:8">
      <c r="H58" s="9"/>
    </row>
    <row r="59" spans="1:8">
      <c r="H59" s="9"/>
    </row>
  </sheetData>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24FD4-C59E-4209-978C-D21C83CD4430}">
  <dimension ref="A1:C24"/>
  <sheetViews>
    <sheetView workbookViewId="0">
      <selection activeCell="C27" sqref="C27"/>
    </sheetView>
  </sheetViews>
  <sheetFormatPr defaultRowHeight="12.6"/>
  <cols>
    <col min="1" max="1" width="18.140625" customWidth="1"/>
    <col min="2" max="2" width="20.5703125" customWidth="1"/>
    <col min="3" max="3" width="112.7109375" customWidth="1"/>
  </cols>
  <sheetData>
    <row r="1" spans="1:3" ht="14.45">
      <c r="A1" s="97" t="s">
        <v>109</v>
      </c>
      <c r="B1" s="98"/>
      <c r="C1" s="99"/>
    </row>
    <row r="2" spans="1:3" ht="14.45">
      <c r="A2" s="36" t="s">
        <v>60</v>
      </c>
      <c r="B2" s="36" t="s">
        <v>110</v>
      </c>
      <c r="C2" s="36" t="s">
        <v>111</v>
      </c>
    </row>
    <row r="3" spans="1:3" ht="14.45">
      <c r="A3" s="36" t="s">
        <v>112</v>
      </c>
      <c r="B3" s="36"/>
      <c r="C3" s="36"/>
    </row>
    <row r="4" spans="1:3" ht="14.45">
      <c r="A4" s="37" t="s">
        <v>113</v>
      </c>
      <c r="B4" s="57">
        <v>-1300</v>
      </c>
      <c r="C4" s="58" t="s">
        <v>114</v>
      </c>
    </row>
    <row r="5" spans="1:3" ht="16.5">
      <c r="A5" s="37" t="s">
        <v>115</v>
      </c>
      <c r="B5" s="57">
        <v>-440</v>
      </c>
      <c r="C5" s="58">
        <v>0.28903354254194402</v>
      </c>
    </row>
    <row r="6" spans="1:3" ht="30.95">
      <c r="A6" s="37" t="s">
        <v>116</v>
      </c>
      <c r="B6" s="57">
        <v>-840</v>
      </c>
      <c r="C6" s="58" t="s">
        <v>117</v>
      </c>
    </row>
    <row r="7" spans="1:3" ht="29.1">
      <c r="A7" s="42" t="s">
        <v>118</v>
      </c>
      <c r="B7" s="57">
        <v>-680</v>
      </c>
      <c r="C7" s="58" t="s">
        <v>117</v>
      </c>
    </row>
    <row r="8" spans="1:3" ht="30.95">
      <c r="A8" s="42" t="s">
        <v>119</v>
      </c>
      <c r="B8" s="57">
        <v>-88</v>
      </c>
      <c r="C8" s="58">
        <v>0.56806696085139197</v>
      </c>
    </row>
    <row r="9" spans="1:3" ht="29.1">
      <c r="A9" s="42" t="s">
        <v>120</v>
      </c>
      <c r="B9" s="57">
        <v>-85</v>
      </c>
      <c r="C9" s="58" t="s">
        <v>117</v>
      </c>
    </row>
    <row r="10" spans="1:3" ht="14.45">
      <c r="A10" s="36" t="s">
        <v>121</v>
      </c>
      <c r="B10" s="36"/>
      <c r="C10" s="37"/>
    </row>
    <row r="11" spans="1:3" ht="14.45">
      <c r="A11" s="37" t="s">
        <v>113</v>
      </c>
      <c r="B11" s="57">
        <v>-44</v>
      </c>
      <c r="C11" s="58">
        <v>0.33352610308834602</v>
      </c>
    </row>
    <row r="12" spans="1:3" ht="16.5">
      <c r="A12" s="37" t="s">
        <v>115</v>
      </c>
      <c r="B12" s="57">
        <v>-8.9</v>
      </c>
      <c r="C12" s="58">
        <v>0.82480461683375506</v>
      </c>
    </row>
    <row r="13" spans="1:3" ht="30.95">
      <c r="A13" s="37" t="s">
        <v>116</v>
      </c>
      <c r="B13" s="57">
        <v>-32</v>
      </c>
      <c r="C13" s="58" t="s">
        <v>114</v>
      </c>
    </row>
    <row r="14" spans="1:3" ht="29.1">
      <c r="A14" s="42" t="s">
        <v>118</v>
      </c>
      <c r="B14" s="57">
        <v>-34</v>
      </c>
      <c r="C14" s="58" t="s">
        <v>117</v>
      </c>
    </row>
    <row r="15" spans="1:3" ht="30.95">
      <c r="A15" s="42" t="s">
        <v>119</v>
      </c>
      <c r="B15" s="57">
        <v>12</v>
      </c>
      <c r="C15" s="58">
        <v>0.33352610308834602</v>
      </c>
    </row>
    <row r="16" spans="1:3" ht="14.45">
      <c r="A16" s="36" t="s">
        <v>122</v>
      </c>
      <c r="B16" s="59"/>
      <c r="C16" s="59"/>
    </row>
    <row r="17" spans="1:3" ht="14.45">
      <c r="A17" s="37" t="s">
        <v>113</v>
      </c>
      <c r="B17" s="57">
        <v>-18000</v>
      </c>
      <c r="C17" s="58">
        <v>0.64954789825623604</v>
      </c>
    </row>
    <row r="18" spans="1:3" ht="16.5">
      <c r="A18" s="37" t="s">
        <v>115</v>
      </c>
      <c r="B18" s="57">
        <v>-14000</v>
      </c>
      <c r="C18" s="58">
        <v>0.66640418298492798</v>
      </c>
    </row>
    <row r="19" spans="1:3" ht="30.95">
      <c r="A19" s="37" t="s">
        <v>116</v>
      </c>
      <c r="B19" s="57">
        <v>-4600</v>
      </c>
      <c r="C19" s="58">
        <v>0.44885982086404902</v>
      </c>
    </row>
    <row r="20" spans="1:3" ht="29.1">
      <c r="A20" s="42" t="s">
        <v>118</v>
      </c>
      <c r="B20" s="57">
        <v>-490</v>
      </c>
      <c r="C20" s="58" t="s">
        <v>117</v>
      </c>
    </row>
    <row r="21" spans="1:3" ht="30.95">
      <c r="A21" s="42" t="s">
        <v>119</v>
      </c>
      <c r="B21" s="57">
        <v>-4000</v>
      </c>
      <c r="C21" s="58">
        <v>0.55237650526350401</v>
      </c>
    </row>
    <row r="22" spans="1:3" ht="16.5">
      <c r="A22" s="100" t="s">
        <v>123</v>
      </c>
      <c r="B22" s="100"/>
      <c r="C22" s="100"/>
    </row>
    <row r="23" spans="1:3" ht="16.5">
      <c r="A23" s="101" t="s">
        <v>124</v>
      </c>
      <c r="B23" s="101"/>
      <c r="C23" s="101"/>
    </row>
    <row r="24" spans="1:3" ht="16.5">
      <c r="A24" s="101" t="s">
        <v>125</v>
      </c>
      <c r="B24" s="101"/>
      <c r="C24" s="101"/>
    </row>
  </sheetData>
  <mergeCells count="4">
    <mergeCell ref="A1:C1"/>
    <mergeCell ref="A22:C22"/>
    <mergeCell ref="A23:C23"/>
    <mergeCell ref="A24:C24"/>
  </mergeCells>
  <conditionalFormatting sqref="C4:C9">
    <cfRule type="containsText" dxfId="3" priority="2" operator="containsText" text="&lt;">
      <formula>NOT(ISERROR(SEARCH("&lt;",C4)))</formula>
    </cfRule>
  </conditionalFormatting>
  <conditionalFormatting sqref="C11:C21">
    <cfRule type="containsText" dxfId="2" priority="1" operator="containsText" text="&lt;">
      <formula>NOT(ISERROR(SEARCH("&lt;",C11)))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39F26-E204-43BC-9FA3-E3C197BA66CF}">
  <dimension ref="A1:D9"/>
  <sheetViews>
    <sheetView zoomScaleNormal="100" workbookViewId="0">
      <selection activeCell="A12" sqref="A12"/>
    </sheetView>
  </sheetViews>
  <sheetFormatPr defaultColWidth="8.7109375" defaultRowHeight="14.45"/>
  <cols>
    <col min="1" max="1" width="101.7109375" style="43" bestFit="1" customWidth="1"/>
    <col min="2" max="2" width="10.7109375" style="43" bestFit="1" customWidth="1"/>
    <col min="3" max="3" width="29.42578125" style="43" bestFit="1" customWidth="1"/>
    <col min="4" max="4" width="29.7109375" style="43" bestFit="1" customWidth="1"/>
    <col min="5" max="5" width="14.7109375" style="43" bestFit="1" customWidth="1"/>
    <col min="6" max="6" width="13.28515625" style="43" bestFit="1" customWidth="1"/>
    <col min="7" max="7" width="14.7109375" style="43" bestFit="1" customWidth="1"/>
    <col min="8" max="8" width="13.28515625" style="43" bestFit="1" customWidth="1"/>
    <col min="9" max="16384" width="8.7109375" style="43"/>
  </cols>
  <sheetData>
    <row r="1" spans="1:4">
      <c r="A1" s="43" t="s">
        <v>126</v>
      </c>
    </row>
    <row r="2" spans="1:4">
      <c r="A2" s="43" t="s">
        <v>127</v>
      </c>
    </row>
    <row r="3" spans="1:4">
      <c r="A3" s="43" t="s">
        <v>128</v>
      </c>
    </row>
    <row r="5" spans="1:4">
      <c r="A5" s="44" t="s">
        <v>129</v>
      </c>
    </row>
    <row r="6" spans="1:4">
      <c r="A6" s="45"/>
      <c r="B6" s="45" t="s">
        <v>130</v>
      </c>
      <c r="C6" s="45" t="s">
        <v>131</v>
      </c>
    </row>
    <row r="7" spans="1:4">
      <c r="A7" s="45" t="s">
        <v>132</v>
      </c>
      <c r="B7" s="56" t="s">
        <v>133</v>
      </c>
      <c r="C7" s="53" t="s">
        <v>73</v>
      </c>
    </row>
    <row r="8" spans="1:4">
      <c r="A8" s="45" t="s">
        <v>134</v>
      </c>
      <c r="B8" s="56" t="s">
        <v>135</v>
      </c>
      <c r="C8" s="53" t="s">
        <v>136</v>
      </c>
    </row>
    <row r="9" spans="1:4">
      <c r="D9" s="46"/>
    </row>
  </sheetData>
  <conditionalFormatting sqref="C13:E15">
    <cfRule type="containsText" dxfId="1" priority="43" operator="containsText" text="Improving">
      <formula>NOT(ISERROR(SEARCH("Improving",C13)))</formula>
    </cfRule>
    <cfRule type="containsText" dxfId="0" priority="44" operator="containsText" text="Degrading">
      <formula>NOT(ISERROR(SEARCH("Degrading",C13)))</formula>
    </cfRule>
  </conditionalFormatting>
  <hyperlinks>
    <hyperlink ref="C7" r:id="rId1" xr:uid="{1EB1365B-575C-443B-913E-CF079015C976}"/>
    <hyperlink ref="C8" r:id="rId2" xr:uid="{CD95D844-317A-45BD-8499-ACB96451455A}"/>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229F1E9FFEE354EAE6283D896656F21" ma:contentTypeVersion="19" ma:contentTypeDescription="Create a new document." ma:contentTypeScope="" ma:versionID="29c214bf28512a465689d6002f791277">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92b7e6fc-842e-45ea-8967-46b7e7972aa4" xmlns:ns6="0085b17f-ec7f-4467-953e-fc4d869ccdd2" targetNamespace="http://schemas.microsoft.com/office/2006/metadata/properties" ma:root="true" ma:fieldsID="c620220ff4c5a9aa842bd59f7e640c15" ns1:_="" ns2:_="" ns3:_="" ns4:_="" ns5:_="" ns6:_="">
    <xsd:import namespace="http://schemas.microsoft.com/sharepoint/v3"/>
    <xsd:import namespace="4ffa91fb-a0ff-4ac5-b2db-65c790d184a4"/>
    <xsd:import namespace="http://schemas.microsoft.com/sharepoint.v3"/>
    <xsd:import namespace="http://schemas.microsoft.com/sharepoint/v3/fields"/>
    <xsd:import namespace="92b7e6fc-842e-45ea-8967-46b7e7972aa4"/>
    <xsd:import namespace="0085b17f-ec7f-4467-953e-fc4d869ccdd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DateTaken" minOccurs="0"/>
                <xsd:element ref="ns5:MediaServiceAutoTags" minOccurs="0"/>
                <xsd:element ref="ns5:MediaServiceGenerationTime" minOccurs="0"/>
                <xsd:element ref="ns5:MediaServiceEventHashCode" minOccurs="0"/>
                <xsd:element ref="ns5:MediaServiceLocation" minOccurs="0"/>
                <xsd:element ref="ns6:SharedWithUsers" minOccurs="0"/>
                <xsd:element ref="ns6:SharedWithDetails" minOccurs="0"/>
                <xsd:element ref="ns5:lcf76f155ced4ddcb4097134ff3c332f" minOccurs="0"/>
                <xsd:element ref="ns5:MediaLengthInSeconds" minOccurs="0"/>
                <xsd:element ref="ns5:MediaServiceOCR" minOccurs="0"/>
                <xsd:element ref="ns5:MediaServiceObjectDetectorVersions" minOccurs="0"/>
                <xsd:element ref="ns5: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fb1368de-358a-4ac7-86b0-f19a73e29e78}" ma:internalName="TaxCatchAllLabel" ma:readOnly="true" ma:showField="CatchAllDataLabel" ma:web="0085b17f-ec7f-4467-953e-fc4d869ccdd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fb1368de-358a-4ac7-86b0-f19a73e29e78}" ma:internalName="TaxCatchAll" ma:showField="CatchAllData" ma:web="0085b17f-ec7f-4467-953e-fc4d869ccd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b7e6fc-842e-45ea-8967-46b7e7972aa4"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ternalName="MediaServiceLocation" ma:readOnly="true">
      <xsd:simpleType>
        <xsd:restriction base="dms:Text"/>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39" nillable="true" ma:displayName="MediaLengthInSeconds" ma:hidden="true" ma:internalName="MediaLengthInSeconds" ma:readOnly="true">
      <xsd:simpleType>
        <xsd:restriction base="dms:Unknown"/>
      </xsd:simpleType>
    </xsd:element>
    <xsd:element name="MediaServiceOCR" ma:index="40" nillable="true" ma:displayName="Extracted Text" ma:internalName="MediaServiceOCR" ma:readOnly="true">
      <xsd:simpleType>
        <xsd:restriction base="dms:Note">
          <xsd:maxLength value="255"/>
        </xsd:restriction>
      </xsd:simple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85b17f-ec7f-4467-953e-fc4d869ccdd2" elementFormDefault="qualified">
    <xsd:import namespace="http://schemas.microsoft.com/office/2006/documentManagement/types"/>
    <xsd:import namespace="http://schemas.microsoft.com/office/infopath/2007/PartnerControls"/>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lcf76f155ced4ddcb4097134ff3c332f xmlns="92b7e6fc-842e-45ea-8967-46b7e7972aa4">
      <Terms xmlns="http://schemas.microsoft.com/office/infopath/2007/PartnerControls"/>
    </lcf76f155ced4ddcb4097134ff3c332f>
    <Record xmlns="4ffa91fb-a0ff-4ac5-b2db-65c790d184a4">Shared</Record>
    <_ip_UnifiedCompliancePolicyProperties xmlns="http://schemas.microsoft.com/sharepoint/v3" xsi:nil="true"/>
    <Rights xmlns="4ffa91fb-a0ff-4ac5-b2db-65c790d184a4" xsi:nil="true"/>
    <Document_x0020_Creation_x0020_Date xmlns="4ffa91fb-a0ff-4ac5-b2db-65c790d184a4">2026-06-05T18:06:43+00:00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68373F-02DA-43E9-BCFA-DF08B5100868}"/>
</file>

<file path=customXml/itemProps2.xml><?xml version="1.0" encoding="utf-8"?>
<ds:datastoreItem xmlns:ds="http://schemas.openxmlformats.org/officeDocument/2006/customXml" ds:itemID="{F4B055C8-7FD7-4835-90EF-547A631D2A7D}"/>
</file>

<file path=customXml/itemProps3.xml><?xml version="1.0" encoding="utf-8"?>
<ds:datastoreItem xmlns:ds="http://schemas.openxmlformats.org/officeDocument/2006/customXml" ds:itemID="{B3F56091-E1E0-4F2E-8B6A-4C71E67CD811}"/>
</file>

<file path=customXml/itemProps4.xml><?xml version="1.0" encoding="utf-8"?>
<ds:datastoreItem xmlns:ds="http://schemas.openxmlformats.org/officeDocument/2006/customXml" ds:itemID="{2EDD6024-B62A-4085-914D-53A243ABCE58}"/>
</file>

<file path=docProps/app.xml><?xml version="1.0" encoding="utf-8"?>
<Properties xmlns="http://schemas.openxmlformats.org/officeDocument/2006/extended-properties" xmlns:vt="http://schemas.openxmlformats.org/officeDocument/2006/docPropsVTypes">
  <Application>Microsoft Excel Online</Application>
  <Manager/>
  <Company>EPA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Troy Keller</dc:creator>
  <cp:keywords/>
  <dc:description/>
  <cp:lastModifiedBy>Ayers, Katie</cp:lastModifiedBy>
  <cp:revision/>
  <dcterms:created xsi:type="dcterms:W3CDTF">2006-01-30T12:39:44Z</dcterms:created>
  <dcterms:modified xsi:type="dcterms:W3CDTF">2026-07-15T16:23:46Z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0x010100F229F1E9FFEE354EAE6283D896656F21</vt:lpwstr>
  </property>
  <property fmtid="{D5CDD505-2E9C-101B-9397-08002B2CF9AE}" pid="3" name="TaxKeyword">
    <vt:lpwstr/>
  </property>
  <property fmtid="{D5CDD505-2E9C-101B-9397-08002B2CF9AE}" pid="4" name="Document_x0020_Type">
    <vt:lpwstr/>
  </property>
  <property fmtid="{D5CDD505-2E9C-101B-9397-08002B2CF9AE}" pid="5" name="MediaServiceImageTags">
    <vt:lpwstr/>
  </property>
  <property fmtid="{D5CDD505-2E9C-101B-9397-08002B2CF9AE}" pid="6" name="e3f09c3df709400db2417a7161762d62">
    <vt:lpwstr/>
  </property>
  <property fmtid="{D5CDD505-2E9C-101B-9397-08002B2CF9AE}" pid="7" name="EPA_x0020_Subject">
    <vt:lpwstr/>
  </property>
  <property fmtid="{D5CDD505-2E9C-101B-9397-08002B2CF9AE}" pid="8" name="Document Type">
    <vt:lpwstr/>
  </property>
  <property fmtid="{D5CDD505-2E9C-101B-9397-08002B2CF9AE}" pid="9" name="EPA Subject">
    <vt:lpwstr/>
  </property>
</Properties>
</file>