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Indicators\Public Access\"/>
    </mc:Choice>
  </mc:AlternateContent>
  <xr:revisionPtr revIDLastSave="0" documentId="8_{560C2C98-1122-435A-919D-4FA5D50E42A4}" xr6:coauthVersionLast="47" xr6:coauthVersionMax="47" xr10:uidLastSave="{00000000-0000-0000-0000-000000000000}"/>
  <bookViews>
    <workbookView xWindow="4460" yWindow="0" windowWidth="14730" windowHeight="10200" activeTab="1" xr2:uid="{00000000-000D-0000-FFFF-FFFF00000000}"/>
  </bookViews>
  <sheets>
    <sheet name="Public Access Indicator" sheetId="9" r:id="rId1"/>
    <sheet name="2021 Opened Sites" sheetId="16" r:id="rId2"/>
    <sheet name="2020 Opened Sites" sheetId="15" r:id="rId3"/>
    <sheet name="2019 Opened Sites" sheetId="8" r:id="rId4"/>
    <sheet name="2018 Opened Sites" sheetId="10" r:id="rId5"/>
    <sheet name="2017 Opened Sites " sheetId="11" r:id="rId6"/>
    <sheet name="2016 Opened Sites " sheetId="12" r:id="rId7"/>
    <sheet name="2015 Opened Sites " sheetId="13" r:id="rId8"/>
    <sheet name="Historic C2K Data" sheetId="3" r:id="rId9"/>
  </sheets>
  <externalReferences>
    <externalReference r:id="rId10"/>
    <externalReference r:id="rId11"/>
    <externalReference r:id="rId12"/>
  </externalReferences>
  <definedNames>
    <definedName name="_xlnm._FilterDatabase" localSheetId="4" hidden="1">'2018 Opened Sites'!$G$1:$G$26</definedName>
    <definedName name="_xlnm._FilterDatabase" localSheetId="3" hidden="1">'2019 Opened Sites'!$G$1:$G$26</definedName>
    <definedName name="_xlnm._FilterDatabase" localSheetId="1" hidden="1">'2021 Opened Sites'!$A$1:$Y$32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9" l="1"/>
  <c r="K14" i="9" s="1"/>
  <c r="I13" i="9"/>
  <c r="O10" i="13" l="1"/>
  <c r="O9" i="13"/>
  <c r="O8" i="13"/>
  <c r="O7" i="13"/>
  <c r="O6" i="13"/>
  <c r="O5" i="13"/>
  <c r="I11" i="9" l="1"/>
  <c r="L19" i="9"/>
  <c r="I18" i="9"/>
  <c r="I17" i="9"/>
  <c r="I16" i="9"/>
  <c r="I15" i="9"/>
  <c r="I12" i="9"/>
  <c r="I10" i="9"/>
  <c r="I9" i="9"/>
  <c r="H8" i="9"/>
  <c r="F8" i="9"/>
  <c r="E8" i="9"/>
  <c r="D8" i="9"/>
  <c r="C8" i="9"/>
  <c r="B8" i="9"/>
  <c r="I7" i="9"/>
  <c r="H4" i="9"/>
  <c r="H5" i="9" s="1"/>
  <c r="F4" i="9"/>
  <c r="F5" i="9" s="1"/>
  <c r="E4" i="9"/>
  <c r="E5" i="9" s="1"/>
  <c r="B4" i="9"/>
  <c r="B5" i="9" s="1"/>
  <c r="B6" i="9" s="1"/>
  <c r="G3" i="9"/>
  <c r="G4" i="9" s="1"/>
  <c r="G5" i="9" s="1"/>
  <c r="G6" i="9" s="1"/>
  <c r="D3" i="9"/>
  <c r="D4" i="9" s="1"/>
  <c r="D5" i="9" s="1"/>
  <c r="D6" i="9" s="1"/>
  <c r="C3" i="9"/>
  <c r="K12" i="9" l="1"/>
  <c r="K13" i="9"/>
  <c r="K11" i="9"/>
  <c r="I8" i="9"/>
  <c r="K8" i="9" s="1"/>
  <c r="I3" i="9"/>
  <c r="J3" i="9" s="1"/>
  <c r="J4" i="9" s="1"/>
  <c r="J5" i="9" s="1"/>
  <c r="J6" i="9" s="1"/>
  <c r="J7" i="9" s="1"/>
  <c r="J8" i="9" s="1"/>
  <c r="J9" i="9" s="1"/>
  <c r="J10" i="9" s="1"/>
  <c r="J11" i="9" s="1"/>
  <c r="J12" i="9" s="1"/>
  <c r="J13" i="9" s="1"/>
  <c r="J14" i="9" s="1"/>
  <c r="J15" i="9" s="1"/>
  <c r="J16" i="9" s="1"/>
  <c r="J17" i="9" s="1"/>
  <c r="J18" i="9" s="1"/>
  <c r="C4" i="9"/>
  <c r="F13" i="3"/>
  <c r="G13" i="3" s="1"/>
  <c r="F12" i="3"/>
  <c r="G12" i="3" s="1"/>
  <c r="F11" i="3"/>
  <c r="G11" i="3" s="1"/>
  <c r="F10" i="3"/>
  <c r="G10" i="3" s="1"/>
  <c r="F9" i="3"/>
  <c r="G9" i="3" s="1"/>
  <c r="F8" i="3"/>
  <c r="G8" i="3" s="1"/>
  <c r="K4" i="3"/>
  <c r="K5" i="3"/>
  <c r="K6" i="3"/>
  <c r="K7" i="3"/>
  <c r="K8" i="3"/>
  <c r="K9" i="3"/>
  <c r="K10" i="3"/>
  <c r="K11" i="3"/>
  <c r="K12" i="3"/>
  <c r="K13" i="3"/>
  <c r="L4" i="3"/>
  <c r="L5" i="3"/>
  <c r="L6" i="3"/>
  <c r="L7" i="3"/>
  <c r="L8" i="3"/>
  <c r="L9" i="3"/>
  <c r="L10" i="3"/>
  <c r="L11" i="3"/>
  <c r="L12" i="3"/>
  <c r="L13" i="3"/>
  <c r="M4" i="3"/>
  <c r="M5" i="3"/>
  <c r="M6" i="3"/>
  <c r="M7" i="3"/>
  <c r="M8" i="3"/>
  <c r="M9" i="3"/>
  <c r="M10" i="3"/>
  <c r="M11" i="3"/>
  <c r="M12" i="3"/>
  <c r="M13" i="3"/>
  <c r="N4" i="3"/>
  <c r="N5" i="3"/>
  <c r="N6" i="3"/>
  <c r="N7" i="3"/>
  <c r="N8" i="3"/>
  <c r="N9" i="3"/>
  <c r="N10" i="3"/>
  <c r="N11" i="3"/>
  <c r="N12" i="3"/>
  <c r="N13" i="3"/>
  <c r="F46" i="3"/>
  <c r="G46" i="3" s="1"/>
  <c r="B79" i="3" s="1"/>
  <c r="F45" i="3"/>
  <c r="G45" i="3" s="1"/>
  <c r="B78" i="3" s="1"/>
  <c r="F44" i="3"/>
  <c r="G44" i="3" s="1"/>
  <c r="B77" i="3" s="1"/>
  <c r="F43" i="3"/>
  <c r="G43" i="3" s="1"/>
  <c r="B76" i="3" s="1"/>
  <c r="F42" i="3"/>
  <c r="G42" i="3" s="1"/>
  <c r="B75" i="3" s="1"/>
  <c r="B74" i="3"/>
  <c r="B73" i="3"/>
  <c r="B72" i="3"/>
  <c r="J24" i="3"/>
  <c r="B71" i="3" s="1"/>
  <c r="J23" i="3"/>
  <c r="B70" i="3" s="1"/>
  <c r="F47" i="3"/>
  <c r="G47" i="3" s="1"/>
  <c r="I33" i="3"/>
  <c r="I32" i="3"/>
  <c r="I31" i="3"/>
  <c r="D30" i="3"/>
  <c r="I30" i="3" s="1"/>
  <c r="I29" i="3"/>
  <c r="I28" i="3"/>
  <c r="O11" i="3" l="1"/>
  <c r="N14" i="3"/>
  <c r="K9" i="9"/>
  <c r="O13" i="3"/>
  <c r="O6" i="3"/>
  <c r="O8" i="3"/>
  <c r="C5" i="9"/>
  <c r="I4" i="9"/>
  <c r="K4" i="9" s="1"/>
  <c r="O7" i="3"/>
  <c r="O9" i="3"/>
  <c r="O5" i="3"/>
  <c r="K14" i="3"/>
  <c r="M14" i="3"/>
  <c r="O12" i="3"/>
  <c r="L14" i="3"/>
  <c r="O10" i="3"/>
  <c r="O4" i="3"/>
  <c r="I45" i="3"/>
  <c r="M4" i="9" l="1"/>
  <c r="C6" i="9"/>
  <c r="I6" i="9" s="1"/>
  <c r="I5" i="9"/>
  <c r="K5" i="9" s="1"/>
  <c r="M7" i="9" s="1"/>
  <c r="O14" i="3"/>
  <c r="K20" i="9" l="1"/>
  <c r="M12" i="9"/>
  <c r="K19" i="9"/>
  <c r="M8" i="9"/>
  <c r="M13" i="9"/>
  <c r="M9" i="9"/>
  <c r="M10" i="9"/>
  <c r="M11" i="9"/>
  <c r="M6" i="9"/>
  <c r="M5" i="9"/>
</calcChain>
</file>

<file path=xl/sharedStrings.xml><?xml version="1.0" encoding="utf-8"?>
<sst xmlns="http://schemas.openxmlformats.org/spreadsheetml/2006/main" count="2795" uniqueCount="733">
  <si>
    <t>Public Access Sites in Bay Basin (cumulative)</t>
  </si>
  <si>
    <t>Year</t>
  </si>
  <si>
    <t>MD</t>
  </si>
  <si>
    <t>PA</t>
  </si>
  <si>
    <t>VA</t>
  </si>
  <si>
    <t>DC</t>
  </si>
  <si>
    <t>Total</t>
  </si>
  <si>
    <t>% goal achieved</t>
  </si>
  <si>
    <t>Contact:  Amy Handen and Heather Bennett, NPS</t>
  </si>
  <si>
    <t xml:space="preserve">VA contact:Danette Poole, Danette.Poole@dcr.virginia.gov </t>
  </si>
  <si>
    <t>updated 02/24/11</t>
  </si>
  <si>
    <t>PA contact: Jackie Kramer, jakramer@state.pa.us</t>
  </si>
  <si>
    <t>file name:  pubacces.xls</t>
    <phoneticPr fontId="0" type="noConversion"/>
  </si>
  <si>
    <t>MD contact: Lisa Gutierrez, lgutierrez@dnr.state.md.us</t>
  </si>
  <si>
    <t>DC contact: Diane Davis, diane.davis2@dc.gov</t>
  </si>
  <si>
    <t>goal:  805 by 2010</t>
  </si>
  <si>
    <t>amount since 2000</t>
  </si>
  <si>
    <t>Note: There were no additional sites in VA and DC.</t>
  </si>
  <si>
    <t>Designated Water Trails in Bay Basin (cumulative)</t>
  </si>
  <si>
    <t>NY</t>
  </si>
  <si>
    <t>WV</t>
  </si>
  <si>
    <t>DE</t>
  </si>
  <si>
    <t>Source: Danette Poole, Danette.Poole@dcr.virginia.gov</t>
  </si>
  <si>
    <t>Contact:  Amy Handen, NPS</t>
    <phoneticPr fontId="0" type="noConversion"/>
  </si>
  <si>
    <t>GOAL:  792.5 by 2005</t>
  </si>
  <si>
    <t>* Did not collect 2010 water trail data since goal had been met</t>
  </si>
  <si>
    <t>* PA 2007 data revised due to measuring technique</t>
  </si>
  <si>
    <t>Gateways Designated (cumulative)</t>
  </si>
  <si>
    <t>goal:30 by 2003</t>
  </si>
  <si>
    <t>Source:  National Park Service Chesapeake Bay Gateways Network</t>
  </si>
  <si>
    <t>file name: gateways.xls</t>
  </si>
  <si>
    <t>Contact:  Cindy Chance, NPS</t>
  </si>
  <si>
    <t>year</t>
  </si>
  <si>
    <t>annual designations</t>
  </si>
  <si>
    <t>cumulative</t>
  </si>
  <si>
    <t>Updated: Cindy Chance February 2011</t>
  </si>
  <si>
    <t>PUBLIC ACCESS INDEX</t>
  </si>
  <si>
    <t>Source: Chesapeake Bay Program</t>
  </si>
  <si>
    <t>Contact: Amy Handen and Heather Bennett, NPS</t>
  </si>
  <si>
    <t>file name:  public access index.xls</t>
  </si>
  <si>
    <t>Projected Milestone*</t>
  </si>
  <si>
    <t>Baseline</t>
  </si>
  <si>
    <t>New Public Access Sites Per Year</t>
  </si>
  <si>
    <t>Average</t>
  </si>
  <si>
    <t># New Sites</t>
  </si>
  <si>
    <t>NA</t>
  </si>
  <si>
    <t>Milestone*</t>
  </si>
  <si>
    <t>Cumulative Total</t>
  </si>
  <si>
    <t xml:space="preserve">*    Milestones are  simply intended establish a system for tracking progress relative to regular increments of the EO goal of developing 300 new public access sites by 2025 – i.e. 20 additional sites per year.  These milestones are intended to show progress towards the goal, and are not meant to be a target themselves.  Based on the opportunistic nature of public access site development, the lack of dependable funding for access projects, and the trends of public access development from the past decade, it is anticipated that some years will be below the average and some years above.  States have not been assigned allocations related to the development of public access sites in support of the intended EO outcome of creating an additional 300 sites throughout the watershed.  </t>
  </si>
  <si>
    <t>NOTES: 2012 Update &amp; Baseline Revisions</t>
  </si>
  <si>
    <t>During a public review of the draft Chesapeake Bay Watershed Public Access Plan, six additional existing public access sites were identified (three in Pennsylvania, three in Virginia).   These six sites were added to the draft total of 1,144 for a total of 1,150 existing public access sites in the final Chesapeake Bay Watershed Public Access Plan.  Additionally, during the 2012 update process that was completed following the finalization of the Chesapeake Bay Watershed Public Access Plan, two additional existing sites were identified in New York and one additional existing site was identified in Virginia.
In accordance with methods described in the 2011, the baseline for Chesapeake Bay Program public access indicator was amended for the 2012 updated to include the four existing sites in Virginia, the three existing sites in Pennsylvania, and the two existing sites in New York.  These revisions increase the public access indicator baseline from the previously reported 1,129 sites to 1,138 sites.  No modifications were made to the number of sites (15) that were indicated as having been developed in 2011, however, as a result of the changes to the baseline, the total number of sites in Virginia, Pennsylvania, and New York increased and the cumulative total number of sites that existed watershed-wide in 2011 increased from 1,144 to 1,153.
To capture information on all public access sites that had been developed since the completion of the Chesapeake Bay Watershed Public Access Plan, the 2012 update includes all public access sites that meet the established definitions and geographic scope that were opened to the public between October 1 of 2011 through December 31 of 2012.</t>
  </si>
  <si>
    <t>.</t>
  </si>
  <si>
    <t>NOTES: 2013 Update &amp; Baseline Revisions</t>
  </si>
  <si>
    <t xml:space="preserve">Data on public access site was collected for the 2013 calendar year. During a data collection one additional existing public access site was identified in PA. In accordance with methods described in the 2011, the baseline for Chesapeake Bay Program public access indicator was amended for  2013 updated to include the existing sites in Pennsylvania.  These revisions increase the public access indicator baseline to 1,139 sites.  
</t>
  </si>
  <si>
    <t>Site Name</t>
  </si>
  <si>
    <t>Water Body</t>
  </si>
  <si>
    <t>County</t>
  </si>
  <si>
    <t>State</t>
  </si>
  <si>
    <t>Current Ownership</t>
  </si>
  <si>
    <t>Existing Activities</t>
  </si>
  <si>
    <t xml:space="preserve">Brief Site Description </t>
  </si>
  <si>
    <t>Boat</t>
  </si>
  <si>
    <t>Fish</t>
  </si>
  <si>
    <t>Swim</t>
  </si>
  <si>
    <t>View</t>
  </si>
  <si>
    <t xml:space="preserve">Boat- in Camping </t>
  </si>
  <si>
    <t>What is the name of the site?</t>
  </si>
  <si>
    <t>What water body does this site provide access to?</t>
  </si>
  <si>
    <t>What county is this site in?</t>
  </si>
  <si>
    <t>What state is this site in?</t>
  </si>
  <si>
    <t>Yes</t>
  </si>
  <si>
    <t>No</t>
  </si>
  <si>
    <t>For additional information on these efforts, please refer to:
     -   the Chesapeake Bay Watershed Public Access Plan available at: http://www.baygateways.net/PublicAccess/ 
     -   the Analysis and Methods Documentation available at: http://www.chesapeakeprogress.com/engaged-communities/public-access/public-access</t>
  </si>
  <si>
    <t xml:space="preserve">Yes </t>
  </si>
  <si>
    <t>Calvert</t>
  </si>
  <si>
    <t>Basic Site Information</t>
  </si>
  <si>
    <t>Location</t>
  </si>
  <si>
    <t>Is this site currently owned by a federal, state, or local government agency, or is it owned by a Non Governmental Organization (must be under an agreement w a public agency)</t>
  </si>
  <si>
    <t>Maryland</t>
  </si>
  <si>
    <t>Potomac River</t>
  </si>
  <si>
    <t>Open to the Public in:</t>
  </si>
  <si>
    <t>URL</t>
  </si>
  <si>
    <t>Latitude</t>
  </si>
  <si>
    <t>Longitude</t>
  </si>
  <si>
    <t>CAJO</t>
  </si>
  <si>
    <t>Car Parking Spaces</t>
  </si>
  <si>
    <t>Trailer Parking Spaces</t>
  </si>
  <si>
    <t>Fee or Permit</t>
  </si>
  <si>
    <t>Universal Accessibility</t>
  </si>
  <si>
    <t>Restrooms</t>
  </si>
  <si>
    <t>Trailered Boat Ramp</t>
  </si>
  <si>
    <t>Soft/Hand Carry Launch</t>
  </si>
  <si>
    <t>Courtesy Pier</t>
  </si>
  <si>
    <t xml:space="preserve">Month </t>
  </si>
  <si>
    <t>What is the best URL for the public to get more information about the site?</t>
  </si>
  <si>
    <t>What latitude is this site located at? If possible, please use decimal degrees.</t>
  </si>
  <si>
    <t>What longitude is this site located at?  If possible, please use decimal degrees.</t>
  </si>
  <si>
    <t>Yes or No - Does this site provide  access to the Captain John Smith Chesapeake National Historic Trail?</t>
  </si>
  <si>
    <t>Yes or No - Does this site ever require a fee or permit?</t>
  </si>
  <si>
    <t>Does this site meet standards for providing universal accessibility?  For example, is/are handicapped parking spots provided? Is there an accessible trail from parking to the access site? (Yes or No +  description)</t>
  </si>
  <si>
    <t xml:space="preserve">Are there existing restroom facilities at this site? </t>
  </si>
  <si>
    <t>Yes or No - Does this site provide boating access? Please refer to definition provided in email.</t>
  </si>
  <si>
    <t>Yes or No - Does this site provide fishing access? Please refer to definition provided in email.</t>
  </si>
  <si>
    <t>Yes or No - Does this site provide swimming access? Please refer to definition provided in email.</t>
  </si>
  <si>
    <t>Yes or No - Does this site provide viewing access? Please refer to definition provided in email.</t>
  </si>
  <si>
    <t xml:space="preserve"> Yes or No - does this site provide boat-in camping facilities for paddlers</t>
  </si>
  <si>
    <t>Yes or No - Does this site have a boat ramp that supports trailers?</t>
  </si>
  <si>
    <t>Yes or No - Does this site have a courtesy pier for boat launches?</t>
  </si>
  <si>
    <t>What month was this site opened to the public in?</t>
  </si>
  <si>
    <t>What year was this site opened to the public in?</t>
  </si>
  <si>
    <t>Patuxent River</t>
  </si>
  <si>
    <t>August</t>
  </si>
  <si>
    <t>no</t>
  </si>
  <si>
    <t>yes</t>
  </si>
  <si>
    <t>May</t>
  </si>
  <si>
    <t>July</t>
  </si>
  <si>
    <t>Prince Willliam</t>
  </si>
  <si>
    <t>Parking</t>
  </si>
  <si>
    <t xml:space="preserve">Please provide a brief description of the public access site.  (Ex: This site provides a soft launch for paddlecraft, has fishing access and parking for approximatley 8 cars) </t>
  </si>
  <si>
    <t>How many parking spaces are available for cars?</t>
  </si>
  <si>
    <t>How many parking spaces are available for trailers?</t>
  </si>
  <si>
    <t>Yes or No - Does this site support soft (hand carry) boat launches?</t>
  </si>
  <si>
    <t>Lower Marlboro soft access</t>
  </si>
  <si>
    <t>New soft access added to existing fishing pier</t>
  </si>
  <si>
    <t>Local</t>
  </si>
  <si>
    <t xml:space="preserve"> 38°39'20.84"N</t>
  </si>
  <si>
    <t xml:space="preserve"> 76°40'59.82"W</t>
  </si>
  <si>
    <t>February</t>
  </si>
  <si>
    <t>Solomon's Island soft access</t>
  </si>
  <si>
    <t>New soft access added to existing boat ramp</t>
  </si>
  <si>
    <t xml:space="preserve"> 38°19'43.37"N</t>
  </si>
  <si>
    <t xml:space="preserve"> 76°28'4.73"W</t>
  </si>
  <si>
    <t>March</t>
  </si>
  <si>
    <t>Jefferson Patterson Park and Museum Day-use Dock</t>
  </si>
  <si>
    <t>New day-use docking facility. Vessels cannot be launched or retrieved at this site.</t>
  </si>
  <si>
    <t>St. Leonard Creek</t>
  </si>
  <si>
    <t xml:space="preserve"> 38°23'22.91"N</t>
  </si>
  <si>
    <t xml:space="preserve"> 76°30'22.81"W</t>
  </si>
  <si>
    <t>Mardela Springs</t>
  </si>
  <si>
    <t>New soft access adjacent to existing boat ramp</t>
  </si>
  <si>
    <t>Barren Creek</t>
  </si>
  <si>
    <t>Wicomico</t>
  </si>
  <si>
    <t xml:space="preserve"> 38°27'14.51"N</t>
  </si>
  <si>
    <t xml:space="preserve"> 75°45'22.30"W</t>
  </si>
  <si>
    <t>Potomac River Industrial Park</t>
  </si>
  <si>
    <t>New boat ramp for motorized and non-motorized vessels</t>
  </si>
  <si>
    <t>Allegany</t>
  </si>
  <si>
    <t xml:space="preserve"> 39°38'2.54"N</t>
  </si>
  <si>
    <t xml:space="preserve"> 78°47'49.88"W</t>
  </si>
  <si>
    <t>Tylerton soft access</t>
  </si>
  <si>
    <t>New soft access added to existing boat ramp. Accessible by water only</t>
  </si>
  <si>
    <t>Tylerton Harbor</t>
  </si>
  <si>
    <t>Somerset</t>
  </si>
  <si>
    <t xml:space="preserve"> 37°58'6.02"N</t>
  </si>
  <si>
    <t xml:space="preserve"> 76° 1'16.13"W</t>
  </si>
  <si>
    <t>Wellington Beach and Park</t>
  </si>
  <si>
    <t>Soft access, swim, fish and view are available at this waterfront park which was not previously captured in the statewide database.</t>
  </si>
  <si>
    <t>Little Annemessex River</t>
  </si>
  <si>
    <t xml:space="preserve"> 37°59'30.07"N</t>
  </si>
  <si>
    <t xml:space="preserve"> 75°51'22.88"W</t>
  </si>
  <si>
    <t>Ferry Point Park</t>
  </si>
  <si>
    <t xml:space="preserve">9 acres undeveloped land </t>
  </si>
  <si>
    <t>Eastern Branch Elizabeth River</t>
  </si>
  <si>
    <t>Virginia Beach</t>
  </si>
  <si>
    <t>James River National Wildlife Refuge</t>
  </si>
  <si>
    <t>New kayak and canoe launch</t>
  </si>
  <si>
    <t>Federal</t>
  </si>
  <si>
    <t>Powell Creek</t>
  </si>
  <si>
    <t>Prince George</t>
  </si>
  <si>
    <t>Neabsco Creek Board Walk</t>
  </si>
  <si>
    <t>added a water viewing platform to boardwalk</t>
  </si>
  <si>
    <t>https://www.visitpwc.com/listing/neabsco-creek-boardwalk/1648/</t>
  </si>
  <si>
    <t>Hopewell Board Walk</t>
  </si>
  <si>
    <t>Boardwalk and Fishing Pier</t>
  </si>
  <si>
    <t>James</t>
  </si>
  <si>
    <t>Seven Bends State Park</t>
  </si>
  <si>
    <t>2 canoe slides</t>
  </si>
  <si>
    <t>DCR</t>
  </si>
  <si>
    <t>Shenandoah</t>
  </si>
  <si>
    <t>38.872, 38.857</t>
  </si>
  <si>
    <t>-78.493,-78.489</t>
  </si>
  <si>
    <t>Paradise Creek</t>
  </si>
  <si>
    <t>water access</t>
  </si>
  <si>
    <t>Portsmouth</t>
  </si>
  <si>
    <t>local</t>
  </si>
  <si>
    <t>Elizabeth River</t>
  </si>
  <si>
    <t>Dec</t>
  </si>
  <si>
    <t xml:space="preserve">Wormley Creek </t>
  </si>
  <si>
    <t>New Kayak Launch</t>
  </si>
  <si>
    <t>Wormley Creek</t>
  </si>
  <si>
    <t>York</t>
  </si>
  <si>
    <t>Lake Whitehurst</t>
  </si>
  <si>
    <t>Boat Ramp</t>
  </si>
  <si>
    <t>Whitehurst Lake</t>
  </si>
  <si>
    <t>Virgnia Beach</t>
  </si>
  <si>
    <t>Intervale River Access and Trail</t>
  </si>
  <si>
    <t>Kayak Launch</t>
  </si>
  <si>
    <t>Jackson River</t>
  </si>
  <si>
    <t>Alleghaney</t>
  </si>
  <si>
    <t>Woodland Warf</t>
  </si>
  <si>
    <t>The site features a boat dock with a canoe/kayak launch, parking for 6 vehicles and shoreline fishing.</t>
  </si>
  <si>
    <t>State Fish &amp; Wildlife</t>
  </si>
  <si>
    <t>Nanticoke River - Mainstem</t>
  </si>
  <si>
    <t>Sussex</t>
  </si>
  <si>
    <t>Delaware</t>
  </si>
  <si>
    <t xml:space="preserve">Please provide a brief description of the public access site.  (Ex: This site provides a soft launch for paddlecraft, has fishing access and parking for approximately 8 cars) </t>
  </si>
  <si>
    <t>How many parking spaces are available for cars?  If no car parking is available, please enter 0.</t>
  </si>
  <si>
    <t>How many parking spaces are available for trailers?  If no trailer parking is available, please enter 0.</t>
  </si>
  <si>
    <t>Yes or No - Does this site provide a specific soft (hand-carry) facility?</t>
  </si>
  <si>
    <t>Snow Hill Farm Park</t>
  </si>
  <si>
    <t>soft access - shoreline</t>
  </si>
  <si>
    <t>Local-St.Mary's County</t>
  </si>
  <si>
    <t>St. Mary's</t>
  </si>
  <si>
    <t xml:space="preserve"> 38°24'13.30"N</t>
  </si>
  <si>
    <t xml:space="preserve"> 76°35'55.15"W</t>
  </si>
  <si>
    <t>April</t>
  </si>
  <si>
    <t>Wye Island NRMA</t>
  </si>
  <si>
    <t>soft access - stairs with slide</t>
  </si>
  <si>
    <t>http://dnr.maryland.gov/publiclands/Pages/eastern/wyeisland.aspx</t>
  </si>
  <si>
    <t>State-DNR</t>
  </si>
  <si>
    <t>Wye East River</t>
  </si>
  <si>
    <t>Queen Anne's</t>
  </si>
  <si>
    <t xml:space="preserve"> 38°53'30.10"N</t>
  </si>
  <si>
    <t xml:space="preserve"> 76° 8'23.57"W</t>
  </si>
  <si>
    <t>Downs Park (Locust Cove)</t>
  </si>
  <si>
    <t>https://www.aacounty.org/locations-and-directions/downs-park</t>
  </si>
  <si>
    <t>Local- Anne Arundel County</t>
  </si>
  <si>
    <t>Wharf Creek</t>
  </si>
  <si>
    <t>Anne Arundel</t>
  </si>
  <si>
    <t xml:space="preserve"> 39°06'53.50"N</t>
  </si>
  <si>
    <t xml:space="preserve"> 76°26'23.17"W</t>
  </si>
  <si>
    <t>Hallowing Point</t>
  </si>
  <si>
    <t>https://maryland.maps.arcgis.com/apps/webappviewer/index.html?id=db62ad80097845baba3a4e3f8c1def94</t>
  </si>
  <si>
    <t xml:space="preserve"> 38°30'32.15"N</t>
  </si>
  <si>
    <t xml:space="preserve"> 76°39'55.02"W</t>
  </si>
  <si>
    <t>Discovery Village</t>
  </si>
  <si>
    <t>boat ramp</t>
  </si>
  <si>
    <t>https://www.aacounty.org/locations-and-directions/discovery-village-park</t>
  </si>
  <si>
    <t>Local -Anne Arundel County</t>
  </si>
  <si>
    <t>Parrish Creek</t>
  </si>
  <si>
    <t xml:space="preserve"> 38°50'40.23"N</t>
  </si>
  <si>
    <t xml:space="preserve"> 76°30'33.30"W</t>
  </si>
  <si>
    <t xml:space="preserve">Newtowne Neck State Park (West) </t>
  </si>
  <si>
    <t>paddle-in camping (primitive) - This primitive camping site is located along the natural shoreline and accessible only by boat. There is no land-side access. Reservation and fee required. Visit the park website for information.</t>
  </si>
  <si>
    <t>http://dnr.maryland.gov/publiclands/Pages/southern/newtowne.aspx</t>
  </si>
  <si>
    <t>Breton Bay</t>
  </si>
  <si>
    <t>38°14'50.80"N</t>
  </si>
  <si>
    <t xml:space="preserve"> 76°42'40.27"W</t>
  </si>
  <si>
    <t>October</t>
  </si>
  <si>
    <t>Newtowne Neck State Park (East)</t>
  </si>
  <si>
    <t>St. Clement Bay</t>
  </si>
  <si>
    <t>38°14'36.19"N</t>
  </si>
  <si>
    <t xml:space="preserve"> 76°41'59.80"W</t>
  </si>
  <si>
    <t>Point Lookout SP (Green's Loop B #99)</t>
  </si>
  <si>
    <t>paddle-in camping (campground) - This site has direct water access to Lake Conoy, parking and land-side access. Reservations and fees are required. Visit the park website for information.</t>
  </si>
  <si>
    <t>http://dnr.maryland.gov/publiclands/Pages/southern/pointlookout.aspx</t>
  </si>
  <si>
    <t>Lake Conoy</t>
  </si>
  <si>
    <t>38° 3'30.69"N</t>
  </si>
  <si>
    <t xml:space="preserve"> 76°19'48.78"W</t>
  </si>
  <si>
    <t>Occtober</t>
  </si>
  <si>
    <t>Point Lookout SP (Green's Loop B #100)</t>
  </si>
  <si>
    <t xml:space="preserve"> 38° 3'31.74"N</t>
  </si>
  <si>
    <t xml:space="preserve"> 76°19'50.78"W</t>
  </si>
  <si>
    <t>Point Lookout SP (Green's Loop B #104)</t>
  </si>
  <si>
    <t xml:space="preserve"> 38° 3'33.63"N</t>
  </si>
  <si>
    <t xml:space="preserve"> 76°19'50.66"W</t>
  </si>
  <si>
    <t>Point Lookout SP (Green's Loop B #105)</t>
  </si>
  <si>
    <t xml:space="preserve"> 38° 3'34.11"N</t>
  </si>
  <si>
    <t xml:space="preserve"> 76°19'50.36"W</t>
  </si>
  <si>
    <t>Unicorn Lake Fisheries Mgmt. Area</t>
  </si>
  <si>
    <t>ADA fishing platform</t>
  </si>
  <si>
    <t>http://dnr.maryland.gov/fisheries/Pages/hotspots/unicorn.aspx</t>
  </si>
  <si>
    <t>Unicorn Lake</t>
  </si>
  <si>
    <t xml:space="preserve"> 39°14'53.83"N</t>
  </si>
  <si>
    <t xml:space="preserve"> 75°51'35.04"W</t>
  </si>
  <si>
    <t>November</t>
  </si>
  <si>
    <t>Dutch Gap Relic River Trail and Water Access</t>
  </si>
  <si>
    <t>This  floating boardwalk and launch dock is Chesterfield's first interpretive boardwalk featuring a unique portion of the James River that has been separated from the main channel by elimination of oxbows in the river route.  The floating Board Walk and viewing platforms area opened in  late 2017, the accessible paddle craft launch platfrom opened in May 2018.</t>
  </si>
  <si>
    <t>Local- Chesterfield County</t>
  </si>
  <si>
    <t>Relic River/James River</t>
  </si>
  <si>
    <t>Chesterfield</t>
  </si>
  <si>
    <t>Virginia</t>
  </si>
  <si>
    <t xml:space="preserve"> 37°22'22.30"N</t>
  </si>
  <si>
    <t xml:space="preserve"> 77°22'14.30"W</t>
  </si>
  <si>
    <t>Colonial Beach</t>
  </si>
  <si>
    <t>DGIF project</t>
  </si>
  <si>
    <t>State-DGIF</t>
  </si>
  <si>
    <t>Town of Colonial Beach</t>
  </si>
  <si>
    <t xml:space="preserve"> 38°13'56.40"N</t>
  </si>
  <si>
    <t xml:space="preserve"> 75°57'40.60"W</t>
  </si>
  <si>
    <t>Wide Water SP water access</t>
  </si>
  <si>
    <t>Canoe/ Kayak Launch</t>
  </si>
  <si>
    <t>State-DCR</t>
  </si>
  <si>
    <t>Aquia Creek</t>
  </si>
  <si>
    <t>Stafford</t>
  </si>
  <si>
    <t xml:space="preserve"> 38°24'29.50"N</t>
  </si>
  <si>
    <t xml:space="preserve"> 77°19'32.50"W</t>
  </si>
  <si>
    <t>Mason Neck State Park </t>
  </si>
  <si>
    <t>Belmont Bay</t>
  </si>
  <si>
    <t xml:space="preserve"> 38°38'35.80"N</t>
  </si>
  <si>
    <t xml:space="preserve"> 77°11'59.1"W</t>
  </si>
  <si>
    <t>Lake Anna State Park </t>
  </si>
  <si>
    <t>Lake Anna</t>
  </si>
  <si>
    <t>Spotsylvania</t>
  </si>
  <si>
    <t xml:space="preserve"> 38°06'48.90"N</t>
  </si>
  <si>
    <t xml:space="preserve"> 77°50'09.1"W</t>
  </si>
  <si>
    <t>Waterwalk at Central Park</t>
  </si>
  <si>
    <t>Boardwalk and view access to Back River</t>
  </si>
  <si>
    <t>Local -City of Hampton</t>
  </si>
  <si>
    <t>Back River</t>
  </si>
  <si>
    <t>City of Hampton</t>
  </si>
  <si>
    <t>Thalia Creek Kayak Launch</t>
  </si>
  <si>
    <t>Accesible Launch with pier and paved parking</t>
  </si>
  <si>
    <t>local-City of VA Beach</t>
  </si>
  <si>
    <t>Thalia Creek</t>
  </si>
  <si>
    <t>City of VA Beach</t>
  </si>
  <si>
    <t xml:space="preserve">May </t>
  </si>
  <si>
    <t>Fifth Street Boat Launch</t>
  </si>
  <si>
    <t>boat launch for paddle craft, small parking area, benches and picnic tables</t>
  </si>
  <si>
    <t>local municipality-Renovo Borough</t>
  </si>
  <si>
    <t>West Branch of Susquehanna River</t>
  </si>
  <si>
    <t>Clinton</t>
  </si>
  <si>
    <t>Pennsylvania</t>
  </si>
  <si>
    <t>41.32472N</t>
  </si>
  <si>
    <t>77.754167W</t>
  </si>
  <si>
    <t xml:space="preserve">ADA parking spaces are available on site. The walkway from the parking spaces to the boat launch meets ADA design standards for grade and materials. </t>
  </si>
  <si>
    <t>No; ramp is shared by hand-carry and trailer users</t>
  </si>
  <si>
    <t>Mapleton Riverside Memorial Park Boat Launch</t>
  </si>
  <si>
    <t>New non-motorized boat launch, primitive camping, restroom, parking, rustic shelters at the site of a local park. Park has existing motorized boat launch.</t>
  </si>
  <si>
    <t>www.fishandboat.com</t>
  </si>
  <si>
    <t>local municipality-Mapleton Borough</t>
  </si>
  <si>
    <t>Juniata River</t>
  </si>
  <si>
    <t>Huntingdon</t>
  </si>
  <si>
    <t>40°23’42.83”N</t>
  </si>
  <si>
    <t>77°56’26.25”W</t>
  </si>
  <si>
    <t>Yes, ramp is for hand carry only</t>
  </si>
  <si>
    <t>New ADA fishing pier. See description above for additional amenities at this park.</t>
  </si>
  <si>
    <t>Mt Union Riverside Park</t>
  </si>
  <si>
    <t xml:space="preserve">New non-motorized boat launch and primitive camping  at the site of a local park. </t>
  </si>
  <si>
    <t>local municipality -Mt. Union Borough</t>
  </si>
  <si>
    <t>40°23’34.22”N</t>
  </si>
  <si>
    <t>77°52’45.05”W</t>
  </si>
  <si>
    <t>36.91282N</t>
  </si>
  <si>
    <t>36.84446N</t>
  </si>
  <si>
    <t>NA/unknown</t>
  </si>
  <si>
    <t>Public Access Sites Opened to the Public in 2017</t>
  </si>
  <si>
    <r>
      <rPr>
        <b/>
        <sz val="11"/>
        <color theme="1"/>
        <rFont val="Calibri"/>
        <family val="2"/>
        <scheme val="minor"/>
      </rPr>
      <t>Existing Activities</t>
    </r>
    <r>
      <rPr>
        <i/>
        <sz val="11"/>
        <color theme="1"/>
        <rFont val="Calibri"/>
        <family val="2"/>
        <scheme val="minor"/>
      </rPr>
      <t xml:space="preserve">                          Yes or No - Does this site provide access for the following activities? </t>
    </r>
  </si>
  <si>
    <t>Beaver Creek fishing access</t>
  </si>
  <si>
    <t>Beaver Creek</t>
  </si>
  <si>
    <t>Washington</t>
  </si>
  <si>
    <t>New fishing access on natural shoreline</t>
  </si>
  <si>
    <t>Gilbert Run Park soft launch</t>
  </si>
  <si>
    <t>Wheatley Lake</t>
  </si>
  <si>
    <t>Charles</t>
  </si>
  <si>
    <t>New soft access - floating EZ Launch system</t>
  </si>
  <si>
    <t>Little Blackwater soft launch</t>
  </si>
  <si>
    <t>Little Blackwater River</t>
  </si>
  <si>
    <t>Dorchester</t>
  </si>
  <si>
    <t>New soft access - pier on natural shoreline</t>
  </si>
  <si>
    <t>Sherwood Landing soft launch</t>
  </si>
  <si>
    <t>Waterhole Cove</t>
  </si>
  <si>
    <t>Talbot</t>
  </si>
  <si>
    <t>Local/County</t>
  </si>
  <si>
    <t>Existing public access at pier and transient dock. New floating dock with EZ launch installed adjacent to pier</t>
  </si>
  <si>
    <t>Discovery Village soft access</t>
  </si>
  <si>
    <t>New soft access on natural shoreline</t>
  </si>
  <si>
    <t>Port of Salisbury Marina soft launch</t>
  </si>
  <si>
    <t>Wicomico River</t>
  </si>
  <si>
    <t>Local/Municipal</t>
  </si>
  <si>
    <t>New soft access - floating pier and launch</t>
  </si>
  <si>
    <t>Benjamin's Bridge Canoe/Kayak Launch</t>
  </si>
  <si>
    <t>Deer Creek</t>
  </si>
  <si>
    <t>Harford</t>
  </si>
  <si>
    <t>Clark's Landing</t>
  </si>
  <si>
    <t>Cuckold Creek</t>
  </si>
  <si>
    <t>New concrete boat ramp</t>
  </si>
  <si>
    <t>Jefferson Patterson Park &amp; Museum soft access</t>
  </si>
  <si>
    <t>St. Leonards Creek</t>
  </si>
  <si>
    <t>New soft access on existing sandy beach</t>
  </si>
  <si>
    <t>Mcveytown Boat Launch</t>
  </si>
  <si>
    <t>Mifflin</t>
  </si>
  <si>
    <t>Provides a boat ramp, parking, ADA access and fishing platform and other minor site amenities related to public boat access.</t>
  </si>
  <si>
    <t>Decatur Street Boat Launch</t>
  </si>
  <si>
    <t>Susquehanna River</t>
  </si>
  <si>
    <t>Lancaster</t>
  </si>
  <si>
    <t xml:space="preserve">Pennsylvania </t>
  </si>
  <si>
    <t>Provides a boat launch at a site that also serves as a trailhead for the Northwest Lancaster County River Trail. Parking, ADA access and other minor site amenities are available. Located at the end of Decatur Street.</t>
  </si>
  <si>
    <t>Windsor Boat Access Site</t>
  </si>
  <si>
    <t>Broome</t>
  </si>
  <si>
    <t>New York</t>
  </si>
  <si>
    <t>Loca/state</t>
  </si>
  <si>
    <t xml:space="preserve">This site provides a hand (soft) launch and parking for four vehicles. The site is owned by the Village of Windsor, but managed by the NYSDEC under a Cooperative Agreement. </t>
  </si>
  <si>
    <t>Goodyear Lake Site</t>
  </si>
  <si>
    <t>Otsego</t>
  </si>
  <si>
    <t>A park site that provides multiple recreational opportunities</t>
  </si>
  <si>
    <t>Crumhorm Site</t>
  </si>
  <si>
    <t>Site provides a gravel ramp and dock to support trailered boats.</t>
  </si>
  <si>
    <t>Dutch Gap</t>
  </si>
  <si>
    <t>James River</t>
  </si>
  <si>
    <t>Site provides a new boardwalk and Paddle craft launch in addition to other facilitites</t>
  </si>
  <si>
    <t xml:space="preserve">Belle Isle State Park </t>
  </si>
  <si>
    <t>Rappahannock</t>
  </si>
  <si>
    <t>new paddle craft launch and restroom</t>
  </si>
  <si>
    <t>Carrolton Nike Park</t>
  </si>
  <si>
    <t>Jones Creek</t>
  </si>
  <si>
    <t>Isle Of Wight</t>
  </si>
  <si>
    <t>Paddle craft launch</t>
  </si>
  <si>
    <t>LaValette Avenue Site</t>
  </si>
  <si>
    <t>Lafayette River</t>
  </si>
  <si>
    <t>Norfolk</t>
  </si>
  <si>
    <t>City</t>
  </si>
  <si>
    <t>Tuckahoe Creek Park</t>
  </si>
  <si>
    <t>Tuchahoe Creek</t>
  </si>
  <si>
    <t>Henrico</t>
  </si>
  <si>
    <t>Boardwalks for viewing</t>
  </si>
  <si>
    <t>T. Potterfield Memorial Bridge</t>
  </si>
  <si>
    <t>Richmond</t>
  </si>
  <si>
    <t xml:space="preserve">Pedestrian river crossing </t>
  </si>
  <si>
    <t xml:space="preserve">Hull Springs Farm </t>
  </si>
  <si>
    <t>Westmoreland</t>
  </si>
  <si>
    <t>State/university</t>
  </si>
  <si>
    <t>Paddle in campsites</t>
  </si>
  <si>
    <t>Public Access Sites Opened to the Public in 2016</t>
  </si>
  <si>
    <t xml:space="preserve">Yes or No - Does this site provide access for the following activities? </t>
  </si>
  <si>
    <t>Is this site currently owned by a federal, state, or local government agency, or is it owned by a Non Governmental Organization (must be under an agreement w a public agency)?</t>
  </si>
  <si>
    <t>Onancock Town Ramp &amp; Wharf</t>
  </si>
  <si>
    <t>Chesapeake Bay</t>
  </si>
  <si>
    <t>Accomack</t>
  </si>
  <si>
    <t>Update Pier and new canoe access</t>
  </si>
  <si>
    <t>Sleepy Hole Park Canoe Launch</t>
  </si>
  <si>
    <t>Nasemond River</t>
  </si>
  <si>
    <t>Suffolk</t>
  </si>
  <si>
    <t xml:space="preserve">Local </t>
  </si>
  <si>
    <t>New canoe launch site</t>
  </si>
  <si>
    <t>Sleepy Hole Park Fishing Pier</t>
  </si>
  <si>
    <t>New fishing pier</t>
  </si>
  <si>
    <t>Clontz Park, Pier, trails and river viewing</t>
  </si>
  <si>
    <t>Pagan River</t>
  </si>
  <si>
    <t>Isle of Wight</t>
  </si>
  <si>
    <t>New Water access</t>
  </si>
  <si>
    <t>Pitts Landing</t>
  </si>
  <si>
    <t>Pocomoke River</t>
  </si>
  <si>
    <t>Accessible canoe/kayak launch</t>
  </si>
  <si>
    <t>Constant's Wharf Park and Marina, ADA Canoe/Kayak Launch</t>
  </si>
  <si>
    <t>Nansemond River</t>
  </si>
  <si>
    <t>Powhatan  State Park</t>
  </si>
  <si>
    <t>Powhatan</t>
  </si>
  <si>
    <t>Basic Park</t>
  </si>
  <si>
    <t>South River</t>
  </si>
  <si>
    <t>Waynesboro</t>
  </si>
  <si>
    <t>DGIF</t>
  </si>
  <si>
    <t>Hand Launch Area</t>
  </si>
  <si>
    <t>Ridgeview Park</t>
  </si>
  <si>
    <t>Boat Slide</t>
  </si>
  <si>
    <t>Farnham Creek</t>
  </si>
  <si>
    <t>Concrete Ramp</t>
  </si>
  <si>
    <t>Rocky Pen Run</t>
  </si>
  <si>
    <t xml:space="preserve">Rocky Pen Run </t>
  </si>
  <si>
    <t>Windmill Point Landing</t>
  </si>
  <si>
    <t>West Point</t>
  </si>
  <si>
    <t>King William</t>
  </si>
  <si>
    <t>DGIF/Town of West Point</t>
  </si>
  <si>
    <t>Ware Creek Wildlife Management Area</t>
  </si>
  <si>
    <t>New Kent</t>
  </si>
  <si>
    <t>Howe Township Park</t>
  </si>
  <si>
    <t>Perry</t>
  </si>
  <si>
    <t>PFBC (PA Fish &amp; Boat Commission)</t>
  </si>
  <si>
    <t>single lane concrete plank launch facility to provide access to the Juniata River Water Trail.  The facility will provide the only public access on the  Juniata River between Greenwood Access and Amity Hall Access (approximately 14 miles).</t>
  </si>
  <si>
    <t>Fort Hunter County Park</t>
  </si>
  <si>
    <t>Dauphin</t>
  </si>
  <si>
    <t>Dauphin County</t>
  </si>
  <si>
    <t xml:space="preserve">This site provides a geocell canoe/kayak launch for paddlecraft, has fishing and viewing access and parking for many cars. </t>
  </si>
  <si>
    <t>Fishing Creek</t>
  </si>
  <si>
    <t xml:space="preserve">This site provides a geocell canoe/kayak launch for paddlecraft and has  viewing access and parking for many cars. </t>
  </si>
  <si>
    <t>Plains Township</t>
  </si>
  <si>
    <t>Luzerne</t>
  </si>
  <si>
    <t>Local Govt</t>
  </si>
  <si>
    <t>public fishing area and boat launch for kayaks and other small vessels</t>
  </si>
  <si>
    <t>Wardensville</t>
  </si>
  <si>
    <t>Cacapon River</t>
  </si>
  <si>
    <t>Hardy</t>
  </si>
  <si>
    <t>Town of Wardensville</t>
  </si>
  <si>
    <t xml:space="preserve">Yes  </t>
  </si>
  <si>
    <t>Provides a soft launch for paddlecraft, has fishing access and parking for approximately 10 cars</t>
  </si>
  <si>
    <t>Keyser</t>
  </si>
  <si>
    <t>Potomac</t>
  </si>
  <si>
    <t>Mineral</t>
  </si>
  <si>
    <t>WVDOH</t>
  </si>
  <si>
    <t>Franklin Point State Park</t>
  </si>
  <si>
    <t>Deep Creek</t>
  </si>
  <si>
    <t>MD DNR / MD Park Service</t>
  </si>
  <si>
    <t>X</t>
  </si>
  <si>
    <t>New soft access along an unimproved shoreline in an existing park.</t>
  </si>
  <si>
    <t>Fort Smallwood Park Boat Ramp (site 1)</t>
  </si>
  <si>
    <t>Rock Creek / Patapsco River</t>
  </si>
  <si>
    <t>Anne Arundel Co. Rec. &amp; Parks</t>
  </si>
  <si>
    <t>New boat ramp</t>
  </si>
  <si>
    <t>Fort Smallwood Park Swim Site (site 2)</t>
  </si>
  <si>
    <t>New swimming access started on 5/28/16. Swimming is "at your own risk" - no lifeguards.</t>
  </si>
  <si>
    <t>Broad Creek</t>
  </si>
  <si>
    <t>Harford Co. Parks &amp; Rec.</t>
  </si>
  <si>
    <t>New soft launch adjacent to updated boat ramp.</t>
  </si>
  <si>
    <t>Public Access Sites Opened to the Public in 2015</t>
  </si>
  <si>
    <t xml:space="preserve">Kingman Island Park </t>
  </si>
  <si>
    <t>Anacostia River, DC</t>
  </si>
  <si>
    <t>Wash., DC</t>
  </si>
  <si>
    <t xml:space="preserve">District Department of Energy &amp; Environment </t>
  </si>
  <si>
    <t>dock for launching canoes, kayaks, birding, viewing; parking for approx 20 vehicles</t>
  </si>
  <si>
    <t>Westmoreland State Park</t>
  </si>
  <si>
    <t xml:space="preserve">Accessible paddling campsite. </t>
  </si>
  <si>
    <t>Leesylvania State Park</t>
  </si>
  <si>
    <t>Prince William</t>
  </si>
  <si>
    <t>Crows Nest NAP</t>
  </si>
  <si>
    <t>Accokeek Creek</t>
  </si>
  <si>
    <t>ADA accessible paddle craft access</t>
  </si>
  <si>
    <t xml:space="preserve">PA </t>
  </si>
  <si>
    <t>James River Beach park</t>
  </si>
  <si>
    <t>James City</t>
  </si>
  <si>
    <t>paddle craft access; enlarged beach</t>
  </si>
  <si>
    <t>King &amp; Queen County Fishing Pier and future boat access</t>
  </si>
  <si>
    <t>Mattaponi</t>
  </si>
  <si>
    <t>King &amp; Queen</t>
  </si>
  <si>
    <t xml:space="preserve">Fishing pier. </t>
  </si>
  <si>
    <t>Lake Ridge Marina</t>
  </si>
  <si>
    <t>Occoquan</t>
  </si>
  <si>
    <t>Menokin Landing</t>
  </si>
  <si>
    <t>Cat Point Creek</t>
  </si>
  <si>
    <t>Foundation</t>
  </si>
  <si>
    <t>paddle craft access</t>
  </si>
  <si>
    <t>Fort Young Park- Town of Covington</t>
  </si>
  <si>
    <t>Alleghany</t>
  </si>
  <si>
    <t>Glen Wilton Park</t>
  </si>
  <si>
    <t>Botetourt</t>
  </si>
  <si>
    <t>Jersey Shore Boat Launch</t>
  </si>
  <si>
    <t>Susquehanna River, West Branch</t>
  </si>
  <si>
    <t>Lycoming</t>
  </si>
  <si>
    <t>Jersey Shore Borough</t>
  </si>
  <si>
    <t xml:space="preserve">This site provides an ADA accessible boat launch and floating dock with standard and ADA parking. </t>
  </si>
  <si>
    <t>Black Walnut River Island Campsite</t>
  </si>
  <si>
    <t>Wyoming</t>
  </si>
  <si>
    <t>DCNR, Bureau of Forestry</t>
  </si>
  <si>
    <t>Campsite</t>
  </si>
  <si>
    <t>Falls River Island Campsite</t>
  </si>
  <si>
    <t>Campsite with Picnic Table and Campfire Ring</t>
  </si>
  <si>
    <t>Exeter River Island Campsite</t>
  </si>
  <si>
    <t>Mehoopany North River Island Campsite</t>
  </si>
  <si>
    <t>Mehoopany South River Island Campsite</t>
  </si>
  <si>
    <t>Kiwanis Park</t>
  </si>
  <si>
    <t>Antietam Creek</t>
  </si>
  <si>
    <t>Municipal</t>
  </si>
  <si>
    <t>New access - soft launch on shoreline</t>
  </si>
  <si>
    <t>Molly's Hole / Antietam National Battlefield</t>
  </si>
  <si>
    <t>Phillips Wharf Environmental Center</t>
  </si>
  <si>
    <t>Knapps Narrows</t>
  </si>
  <si>
    <t>NGO</t>
  </si>
  <si>
    <t>New access - concrete slabs at intervals, for small motorized and non-motorized vessels</t>
  </si>
  <si>
    <t>Beachwood Park</t>
  </si>
  <si>
    <t>Magothy River</t>
  </si>
  <si>
    <t>Existing park with public access but has a new soft launch area on the shoreline.</t>
  </si>
  <si>
    <t>Spriggs Farm Park</t>
  </si>
  <si>
    <t>Port Royal Landing</t>
  </si>
  <si>
    <t>Rappahannock River</t>
  </si>
  <si>
    <t>Caroline</t>
  </si>
  <si>
    <t>Federally owned</t>
  </si>
  <si>
    <t xml:space="preserve">Construction of 1.14 mile wildlife observation trail. Paddle craft access and ADA accessible fishing pier. </t>
  </si>
  <si>
    <t xml:space="preserve">The Executive Order (EO) Strategy for Protecting and Restoring the Chesapeake Bay Watershed set a baseline of 761 existing public access sites for tracking progress toward the goal of adding 300 new public access sites by 2025.  As a result of an in-depth inventory conducted for the Chesapeake Bay Watershed Public Access Plan and the expansion of tracking to include public access in NY, DE, and WV, this baseline needed to be updated.
(Chesapeake Bay Program indicator reporting deadlines for the 2011 update were set for before the completion Chesapeake Bay Watershed Public Access Plan.  As such, for 2011 reporting efforts public access data from the draft plan was utilized.)  
As indicated in the draft Chesapeake Bay Watershed Public Access Plan, a total of 1,144 existing public access sites were identified as providing access to the Chesapeake Bay and its streams (fifth-order and higher) as of September 2011. Specifically, there were 6 existing public access sites in Delaware, 578 in Maryland, 26 in New York, 180 in Pennsylvania, 287 in Virginia, 44 in West Virginia, and 23 in Washington, D.C. The dates of site development were not collected during this extensive inventory. As a result, the number of new public access sites developed in the federal fiscal year (FY) 2011—the first year of tracking toward the goal of 300 new sites—is unknown. These sites are included within the list of 1,144 existing public access sites created in September 2011.
However, the number of new sites in FY 2011 must be estimated in order to revise the tracking baseline for the coming years. The Public Access Action Team developed the following strategy for this estimation:
As a part of the Chesapeake 2000 commitment, Maryland, Pennsylvania, Virginia, and Washington, D.C., reported the number of new public access sites developed within their jurisdictions each year between the years 2001 to 2010. On average, 15 sites were added each year in the portion of the watershed within these jurisdictions.  Specifically, an average six sites were added per year in Maryland, three in Pennsylvania, five in Virginia, and one in Washington, DC.  This tracking effort and the Chesapeake Bay Watershed Public Access Plan use these averages to represent the number of public access sites developed in FY 2011. Using this method, a new Executive Order baseline of 1129 sites was identified.  
Some existing sites managed by local governments have still likely escaped the heightened documentation process that took place during the development of this plan. As these sites are identified in the future, they will be added to the inventory as previously existing sites. This will increase the baseline from which additional new access sites are tracked.
</t>
  </si>
  <si>
    <t>Public Access Site Development in the Chesapeake Bay Watershed</t>
  </si>
  <si>
    <r>
      <rPr>
        <b/>
        <sz val="14"/>
        <color theme="1"/>
        <rFont val="Calibri"/>
        <family val="2"/>
        <scheme val="minor"/>
      </rPr>
      <t xml:space="preserve">Jurisdiction Key: </t>
    </r>
    <r>
      <rPr>
        <sz val="11"/>
        <color theme="1"/>
        <rFont val="Calibri"/>
        <family val="2"/>
        <scheme val="minor"/>
      </rPr>
      <t xml:space="preserve">  </t>
    </r>
    <r>
      <rPr>
        <sz val="12"/>
        <color theme="1"/>
        <rFont val="Calibri"/>
        <family val="2"/>
        <scheme val="minor"/>
      </rPr>
      <t>Maryland (MD)   Pennsylvania (PA)   Virginia (VA)             District of Columbia (DC)   Delaware (DE)              New York (NY)            West Virginia (WV)</t>
    </r>
  </si>
  <si>
    <r>
      <t xml:space="preserve">See </t>
    </r>
    <r>
      <rPr>
        <b/>
        <sz val="11"/>
        <color theme="1"/>
        <rFont val="Calibri"/>
        <family val="2"/>
        <scheme val="minor"/>
      </rPr>
      <t>Public Access Management Strategy</t>
    </r>
    <r>
      <rPr>
        <sz val="11"/>
        <color theme="1"/>
        <rFont val="Calibri"/>
        <family val="2"/>
        <scheme val="minor"/>
      </rPr>
      <t xml:space="preserve"> for definitions of public access and types of access:   https://www.chesapeakebay.net/documents/22068/2018-2019_public_access_management_strategy_2.pdf</t>
    </r>
  </si>
  <si>
    <t>NOTES: Background on Public Access Baseline &amp; 2011 Update</t>
  </si>
  <si>
    <t>http://webapps02.dnr.state.md.us/MDPublicWaterAccess/ShowWaterAccessToPublic.aspx?PKintKeyID=700</t>
  </si>
  <si>
    <t>http://webapps02.dnr.state.md.us/MDPublicWaterAccess/ShowWaterAccessToPublic.aspx?PKintKeyID=684</t>
  </si>
  <si>
    <t>http://webapps02.dnr.state.md.us/MDPublicWaterAccess/ShowWaterAccessToPublic.aspx?PKintKeyID=701</t>
  </si>
  <si>
    <t>http://webapps02.dnr.state.md.us/MDPublicWaterAccess/ShowWaterAccessToPublic.aspx?PKintKeyID=323</t>
  </si>
  <si>
    <t>http://webapps02.dnr.state.md.us/MDPublicWaterAccess/ShowWaterAccessToPublic.aspx?PKintKeyID=709</t>
  </si>
  <si>
    <t>http://webapps02.dnr.state.md.us/MDPublicWaterAccess/ShowWaterAccessToPublic.aspx?PKintKeyID=450</t>
  </si>
  <si>
    <t>http://webapps02.dnr.state.md.us/MDPublicWaterAccess/ShowWaterAccessToPublic.aspx?PKintKeyID=711</t>
  </si>
  <si>
    <t>https://dnrec.alpha.delaware.gov/fish-wildlife/fishing/access/</t>
  </si>
  <si>
    <t>NA/Unknown</t>
  </si>
  <si>
    <t>77 17’32.74” W</t>
  </si>
  <si>
    <t>41 11’28.52” N</t>
  </si>
  <si>
    <t>Pine Creek</t>
  </si>
  <si>
    <t>Yes- Boats, canoes,  kayaks must be registered or have a launch permit.</t>
  </si>
  <si>
    <t>Commonwealth of Pennsylvania</t>
  </si>
  <si>
    <t>https://www.dcnr.pa.gov/StateForests/FindAForest/Tiadaghton/Pages/default.aspx</t>
  </si>
  <si>
    <t>Canoe launch and parking area</t>
  </si>
  <si>
    <t>Avis Canoe Launch</t>
  </si>
  <si>
    <t xml:space="preserve">No </t>
  </si>
  <si>
    <t>None</t>
  </si>
  <si>
    <t>June</t>
  </si>
  <si>
    <t>75.998177W</t>
  </si>
  <si>
    <t xml:space="preserve"> 38.757662N</t>
  </si>
  <si>
    <t>Talbot County</t>
  </si>
  <si>
    <t>Choptank River</t>
  </si>
  <si>
    <t xml:space="preserve">Yes, 6 regular parking spots and one handicap parking spot have been created. </t>
  </si>
  <si>
    <t>New Bridge construction was authorized by State Highway Department, local county has law enforcement jurisdiction, along with MD NRP</t>
  </si>
  <si>
    <t>http://gisapps.dnr.state.md.us/PublicFishingAccess/index.html</t>
  </si>
  <si>
    <t>Caroline County side of Choptank River, Near Tanyard, MD. Parking access and shore fishing access created after construction of new bridge to replace old Dover Drawbridge</t>
  </si>
  <si>
    <t>Old Dover Bridge and shoreline on Choptank River-rt 331</t>
  </si>
  <si>
    <t>Montgomery</t>
  </si>
  <si>
    <t>www.montgomeryparks.org</t>
  </si>
  <si>
    <t>Existing water access site improved with a new ADA accessible soft access for kayaks and canoes.</t>
  </si>
  <si>
    <t>Seneca Creek Landing</t>
  </si>
  <si>
    <t>https://www.washco-md.net/parks-facilities/county-park/</t>
  </si>
  <si>
    <t xml:space="preserve">New soft access for kayaks and canoes. </t>
  </si>
  <si>
    <t>Rose's Mill Park soft access</t>
  </si>
  <si>
    <t>Taylor Creek</t>
  </si>
  <si>
    <t>https://www.visitharford.com/listing/mariner-point-park/225/</t>
  </si>
  <si>
    <t>New soft access for kayaks and canoes adjacent to an existing boat ramp</t>
  </si>
  <si>
    <t>Mariner Park soft launch</t>
  </si>
  <si>
    <t>https://www.visitstmarysmd.com/directory/leonardtown-wharf-park/</t>
  </si>
  <si>
    <t>New transient docking  facility</t>
  </si>
  <si>
    <t>Leonardtown Transient Dock Phase 1</t>
  </si>
  <si>
    <t>unknown</t>
  </si>
  <si>
    <t xml:space="preserve">local soft launch access </t>
  </si>
  <si>
    <t>Messango Creek</t>
  </si>
  <si>
    <t>Hammock Access</t>
  </si>
  <si>
    <t>Arlington</t>
  </si>
  <si>
    <t>Gravelly Point</t>
  </si>
  <si>
    <t>N. Fork Shanandoah</t>
  </si>
  <si>
    <t>informal was access for small craft</t>
  </si>
  <si>
    <t>Covered Bridge Access</t>
  </si>
  <si>
    <t xml:space="preserve">April </t>
  </si>
  <si>
    <t>large</t>
  </si>
  <si>
    <t>Red Bank</t>
  </si>
  <si>
    <t xml:space="preserve">Prince George </t>
  </si>
  <si>
    <t>Buffalo Creek</t>
  </si>
  <si>
    <t>local soft launch access at park</t>
  </si>
  <si>
    <t>Wilck's Lake Park</t>
  </si>
  <si>
    <t>Appomattox</t>
  </si>
  <si>
    <t>Riverside Park</t>
  </si>
  <si>
    <t>https://www.visitstmarysmd.com/directory/snow-hill-park-beach/</t>
  </si>
  <si>
    <t>Jackson River Recreation Sports Complex</t>
  </si>
  <si>
    <t>Locally owned sports complex</t>
  </si>
  <si>
    <t>https://alleghanyhighlandsblueway.com/</t>
  </si>
  <si>
    <t xml:space="preserve">Jan </t>
  </si>
  <si>
    <t>Riverside Preserve water access site</t>
  </si>
  <si>
    <t>Canoe Kayak launch</t>
  </si>
  <si>
    <t>LOC</t>
  </si>
  <si>
    <t>Large</t>
  </si>
  <si>
    <t>Upper Rappahannock River</t>
  </si>
  <si>
    <t>Fauquier</t>
  </si>
  <si>
    <t>Remington Water Access Site</t>
  </si>
  <si>
    <t>Medium</t>
  </si>
  <si>
    <t>Auburn Warf Landing</t>
  </si>
  <si>
    <t>Unimproved water front access, shore Canoe Kayak launch</t>
  </si>
  <si>
    <t>Middle Peninsula Chesapeake Bay Public Access Authority (MP-PAA)</t>
  </si>
  <si>
    <t>Small</t>
  </si>
  <si>
    <t>North River</t>
  </si>
  <si>
    <t>Mathews</t>
  </si>
  <si>
    <t>Sloop Landing</t>
  </si>
  <si>
    <t>https://mppaa.virginiainteractive.org/Item/Detail/86</t>
  </si>
  <si>
    <t>Mobjack Bay</t>
  </si>
  <si>
    <t>Dutchman Point</t>
  </si>
  <si>
    <t>https://mppaa.virginiainteractive.org/Item/Detail/85</t>
  </si>
  <si>
    <t>Davis Creek Landing</t>
  </si>
  <si>
    <t>Davis Creek</t>
  </si>
  <si>
    <t>Doctor's Creek Landing</t>
  </si>
  <si>
    <t>Doctors Creek</t>
  </si>
  <si>
    <t>Horn Harbor North</t>
  </si>
  <si>
    <t>Horn Harbor</t>
  </si>
  <si>
    <t>Horn Harbor Landing</t>
  </si>
  <si>
    <t>Winter Harbor Landing/Old Mill Landing</t>
  </si>
  <si>
    <t>Winter Harbor</t>
  </si>
  <si>
    <t>Winter Harbor South</t>
  </si>
  <si>
    <t>https://mppaa.virginiainteractive.org/Item/Detail/88</t>
  </si>
  <si>
    <t>Winter Harbor Haven</t>
  </si>
  <si>
    <t>Whites Creek Landing</t>
  </si>
  <si>
    <t>Whites Creek</t>
  </si>
  <si>
    <t>Roses Creek Landing</t>
  </si>
  <si>
    <t>Roses Creek</t>
  </si>
  <si>
    <t>Milford Landing</t>
  </si>
  <si>
    <t>Edwards Creek</t>
  </si>
  <si>
    <t>Warehouse Creek Landing</t>
  </si>
  <si>
    <t>Warehouse Creek</t>
  </si>
  <si>
    <t>Roane's Point Landing</t>
  </si>
  <si>
    <t>Piankatank River</t>
  </si>
  <si>
    <t>Queen Street Access</t>
  </si>
  <si>
    <t>Essex</t>
  </si>
  <si>
    <t>Redd Donation</t>
  </si>
  <si>
    <t>https://mppaa.virginiainteractive.org/Item/Detail/93</t>
  </si>
  <si>
    <t>Gloucester</t>
  </si>
  <si>
    <t>Shenk Parcel</t>
  </si>
  <si>
    <t>Willett's Creek</t>
  </si>
  <si>
    <t>Adams Creek</t>
  </si>
  <si>
    <t>https://mppaa.virginiainteractive.org/Item/Detail/92</t>
  </si>
  <si>
    <t>West Point Creek Access</t>
  </si>
  <si>
    <t>West Point Creek</t>
  </si>
  <si>
    <t>Melrose Landing</t>
  </si>
  <si>
    <t>Mattoponi</t>
  </si>
  <si>
    <t>Zoar State Forest</t>
  </si>
  <si>
    <t>Dooms Crossing River Access</t>
  </si>
  <si>
    <t>This site provides a carry-in launch for Conoes and Kayaks.  Parking for approximately 8 vehicles.  No trailer parking avaiable.  There are upstream and downstream access sites.</t>
  </si>
  <si>
    <t>Augusta County</t>
  </si>
  <si>
    <t>Accessable Trail</t>
  </si>
  <si>
    <t>December</t>
  </si>
  <si>
    <t>George Hock Memorial Park</t>
  </si>
  <si>
    <t>This site provides a Kayak Launch to the Susquehanna River</t>
  </si>
  <si>
    <t>Site is owned by Exeter Township, Wyoming County</t>
  </si>
  <si>
    <t>This launch is not ADA accessible however there is signage indicating that there is an additional ADA site located nearby</t>
  </si>
  <si>
    <t>Portable Seasonal Restroom provided at park which is adjacent to this site.</t>
  </si>
  <si>
    <t>Gravel area provided with parking for approx 3 cars.  Additional parking provided at park adjacent to this site.</t>
  </si>
  <si>
    <t>41.46188N</t>
  </si>
  <si>
    <t>75.85633W</t>
  </si>
  <si>
    <t>Kayak</t>
  </si>
  <si>
    <t>Chenango Valley State Park</t>
  </si>
  <si>
    <t xml:space="preserve">This site is newly constructed and provides gravel parking for cartop boating acces, fishing access and riverside picnicking. Swimming is not allowed in the river however, there is a CCC swimming area in the park. </t>
  </si>
  <si>
    <t>https://parks.ny.gov/parks/chenangovalley/details.aspx</t>
  </si>
  <si>
    <t xml:space="preserve">Chenango River to Susquahanna </t>
  </si>
  <si>
    <t>Chenango County</t>
  </si>
  <si>
    <t>Solley Cove Park</t>
  </si>
  <si>
    <t>New boat ramp for motorized vessels and soft access for non-motorized vessels.</t>
  </si>
  <si>
    <t>https://dnr.maryland.gov/Boating/Pages/water-access/boatramps.aspx</t>
  </si>
  <si>
    <t>Parking lot and temporary restroom are ADA accessible</t>
  </si>
  <si>
    <t>Curtis Bay</t>
  </si>
  <si>
    <t>Stevenson Pond</t>
  </si>
  <si>
    <t xml:space="preserve">New soft access replaces former location at the Riverside Dock slips. </t>
  </si>
  <si>
    <t>Worcester</t>
  </si>
  <si>
    <t>Otter Point soft access</t>
  </si>
  <si>
    <t>New soft access</t>
  </si>
  <si>
    <t>Otter Point Creek</t>
  </si>
  <si>
    <t>Dec.</t>
  </si>
  <si>
    <t>Kingman Island Dock</t>
  </si>
  <si>
    <t>This site provides launching and docking for paddlecraft.  There is space to drop off  boats; parking is less than .25 miles.</t>
  </si>
  <si>
    <t>Site is owned by the District of Columbia</t>
  </si>
  <si>
    <t>The ramp to the dock is ADA accessible; parking is offsite.</t>
  </si>
  <si>
    <t>Composting toilets will be available in spring 2022</t>
  </si>
  <si>
    <t>Parking is offsite.</t>
  </si>
  <si>
    <t>Anacostia River</t>
  </si>
  <si>
    <t>District of Columbia</t>
  </si>
  <si>
    <t>It provides access for paddlecraft.  It does not provide access for larger boats.</t>
  </si>
  <si>
    <t>Unknown</t>
  </si>
  <si>
    <t>Average Sites Added/year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</si>
</sst>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
  </numFmts>
  <fonts count="31" x14ac:knownFonts="1">
    <font>
      <sz val="11"/>
      <color theme="1"/>
      <name val="Calibri"/>
      <family val="2"/>
      <scheme val="minor"/>
    </font>
    <font>
      <b/>
      <sz val="11"/>
      <color theme="1"/>
      <name val="Calibri"/>
      <family val="2"/>
      <scheme val="minor"/>
    </font>
    <font>
      <b/>
      <sz val="10"/>
      <name val="Arial"/>
      <family val="2"/>
    </font>
    <font>
      <sz val="10"/>
      <name val="Arial"/>
      <family val="2"/>
    </font>
    <font>
      <sz val="10"/>
      <color indexed="10"/>
      <name val="Arial"/>
      <family val="2"/>
    </font>
    <font>
      <b/>
      <sz val="14"/>
      <color theme="1"/>
      <name val="Calibri"/>
      <family val="2"/>
      <scheme val="minor"/>
    </font>
    <font>
      <sz val="11"/>
      <color indexed="8"/>
      <name val="Calibri"/>
      <family val="2"/>
    </font>
    <font>
      <b/>
      <sz val="16"/>
      <color theme="1"/>
      <name val="Calibri"/>
      <family val="2"/>
      <scheme val="minor"/>
    </font>
    <font>
      <sz val="11"/>
      <color theme="1"/>
      <name val="Calibri"/>
      <family val="2"/>
    </font>
    <font>
      <b/>
      <sz val="11"/>
      <color theme="1"/>
      <name val="Calibri"/>
      <family val="2"/>
    </font>
    <font>
      <u/>
      <sz val="11"/>
      <color theme="10"/>
      <name val="Calibri"/>
      <family val="2"/>
    </font>
    <font>
      <sz val="11"/>
      <color indexed="8"/>
      <name val="Calibri"/>
      <family val="2"/>
      <scheme val="minor"/>
    </font>
    <font>
      <sz val="11"/>
      <color rgb="FF222222"/>
      <name val="Calibri"/>
      <family val="2"/>
      <scheme val="minor"/>
    </font>
    <font>
      <sz val="11"/>
      <color rgb="FF9C0006"/>
      <name val="Calibri"/>
      <family val="2"/>
      <scheme val="minor"/>
    </font>
    <font>
      <sz val="10"/>
      <color indexed="8"/>
      <name val="Arial"/>
      <family val="2"/>
    </font>
    <font>
      <b/>
      <sz val="14"/>
      <color indexed="8"/>
      <name val="Calibri"/>
      <family val="2"/>
    </font>
    <font>
      <i/>
      <sz val="11"/>
      <color theme="1"/>
      <name val="Calibri"/>
      <family val="2"/>
      <scheme val="minor"/>
    </font>
    <font>
      <sz val="11"/>
      <name val="Calibri"/>
      <family val="2"/>
      <scheme val="minor"/>
    </font>
    <font>
      <sz val="12"/>
      <color indexed="8"/>
      <name val="Calibri"/>
      <family val="2"/>
      <scheme val="minor"/>
    </font>
    <font>
      <sz val="11"/>
      <color rgb="FF000000"/>
      <name val="Calibri"/>
      <family val="2"/>
    </font>
    <font>
      <b/>
      <sz val="11"/>
      <color indexed="8"/>
      <name val="Calibri"/>
      <family val="2"/>
    </font>
    <font>
      <i/>
      <sz val="11"/>
      <color indexed="8"/>
      <name val="Calibri"/>
      <family val="2"/>
    </font>
    <font>
      <sz val="11"/>
      <name val="Calibri"/>
      <family val="2"/>
    </font>
    <font>
      <sz val="12"/>
      <color theme="1"/>
      <name val="Calibri"/>
      <family val="2"/>
      <scheme val="minor"/>
    </font>
    <font>
      <u/>
      <sz val="11"/>
      <color theme="10"/>
      <name val="Calibri"/>
      <family val="2"/>
      <scheme val="minor"/>
    </font>
    <font>
      <sz val="11"/>
      <color rgb="FF1F497D"/>
      <name val="Arial"/>
      <family val="2"/>
    </font>
    <font>
      <sz val="10"/>
      <color indexed="8"/>
      <name val="Cambria"/>
      <family val="1"/>
      <scheme val="major"/>
    </font>
    <font>
      <u/>
      <sz val="10"/>
      <color theme="10"/>
      <name val="Cambria"/>
      <family val="1"/>
      <scheme val="major"/>
    </font>
    <font>
      <sz val="10"/>
      <name val="Cambria"/>
      <family val="1"/>
      <scheme val="major"/>
    </font>
    <font>
      <sz val="12"/>
      <color rgb="FF000000"/>
      <name val="Calibri"/>
      <family val="2"/>
      <scheme val="minor"/>
    </font>
    <font>
      <sz val="10"/>
      <color theme="1"/>
      <name val="Cambria"/>
      <family val="1"/>
      <scheme val="major"/>
    </font>
  </fonts>
  <fills count="12">
    <fill>
      <patternFill patternType="none"/>
    </fill>
    <fill>
      <patternFill patternType="gray125"/>
    </fill>
    <fill>
      <patternFill patternType="solid">
        <fgColor indexed="13"/>
        <bgColor indexed="64"/>
      </patternFill>
    </fill>
    <fill>
      <patternFill patternType="solid">
        <fgColor indexed="34"/>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C7CE"/>
      </patternFill>
    </fill>
    <fill>
      <patternFill patternType="solid">
        <fgColor rgb="FFFFFFFF"/>
        <bgColor indexed="64"/>
      </patternFill>
    </fill>
    <fill>
      <patternFill patternType="solid">
        <fgColor theme="0"/>
        <bgColor theme="0" tint="-0.14999847407452621"/>
      </patternFill>
    </fill>
  </fills>
  <borders count="3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theme="1"/>
      </bottom>
      <diagonal/>
    </border>
  </borders>
  <cellStyleXfs count="5">
    <xf numFmtId="0" fontId="0" fillId="0" borderId="0"/>
    <xf numFmtId="0" fontId="6" fillId="0" borderId="0"/>
    <xf numFmtId="0" fontId="10" fillId="0" borderId="0" applyNumberFormat="0" applyFill="0" applyBorder="0" applyAlignment="0" applyProtection="0"/>
    <xf numFmtId="0" fontId="13" fillId="9" borderId="0" applyNumberFormat="0" applyBorder="0" applyAlignment="0" applyProtection="0"/>
    <xf numFmtId="0" fontId="24" fillId="0" borderId="0" applyNumberFormat="0" applyFill="0" applyBorder="0" applyAlignment="0" applyProtection="0"/>
  </cellStyleXfs>
  <cellXfs count="283">
    <xf numFmtId="0" fontId="0" fillId="0" borderId="0" xfId="0"/>
    <xf numFmtId="0" fontId="2" fillId="0" borderId="0" xfId="0" applyFont="1"/>
    <xf numFmtId="0" fontId="0" fillId="0" borderId="0" xfId="0" applyFill="1"/>
    <xf numFmtId="0" fontId="0" fillId="0" borderId="1" xfId="0" applyBorder="1" applyAlignment="1">
      <alignment horizontal="center"/>
    </xf>
    <xf numFmtId="0" fontId="0" fillId="0" borderId="1" xfId="0" applyFill="1" applyBorder="1" applyAlignment="1">
      <alignment horizontal="center"/>
    </xf>
    <xf numFmtId="0" fontId="0" fillId="0" borderId="2" xfId="0" applyBorder="1"/>
    <xf numFmtId="0" fontId="0" fillId="0" borderId="2" xfId="0" applyFill="1" applyBorder="1"/>
    <xf numFmtId="0" fontId="0" fillId="0" borderId="3" xfId="0" applyBorder="1"/>
    <xf numFmtId="0" fontId="0" fillId="0" borderId="3" xfId="0" applyFill="1" applyBorder="1"/>
    <xf numFmtId="0" fontId="3" fillId="0" borderId="0" xfId="0" applyFont="1" applyFill="1"/>
    <xf numFmtId="14" fontId="0" fillId="0" borderId="0" xfId="0" applyNumberFormat="1"/>
    <xf numFmtId="0" fontId="3" fillId="0" borderId="0" xfId="0" applyFont="1"/>
    <xf numFmtId="0" fontId="3" fillId="0" borderId="3" xfId="0" applyFont="1" applyFill="1" applyBorder="1"/>
    <xf numFmtId="0" fontId="0" fillId="2" borderId="0" xfId="0" applyFill="1" applyBorder="1"/>
    <xf numFmtId="0" fontId="3" fillId="2" borderId="0" xfId="0" applyFont="1" applyFill="1" applyBorder="1"/>
    <xf numFmtId="0" fontId="4" fillId="0" borderId="0" xfId="0" applyFont="1" applyFill="1"/>
    <xf numFmtId="0" fontId="0" fillId="0" borderId="0" xfId="0" applyFill="1" applyBorder="1"/>
    <xf numFmtId="0" fontId="0" fillId="0" borderId="5" xfId="0" applyBorder="1"/>
    <xf numFmtId="0" fontId="4" fillId="0" borderId="0" xfId="0" applyFont="1"/>
    <xf numFmtId="0" fontId="0" fillId="0" borderId="3" xfId="0" applyFill="1" applyBorder="1" applyAlignment="1">
      <alignment horizontal="right"/>
    </xf>
    <xf numFmtId="0" fontId="3" fillId="2" borderId="3" xfId="0" applyFont="1" applyFill="1" applyBorder="1"/>
    <xf numFmtId="0" fontId="0" fillId="2" borderId="3" xfId="0" applyFill="1" applyBorder="1"/>
    <xf numFmtId="0" fontId="0" fillId="2" borderId="3" xfId="0" applyFill="1" applyBorder="1" applyAlignment="1">
      <alignment horizontal="right"/>
    </xf>
    <xf numFmtId="14" fontId="0" fillId="0" borderId="0" xfId="0" applyNumberFormat="1" applyFill="1"/>
    <xf numFmtId="0" fontId="3" fillId="2" borderId="0" xfId="0" applyFont="1" applyFill="1"/>
    <xf numFmtId="0" fontId="0" fillId="0" borderId="0" xfId="0" applyAlignment="1">
      <alignment horizontal="right" wrapText="1"/>
    </xf>
    <xf numFmtId="0" fontId="0" fillId="3" borderId="0" xfId="0" applyFill="1"/>
    <xf numFmtId="0" fontId="0" fillId="0" borderId="7" xfId="0" applyBorder="1" applyAlignment="1">
      <alignment horizontal="center"/>
    </xf>
    <xf numFmtId="0" fontId="0" fillId="0" borderId="7" xfId="0" applyFill="1" applyBorder="1" applyAlignment="1">
      <alignment horizontal="center"/>
    </xf>
    <xf numFmtId="1" fontId="0" fillId="5" borderId="5" xfId="0" applyNumberFormat="1" applyFill="1" applyBorder="1"/>
    <xf numFmtId="0" fontId="0" fillId="4" borderId="7" xfId="0" applyFill="1" applyBorder="1"/>
    <xf numFmtId="0" fontId="0" fillId="0" borderId="7" xfId="0" applyBorder="1"/>
    <xf numFmtId="0" fontId="0" fillId="5" borderId="5" xfId="0" applyFill="1" applyBorder="1"/>
    <xf numFmtId="0" fontId="0" fillId="0" borderId="11" xfId="0" applyFill="1" applyBorder="1"/>
    <xf numFmtId="0" fontId="0" fillId="0" borderId="11" xfId="0" applyFill="1" applyBorder="1" applyAlignment="1">
      <alignment horizontal="right"/>
    </xf>
    <xf numFmtId="0" fontId="0" fillId="0" borderId="8" xfId="0" applyBorder="1"/>
    <xf numFmtId="0" fontId="0" fillId="0" borderId="13" xfId="0" applyBorder="1"/>
    <xf numFmtId="0" fontId="0" fillId="0" borderId="14" xfId="0" applyFill="1" applyBorder="1"/>
    <xf numFmtId="0" fontId="0" fillId="0" borderId="14" xfId="0" applyBorder="1"/>
    <xf numFmtId="0" fontId="0" fillId="0" borderId="11" xfId="0" applyBorder="1"/>
    <xf numFmtId="0" fontId="0" fillId="0" borderId="0" xfId="0" applyBorder="1"/>
    <xf numFmtId="0" fontId="0" fillId="0" borderId="0" xfId="0" applyBorder="1" applyAlignment="1">
      <alignment horizontal="right"/>
    </xf>
    <xf numFmtId="0" fontId="5" fillId="0" borderId="0" xfId="0" applyFont="1"/>
    <xf numFmtId="0" fontId="0" fillId="0" borderId="10"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0" xfId="0" applyFill="1" applyBorder="1" applyAlignment="1">
      <alignment horizontal="center" wrapText="1"/>
    </xf>
    <xf numFmtId="0" fontId="0" fillId="0" borderId="0" xfId="0" applyAlignment="1">
      <alignment wrapText="1"/>
    </xf>
    <xf numFmtId="9" fontId="0" fillId="0" borderId="3" xfId="0" applyNumberFormat="1" applyBorder="1"/>
    <xf numFmtId="0" fontId="7" fillId="0" borderId="0" xfId="0" applyFont="1"/>
    <xf numFmtId="1" fontId="0" fillId="0" borderId="13" xfId="0" applyNumberFormat="1" applyBorder="1"/>
    <xf numFmtId="1" fontId="0" fillId="0" borderId="3" xfId="0" applyNumberFormat="1" applyBorder="1"/>
    <xf numFmtId="1" fontId="0" fillId="0" borderId="11" xfId="0" applyNumberFormat="1" applyBorder="1"/>
    <xf numFmtId="0" fontId="0" fillId="0" borderId="0" xfId="0" applyBorder="1" applyAlignment="1">
      <alignment wrapText="1"/>
    </xf>
    <xf numFmtId="0" fontId="9" fillId="8" borderId="0" xfId="0" applyFont="1" applyFill="1" applyAlignment="1">
      <alignment horizontal="center" vertical="center" wrapText="1"/>
    </xf>
    <xf numFmtId="0" fontId="8" fillId="7" borderId="0" xfId="0" applyFont="1" applyFill="1" applyAlignment="1">
      <alignment horizontal="left" vertical="top" wrapText="1"/>
    </xf>
    <xf numFmtId="49" fontId="0" fillId="0" borderId="0" xfId="0" applyNumberFormat="1" applyAlignment="1">
      <alignment wrapText="1"/>
    </xf>
    <xf numFmtId="0" fontId="10" fillId="0" borderId="0" xfId="2" applyAlignment="1">
      <alignment wrapText="1"/>
    </xf>
    <xf numFmtId="0" fontId="0" fillId="0" borderId="0" xfId="0" applyAlignment="1">
      <alignment horizontal="left"/>
    </xf>
    <xf numFmtId="0" fontId="11" fillId="0" borderId="0" xfId="0" applyFont="1" applyAlignment="1">
      <alignment wrapText="1"/>
    </xf>
    <xf numFmtId="0" fontId="11" fillId="0" borderId="0" xfId="0" applyFont="1"/>
    <xf numFmtId="0" fontId="12" fillId="0" borderId="0" xfId="0" applyFont="1" applyAlignment="1">
      <alignment wrapText="1"/>
    </xf>
    <xf numFmtId="0" fontId="10" fillId="0" borderId="0" xfId="2"/>
    <xf numFmtId="0" fontId="9" fillId="0" borderId="3" xfId="0" applyFont="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9" fillId="0" borderId="3" xfId="0" quotePrefix="1" applyFont="1" applyBorder="1" applyAlignment="1">
      <alignment horizontal="center" vertical="center" textRotation="90" wrapText="1"/>
    </xf>
    <xf numFmtId="164" fontId="9" fillId="0" borderId="3" xfId="0" applyNumberFormat="1" applyFont="1" applyBorder="1" applyAlignment="1">
      <alignment horizontal="center" vertical="center" textRotation="90" wrapText="1"/>
    </xf>
    <xf numFmtId="0" fontId="9" fillId="4" borderId="3" xfId="0" applyFont="1" applyFill="1" applyBorder="1" applyAlignment="1">
      <alignment horizontal="center" vertical="center" textRotation="90" wrapText="1"/>
    </xf>
    <xf numFmtId="1" fontId="9" fillId="0" borderId="3" xfId="0" applyNumberFormat="1" applyFont="1" applyBorder="1" applyAlignment="1">
      <alignment horizontal="center" vertical="center" textRotation="90" wrapText="1"/>
    </xf>
    <xf numFmtId="0" fontId="8" fillId="7" borderId="3" xfId="0" applyFont="1" applyFill="1" applyBorder="1" applyAlignment="1">
      <alignment horizontal="left" vertical="top" wrapText="1"/>
    </xf>
    <xf numFmtId="0" fontId="0" fillId="0" borderId="3" xfId="0" applyBorder="1" applyAlignment="1">
      <alignment wrapText="1"/>
    </xf>
    <xf numFmtId="0" fontId="0" fillId="4" borderId="3" xfId="0" applyFill="1" applyBorder="1" applyAlignment="1">
      <alignment horizontal="left" wrapText="1"/>
    </xf>
    <xf numFmtId="0" fontId="0" fillId="0" borderId="3" xfId="0" applyBorder="1" applyAlignment="1">
      <alignment horizontal="left" wrapText="1"/>
    </xf>
    <xf numFmtId="0" fontId="10" fillId="0" borderId="3" xfId="2" applyBorder="1" applyAlignment="1">
      <alignment horizontal="left" wrapText="1"/>
    </xf>
    <xf numFmtId="0" fontId="0" fillId="0" borderId="3" xfId="0" applyBorder="1" applyAlignment="1">
      <alignment horizontal="left" vertical="top" wrapText="1"/>
    </xf>
    <xf numFmtId="49" fontId="0" fillId="0" borderId="3" xfId="0" applyNumberFormat="1" applyBorder="1" applyAlignment="1">
      <alignment horizontal="left" wrapText="1"/>
    </xf>
    <xf numFmtId="0" fontId="0" fillId="0" borderId="3" xfId="0" applyFont="1" applyBorder="1" applyAlignment="1">
      <alignment horizontal="left" wrapText="1"/>
    </xf>
    <xf numFmtId="0" fontId="0" fillId="10" borderId="3" xfId="0" applyFill="1" applyBorder="1" applyAlignment="1">
      <alignment horizontal="left" wrapText="1"/>
    </xf>
    <xf numFmtId="17" fontId="0" fillId="0" borderId="3" xfId="0" applyNumberFormat="1" applyBorder="1" applyAlignment="1">
      <alignment horizontal="left" wrapText="1"/>
    </xf>
    <xf numFmtId="0" fontId="14" fillId="0" borderId="3" xfId="0" applyFont="1" applyBorder="1" applyAlignment="1">
      <alignment horizontal="left" wrapText="1"/>
    </xf>
    <xf numFmtId="0" fontId="9" fillId="0" borderId="3" xfId="1" applyFont="1" applyBorder="1" applyAlignment="1">
      <alignment horizontal="center" vertical="center" textRotation="90" wrapText="1"/>
    </xf>
    <xf numFmtId="0" fontId="9" fillId="0" borderId="3" xfId="1" quotePrefix="1" applyFont="1" applyBorder="1" applyAlignment="1">
      <alignment horizontal="center" vertical="center" textRotation="90" wrapText="1"/>
    </xf>
    <xf numFmtId="0" fontId="9" fillId="6" borderId="3" xfId="1" applyFont="1" applyFill="1" applyBorder="1" applyAlignment="1">
      <alignment horizontal="center" vertical="center" textRotation="90" wrapText="1"/>
    </xf>
    <xf numFmtId="0" fontId="9" fillId="0" borderId="0" xfId="1" applyFont="1" applyAlignment="1">
      <alignment horizontal="center" vertical="center" textRotation="90" wrapText="1"/>
    </xf>
    <xf numFmtId="0" fontId="9" fillId="0" borderId="0" xfId="1" applyFont="1" applyAlignment="1">
      <alignment horizontal="center" vertical="center" textRotation="90"/>
    </xf>
    <xf numFmtId="0" fontId="8" fillId="7" borderId="3" xfId="1" applyFont="1" applyFill="1" applyBorder="1" applyAlignment="1">
      <alignment horizontal="left" vertical="top" wrapText="1"/>
    </xf>
    <xf numFmtId="0" fontId="8" fillId="11" borderId="0" xfId="1" applyFont="1" applyFill="1" applyAlignment="1">
      <alignment horizontal="left" vertical="top" wrapText="1"/>
    </xf>
    <xf numFmtId="0" fontId="16" fillId="0" borderId="0" xfId="0" applyFont="1" applyAlignment="1">
      <alignment wrapText="1"/>
    </xf>
    <xf numFmtId="0" fontId="8" fillId="7" borderId="0" xfId="1" applyFont="1" applyFill="1" applyAlignment="1">
      <alignment horizontal="left" vertical="top" wrapText="1"/>
    </xf>
    <xf numFmtId="0" fontId="6" fillId="4" borderId="3" xfId="1" applyFill="1" applyBorder="1" applyAlignment="1">
      <alignment horizontal="left" vertical="center" wrapText="1"/>
    </xf>
    <xf numFmtId="0" fontId="6" fillId="4" borderId="3" xfId="1" applyFill="1" applyBorder="1" applyAlignment="1">
      <alignment horizontal="center" vertical="center" wrapText="1"/>
    </xf>
    <xf numFmtId="0" fontId="6" fillId="0" borderId="3" xfId="1" applyBorder="1" applyAlignment="1">
      <alignment horizontal="center" vertical="center" wrapText="1"/>
    </xf>
    <xf numFmtId="0" fontId="6" fillId="4" borderId="0" xfId="1" applyFill="1" applyAlignment="1">
      <alignment horizontal="left" vertical="center" wrapText="1"/>
    </xf>
    <xf numFmtId="0" fontId="6" fillId="0" borderId="0" xfId="1" applyAlignment="1">
      <alignment horizontal="center" vertical="center" wrapText="1"/>
    </xf>
    <xf numFmtId="49" fontId="6" fillId="4" borderId="0" xfId="1" applyNumberFormat="1" applyFill="1" applyAlignment="1">
      <alignment horizontal="center" vertical="center" wrapText="1"/>
    </xf>
    <xf numFmtId="0" fontId="6" fillId="0" borderId="0" xfId="1" applyAlignment="1">
      <alignment wrapText="1"/>
    </xf>
    <xf numFmtId="0" fontId="6" fillId="4" borderId="3" xfId="1" applyFill="1" applyBorder="1" applyAlignment="1">
      <alignment horizontal="center" vertical="center"/>
    </xf>
    <xf numFmtId="0" fontId="0" fillId="0" borderId="0" xfId="0" applyAlignment="1">
      <alignment horizontal="center" wrapText="1"/>
    </xf>
    <xf numFmtId="0" fontId="17" fillId="0" borderId="0" xfId="0" applyFont="1" applyAlignment="1">
      <alignment wrapText="1"/>
    </xf>
    <xf numFmtId="0" fontId="6" fillId="0" borderId="3" xfId="1" applyBorder="1" applyAlignment="1">
      <alignment wrapText="1"/>
    </xf>
    <xf numFmtId="0" fontId="6" fillId="0" borderId="3" xfId="1" applyBorder="1" applyAlignment="1">
      <alignment horizontal="center" wrapText="1"/>
    </xf>
    <xf numFmtId="0" fontId="6" fillId="0" borderId="0" xfId="1" applyAlignment="1">
      <alignment horizontal="center" wrapText="1"/>
    </xf>
    <xf numFmtId="0" fontId="11" fillId="0" borderId="3" xfId="0" applyFont="1" applyBorder="1" applyAlignment="1">
      <alignment wrapText="1"/>
    </xf>
    <xf numFmtId="0" fontId="18" fillId="0" borderId="3" xfId="0" applyFont="1" applyBorder="1"/>
    <xf numFmtId="0" fontId="19" fillId="0" borderId="3" xfId="0" applyFont="1" applyBorder="1"/>
    <xf numFmtId="0" fontId="6" fillId="0" borderId="0" xfId="1"/>
    <xf numFmtId="0" fontId="0" fillId="4" borderId="0" xfId="0" applyFill="1" applyAlignment="1">
      <alignment wrapText="1"/>
    </xf>
    <xf numFmtId="0" fontId="21" fillId="0" borderId="3" xfId="1" applyFont="1" applyBorder="1" applyAlignment="1">
      <alignment horizontal="left" vertical="top" wrapText="1"/>
    </xf>
    <xf numFmtId="0" fontId="20" fillId="0" borderId="3" xfId="1" applyFont="1" applyBorder="1" applyAlignment="1">
      <alignment horizontal="center" vertical="center" textRotation="90" wrapText="1"/>
    </xf>
    <xf numFmtId="1" fontId="8" fillId="4" borderId="3" xfId="0" applyNumberFormat="1" applyFont="1" applyFill="1" applyBorder="1" applyAlignment="1">
      <alignment wrapText="1"/>
    </xf>
    <xf numFmtId="1" fontId="8" fillId="4" borderId="3" xfId="0" applyNumberFormat="1" applyFont="1" applyFill="1" applyBorder="1"/>
    <xf numFmtId="1" fontId="8" fillId="7" borderId="3" xfId="0" applyNumberFormat="1" applyFont="1" applyFill="1" applyBorder="1"/>
    <xf numFmtId="1" fontId="8" fillId="7" borderId="3" xfId="0" applyNumberFormat="1" applyFont="1" applyFill="1" applyBorder="1" applyAlignment="1">
      <alignment wrapText="1"/>
    </xf>
    <xf numFmtId="1" fontId="8" fillId="11" borderId="3" xfId="0" applyNumberFormat="1" applyFont="1" applyFill="1" applyBorder="1"/>
    <xf numFmtId="1" fontId="8" fillId="11" borderId="3" xfId="0" applyNumberFormat="1" applyFont="1" applyFill="1" applyBorder="1" applyAlignment="1">
      <alignment wrapText="1"/>
    </xf>
    <xf numFmtId="1" fontId="8" fillId="8" borderId="3" xfId="0" applyNumberFormat="1" applyFont="1" applyFill="1" applyBorder="1" applyAlignment="1">
      <alignment wrapText="1"/>
    </xf>
    <xf numFmtId="1" fontId="8" fillId="8" borderId="3" xfId="0" applyNumberFormat="1" applyFont="1" applyFill="1" applyBorder="1"/>
    <xf numFmtId="0" fontId="8" fillId="8" borderId="3" xfId="0" applyFont="1" applyFill="1" applyBorder="1" applyAlignment="1">
      <alignment wrapText="1"/>
    </xf>
    <xf numFmtId="1" fontId="17" fillId="8" borderId="3" xfId="3" applyNumberFormat="1" applyFont="1" applyFill="1" applyBorder="1"/>
    <xf numFmtId="1" fontId="8" fillId="0" borderId="7" xfId="0" applyNumberFormat="1" applyFont="1" applyBorder="1" applyAlignment="1">
      <alignment wrapText="1"/>
    </xf>
    <xf numFmtId="1" fontId="8" fillId="0" borderId="7" xfId="0" applyNumberFormat="1" applyFont="1" applyBorder="1"/>
    <xf numFmtId="1" fontId="8" fillId="7" borderId="7" xfId="0" applyNumberFormat="1" applyFont="1" applyFill="1" applyBorder="1" applyAlignment="1">
      <alignment wrapText="1"/>
    </xf>
    <xf numFmtId="1" fontId="8" fillId="7" borderId="7" xfId="0" applyNumberFormat="1" applyFont="1" applyFill="1" applyBorder="1"/>
    <xf numFmtId="1" fontId="8" fillId="0" borderId="3" xfId="0" applyNumberFormat="1" applyFont="1" applyBorder="1" applyAlignment="1">
      <alignment wrapText="1"/>
    </xf>
    <xf numFmtId="1" fontId="8" fillId="0" borderId="3" xfId="0" applyNumberFormat="1" applyFont="1" applyBorder="1" applyAlignment="1">
      <alignment horizontal="center" wrapText="1"/>
    </xf>
    <xf numFmtId="1" fontId="8" fillId="0" borderId="3" xfId="0" applyNumberFormat="1" applyFont="1" applyBorder="1" applyAlignment="1">
      <alignment horizontal="center"/>
    </xf>
    <xf numFmtId="1" fontId="8" fillId="7" borderId="3" xfId="0" applyNumberFormat="1" applyFont="1" applyFill="1" applyBorder="1" applyAlignment="1">
      <alignment horizontal="center" wrapText="1"/>
    </xf>
    <xf numFmtId="1" fontId="8" fillId="7" borderId="3" xfId="0" applyNumberFormat="1" applyFont="1" applyFill="1" applyBorder="1" applyAlignment="1">
      <alignment horizontal="center"/>
    </xf>
    <xf numFmtId="1" fontId="8" fillId="0" borderId="3" xfId="0" applyNumberFormat="1" applyFont="1" applyBorder="1"/>
    <xf numFmtId="1" fontId="8" fillId="0" borderId="0" xfId="0" applyNumberFormat="1" applyFont="1" applyAlignment="1">
      <alignment horizontal="center"/>
    </xf>
    <xf numFmtId="1" fontId="8" fillId="7" borderId="7" xfId="0" applyNumberFormat="1" applyFont="1" applyFill="1" applyBorder="1" applyAlignment="1">
      <alignment horizontal="center" wrapText="1"/>
    </xf>
    <xf numFmtId="1" fontId="8" fillId="7" borderId="7" xfId="0" applyNumberFormat="1" applyFont="1" applyFill="1" applyBorder="1" applyAlignment="1">
      <alignment horizontal="center"/>
    </xf>
    <xf numFmtId="1" fontId="8" fillId="7" borderId="0" xfId="0" applyNumberFormat="1" applyFont="1" applyFill="1" applyAlignment="1">
      <alignment wrapText="1"/>
    </xf>
    <xf numFmtId="1" fontId="8" fillId="0" borderId="3" xfId="0" applyNumberFormat="1" applyFont="1" applyBorder="1" applyAlignment="1">
      <alignment horizontal="left" wrapText="1"/>
    </xf>
    <xf numFmtId="1" fontId="8" fillId="7" borderId="3" xfId="0" applyNumberFormat="1" applyFont="1" applyFill="1" applyBorder="1" applyAlignment="1">
      <alignment horizontal="left" wrapText="1"/>
    </xf>
    <xf numFmtId="1" fontId="8" fillId="11" borderId="3" xfId="0" applyNumberFormat="1" applyFont="1" applyFill="1" applyBorder="1" applyAlignment="1">
      <alignment horizontal="left" wrapText="1"/>
    </xf>
    <xf numFmtId="1" fontId="8" fillId="11" borderId="3" xfId="0" applyNumberFormat="1" applyFont="1" applyFill="1" applyBorder="1" applyAlignment="1">
      <alignment horizontal="center" wrapText="1"/>
    </xf>
    <xf numFmtId="1" fontId="8" fillId="11" borderId="3" xfId="0" applyNumberFormat="1" applyFont="1" applyFill="1" applyBorder="1" applyAlignment="1">
      <alignment horizontal="center"/>
    </xf>
    <xf numFmtId="1" fontId="8" fillId="8" borderId="29" xfId="0" applyNumberFormat="1" applyFont="1" applyFill="1" applyBorder="1" applyAlignment="1">
      <alignment wrapText="1"/>
    </xf>
    <xf numFmtId="1" fontId="8" fillId="8" borderId="29" xfId="0" applyNumberFormat="1" applyFont="1" applyFill="1" applyBorder="1"/>
    <xf numFmtId="1" fontId="8" fillId="8" borderId="29" xfId="0" applyNumberFormat="1" applyFont="1" applyFill="1" applyBorder="1" applyAlignment="1">
      <alignment horizontal="left" wrapText="1"/>
    </xf>
    <xf numFmtId="1" fontId="8" fillId="8" borderId="29" xfId="0" applyNumberFormat="1" applyFont="1" applyFill="1" applyBorder="1" applyAlignment="1">
      <alignment horizontal="center"/>
    </xf>
    <xf numFmtId="1" fontId="8" fillId="8" borderId="29" xfId="0" applyNumberFormat="1" applyFont="1" applyFill="1" applyBorder="1" applyAlignment="1">
      <alignment horizontal="center" wrapText="1"/>
    </xf>
    <xf numFmtId="0" fontId="6" fillId="0" borderId="0" xfId="1" applyAlignment="1">
      <alignment horizontal="left" vertical="top" wrapText="1"/>
    </xf>
    <xf numFmtId="1" fontId="0" fillId="0" borderId="0" xfId="0" applyNumberFormat="1" applyAlignment="1">
      <alignment wrapText="1"/>
    </xf>
    <xf numFmtId="0" fontId="22" fillId="0" borderId="0" xfId="1" applyFont="1" applyAlignment="1">
      <alignment wrapText="1"/>
    </xf>
    <xf numFmtId="0" fontId="24" fillId="0" borderId="0" xfId="4"/>
    <xf numFmtId="0" fontId="9" fillId="0" borderId="0" xfId="0" applyFont="1" applyAlignment="1">
      <alignment horizontal="center" vertical="center" wrapText="1"/>
    </xf>
    <xf numFmtId="0" fontId="9" fillId="6" borderId="0" xfId="0" applyFont="1" applyFill="1" applyAlignment="1">
      <alignment horizontal="center" vertical="center" wrapText="1"/>
    </xf>
    <xf numFmtId="1"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0" fontId="9" fillId="0" borderId="0" xfId="0" quotePrefix="1" applyFont="1" applyAlignment="1">
      <alignment horizontal="center" vertical="center" wrapText="1"/>
    </xf>
    <xf numFmtId="164"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Alignment="1"/>
    <xf numFmtId="0" fontId="8" fillId="0" borderId="0" xfId="0" applyFont="1" applyFill="1" applyAlignment="1">
      <alignment wrapText="1"/>
    </xf>
    <xf numFmtId="0" fontId="0" fillId="0" borderId="0" xfId="0" applyFill="1" applyAlignment="1">
      <alignment wrapText="1"/>
    </xf>
    <xf numFmtId="0" fontId="8" fillId="0" borderId="0" xfId="0" applyFont="1" applyFill="1" applyAlignment="1">
      <alignment horizontal="center" wrapText="1"/>
    </xf>
    <xf numFmtId="0" fontId="8" fillId="0" borderId="0" xfId="0" applyFont="1" applyFill="1" applyAlignment="1">
      <alignment horizontal="center"/>
    </xf>
    <xf numFmtId="0" fontId="8" fillId="0" borderId="0" xfId="0" applyFont="1" applyFill="1"/>
    <xf numFmtId="0" fontId="8" fillId="0" borderId="0" xfId="0" applyFont="1" applyFill="1" applyAlignment="1">
      <alignment horizontal="left" wrapText="1"/>
    </xf>
    <xf numFmtId="0" fontId="11" fillId="0" borderId="0" xfId="0" applyFont="1" applyAlignment="1">
      <alignment horizontal="left" wrapText="1"/>
    </xf>
    <xf numFmtId="0" fontId="11" fillId="0" borderId="0" xfId="0" quotePrefix="1" applyFont="1" applyAlignment="1">
      <alignment horizontal="left" wrapText="1"/>
    </xf>
    <xf numFmtId="0" fontId="0" fillId="0" borderId="0" xfId="0" applyAlignment="1">
      <alignment horizontal="left" wrapText="1"/>
    </xf>
    <xf numFmtId="0" fontId="6" fillId="0" borderId="3" xfId="1" applyBorder="1"/>
    <xf numFmtId="0" fontId="10" fillId="0" borderId="3" xfId="2" applyBorder="1" applyAlignment="1"/>
    <xf numFmtId="0" fontId="11" fillId="0" borderId="3" xfId="1" applyFont="1" applyBorder="1" applyAlignment="1">
      <alignment wrapText="1"/>
    </xf>
    <xf numFmtId="0" fontId="10" fillId="0" borderId="3" xfId="2" applyFill="1" applyBorder="1"/>
    <xf numFmtId="0" fontId="25" fillId="0" borderId="0" xfId="1" applyFont="1"/>
    <xf numFmtId="0" fontId="10" fillId="0" borderId="3" xfId="2" applyFill="1" applyBorder="1" applyAlignment="1">
      <alignment wrapText="1"/>
    </xf>
    <xf numFmtId="0" fontId="6" fillId="0" borderId="3" xfId="1" applyBorder="1" applyAlignment="1">
      <alignment horizontal="left"/>
    </xf>
    <xf numFmtId="49" fontId="6" fillId="0" borderId="3" xfId="1" applyNumberFormat="1" applyBorder="1" applyAlignment="1">
      <alignment wrapText="1"/>
    </xf>
    <xf numFmtId="0" fontId="6" fillId="4" borderId="3" xfId="1" applyFill="1" applyBorder="1" applyAlignment="1">
      <alignment wrapText="1"/>
    </xf>
    <xf numFmtId="0" fontId="6" fillId="4" borderId="3" xfId="1" applyFill="1" applyBorder="1" applyAlignment="1">
      <alignment horizontal="left" wrapText="1"/>
    </xf>
    <xf numFmtId="0" fontId="6" fillId="4" borderId="13" xfId="1" applyFill="1" applyBorder="1" applyAlignment="1">
      <alignment wrapText="1"/>
    </xf>
    <xf numFmtId="0" fontId="26" fillId="0" borderId="3" xfId="1" applyFont="1" applyBorder="1"/>
    <xf numFmtId="0" fontId="26" fillId="0" borderId="3" xfId="1" applyFont="1" applyBorder="1" applyAlignment="1">
      <alignment wrapText="1"/>
    </xf>
    <xf numFmtId="0" fontId="26" fillId="0" borderId="3" xfId="1" applyFont="1" applyBorder="1" applyAlignment="1">
      <alignment horizontal="left"/>
    </xf>
    <xf numFmtId="0" fontId="27" fillId="0" borderId="3" xfId="2" applyFont="1" applyFill="1" applyBorder="1" applyAlignment="1">
      <alignment wrapText="1"/>
    </xf>
    <xf numFmtId="49" fontId="26" fillId="0" borderId="3" xfId="1" applyNumberFormat="1" applyFont="1" applyBorder="1" applyAlignment="1">
      <alignment wrapText="1"/>
    </xf>
    <xf numFmtId="0" fontId="9" fillId="0" borderId="3" xfId="1" applyFont="1" applyBorder="1" applyAlignment="1">
      <alignment horizontal="center" vertical="center" textRotation="90"/>
    </xf>
    <xf numFmtId="164" fontId="9" fillId="0" borderId="3" xfId="1" applyNumberFormat="1" applyFont="1" applyBorder="1" applyAlignment="1">
      <alignment horizontal="center" vertical="center" textRotation="90"/>
    </xf>
    <xf numFmtId="1" fontId="9" fillId="0" borderId="3" xfId="1" applyNumberFormat="1" applyFont="1" applyBorder="1" applyAlignment="1">
      <alignment horizontal="center" vertical="center" textRotation="90" wrapText="1"/>
    </xf>
    <xf numFmtId="1" fontId="9" fillId="0" borderId="3" xfId="1" applyNumberFormat="1" applyFont="1" applyBorder="1" applyAlignment="1">
      <alignment horizontal="center" vertical="center" textRotation="90"/>
    </xf>
    <xf numFmtId="0" fontId="9" fillId="8" borderId="3" xfId="1" applyFont="1" applyFill="1" applyBorder="1" applyAlignment="1">
      <alignment horizontal="center" vertical="center" wrapText="1"/>
    </xf>
    <xf numFmtId="0" fontId="24" fillId="0" borderId="3" xfId="4" applyFill="1" applyBorder="1" applyAlignment="1">
      <alignment wrapText="1"/>
    </xf>
    <xf numFmtId="0" fontId="24" fillId="0" borderId="0" xfId="4" applyAlignment="1">
      <alignment wrapText="1"/>
    </xf>
    <xf numFmtId="0" fontId="24" fillId="0" borderId="3" xfId="4" applyBorder="1" applyAlignment="1">
      <alignment horizontal="left" wrapText="1"/>
    </xf>
    <xf numFmtId="0" fontId="26" fillId="0" borderId="0" xfId="1" applyFont="1" applyBorder="1"/>
    <xf numFmtId="49" fontId="26" fillId="0" borderId="0" xfId="1" applyNumberFormat="1" applyFont="1" applyBorder="1" applyAlignment="1">
      <alignment wrapText="1"/>
    </xf>
    <xf numFmtId="0" fontId="26" fillId="0" borderId="0" xfId="1" applyFont="1" applyBorder="1" applyAlignment="1">
      <alignment wrapText="1"/>
    </xf>
    <xf numFmtId="0" fontId="24" fillId="0" borderId="0" xfId="4" applyFill="1" applyBorder="1" applyAlignment="1">
      <alignment wrapText="1"/>
    </xf>
    <xf numFmtId="0" fontId="26" fillId="0" borderId="0" xfId="1" applyFont="1" applyBorder="1" applyAlignment="1">
      <alignment horizontal="left"/>
    </xf>
    <xf numFmtId="0" fontId="27" fillId="0" borderId="3" xfId="2" applyFont="1" applyFill="1" applyBorder="1"/>
    <xf numFmtId="0" fontId="0" fillId="0" borderId="18" xfId="0" applyBorder="1" applyAlignment="1">
      <alignment wrapText="1"/>
    </xf>
    <xf numFmtId="165" fontId="0" fillId="0" borderId="2" xfId="0" applyNumberFormat="1" applyBorder="1" applyAlignment="1">
      <alignment horizontal="right"/>
    </xf>
    <xf numFmtId="0" fontId="1" fillId="0" borderId="3" xfId="0" applyFont="1" applyFill="1" applyBorder="1" applyAlignment="1">
      <alignment horizontal="right" wrapText="1"/>
    </xf>
    <xf numFmtId="0" fontId="0" fillId="0" borderId="3" xfId="0" applyFont="1" applyBorder="1" applyAlignment="1">
      <alignment horizontal="right"/>
    </xf>
    <xf numFmtId="165" fontId="0" fillId="0" borderId="18" xfId="0" applyNumberFormat="1" applyBorder="1" applyAlignment="1">
      <alignment horizontal="right"/>
    </xf>
    <xf numFmtId="0" fontId="1" fillId="0" borderId="2" xfId="0" applyFont="1" applyBorder="1" applyAlignment="1">
      <alignment horizontal="right" wrapText="1"/>
    </xf>
    <xf numFmtId="0" fontId="8" fillId="0" borderId="3" xfId="0" applyFont="1" applyFill="1" applyBorder="1" applyAlignment="1">
      <alignment horizontal="left" vertical="top"/>
    </xf>
    <xf numFmtId="0" fontId="28" fillId="0" borderId="3" xfId="0" applyFont="1" applyFill="1" applyBorder="1"/>
    <xf numFmtId="0" fontId="26" fillId="0" borderId="3" xfId="0" applyFont="1" applyFill="1" applyBorder="1" applyAlignment="1">
      <alignment wrapText="1"/>
    </xf>
    <xf numFmtId="0" fontId="26" fillId="0" borderId="3" xfId="0" applyFont="1" applyFill="1" applyBorder="1"/>
    <xf numFmtId="0" fontId="26" fillId="0" borderId="3" xfId="0" applyFont="1" applyFill="1" applyBorder="1" applyAlignment="1">
      <alignment horizontal="left"/>
    </xf>
    <xf numFmtId="14" fontId="26" fillId="0" borderId="3" xfId="0" applyNumberFormat="1" applyFont="1" applyFill="1" applyBorder="1"/>
    <xf numFmtId="0" fontId="26" fillId="0" borderId="3" xfId="0" quotePrefix="1" applyFont="1" applyFill="1" applyBorder="1" applyAlignment="1">
      <alignment wrapText="1"/>
    </xf>
    <xf numFmtId="0" fontId="27" fillId="0" borderId="3" xfId="2" applyFont="1" applyFill="1" applyBorder="1" applyAlignment="1"/>
    <xf numFmtId="49" fontId="0" fillId="0" borderId="3" xfId="0" applyNumberFormat="1" applyFill="1" applyBorder="1" applyAlignment="1">
      <alignment wrapText="1"/>
    </xf>
    <xf numFmtId="0" fontId="0" fillId="0" borderId="3" xfId="0" applyFill="1" applyBorder="1" applyAlignment="1">
      <alignment vertical="top" wrapText="1"/>
    </xf>
    <xf numFmtId="0" fontId="0" fillId="0" borderId="3" xfId="0" applyFill="1" applyBorder="1" applyAlignment="1">
      <alignment wrapText="1"/>
    </xf>
    <xf numFmtId="0" fontId="0" fillId="0" borderId="3" xfId="0" applyFill="1" applyBorder="1" applyAlignment="1">
      <alignment horizontal="left"/>
    </xf>
    <xf numFmtId="49" fontId="0" fillId="0" borderId="3" xfId="0" applyNumberFormat="1" applyFill="1" applyBorder="1" applyAlignment="1">
      <alignment vertical="center" wrapText="1"/>
    </xf>
    <xf numFmtId="0" fontId="0" fillId="0" borderId="13" xfId="0" applyFill="1" applyBorder="1" applyAlignment="1">
      <alignment wrapText="1"/>
    </xf>
    <xf numFmtId="0" fontId="0" fillId="0" borderId="3" xfId="0" applyFill="1" applyBorder="1" applyAlignment="1">
      <alignment horizontal="left" wrapText="1"/>
    </xf>
    <xf numFmtId="49" fontId="0" fillId="0" borderId="3" xfId="0" applyNumberFormat="1" applyFill="1" applyBorder="1" applyAlignment="1">
      <alignment horizontal="left" wrapText="1"/>
    </xf>
    <xf numFmtId="0" fontId="8" fillId="0" borderId="3" xfId="0" applyFont="1" applyFill="1" applyBorder="1" applyAlignment="1">
      <alignment horizontal="left" vertical="top" wrapText="1"/>
    </xf>
    <xf numFmtId="0" fontId="0" fillId="0" borderId="19" xfId="0" applyBorder="1" applyAlignment="1">
      <alignment horizontal="left" wrapText="1"/>
    </xf>
    <xf numFmtId="0" fontId="0" fillId="0" borderId="20" xfId="0" applyBorder="1" applyAlignment="1">
      <alignment horizontal="left" wrapText="1"/>
    </xf>
    <xf numFmtId="0" fontId="0" fillId="0" borderId="13" xfId="0" applyBorder="1" applyAlignment="1">
      <alignment horizontal="left"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0" fontId="1" fillId="0" borderId="19" xfId="0" applyFont="1" applyBorder="1" applyAlignment="1"/>
    <xf numFmtId="0" fontId="0" fillId="0" borderId="20" xfId="0" applyBorder="1" applyAlignment="1"/>
    <xf numFmtId="0" fontId="0" fillId="0" borderId="13" xfId="0" applyBorder="1" applyAlignment="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8" xfId="0" applyBorder="1" applyAlignment="1">
      <alignment wrapText="1"/>
    </xf>
    <xf numFmtId="0" fontId="0" fillId="0" borderId="4" xfId="0" applyBorder="1" applyAlignment="1">
      <alignment vertical="center" wrapText="1"/>
    </xf>
    <xf numFmtId="0" fontId="9" fillId="7" borderId="3" xfId="1" applyFont="1" applyFill="1" applyBorder="1" applyAlignment="1">
      <alignment horizontal="center" vertical="center" wrapText="1"/>
    </xf>
    <xf numFmtId="1" fontId="9" fillId="7" borderId="3" xfId="1" applyNumberFormat="1" applyFont="1" applyFill="1" applyBorder="1" applyAlignment="1">
      <alignment horizontal="center" vertical="center"/>
    </xf>
    <xf numFmtId="0" fontId="9" fillId="7" borderId="0" xfId="0" applyFont="1" applyFill="1" applyAlignment="1">
      <alignment horizontal="center" vertical="center" wrapText="1"/>
    </xf>
    <xf numFmtId="1" fontId="9" fillId="7" borderId="0" xfId="0" applyNumberFormat="1" applyFont="1" applyFill="1" applyAlignment="1">
      <alignment horizontal="center" vertical="center"/>
    </xf>
    <xf numFmtId="0" fontId="9" fillId="7" borderId="22"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8" xfId="0" applyFont="1" applyFill="1" applyBorder="1" applyAlignment="1">
      <alignment horizontal="center" vertical="center" wrapText="1"/>
    </xf>
    <xf numFmtId="1" fontId="9" fillId="7" borderId="23" xfId="0" applyNumberFormat="1" applyFont="1" applyFill="1" applyBorder="1" applyAlignment="1">
      <alignment horizontal="center" vertical="center"/>
    </xf>
    <xf numFmtId="1" fontId="9" fillId="7" borderId="24" xfId="0" applyNumberFormat="1" applyFont="1" applyFill="1" applyBorder="1" applyAlignment="1">
      <alignment horizontal="center" vertical="center"/>
    </xf>
    <xf numFmtId="0" fontId="9" fillId="7" borderId="25" xfId="0" applyFont="1" applyFill="1" applyBorder="1" applyAlignment="1">
      <alignment horizontal="center" vertical="center" wrapText="1"/>
    </xf>
    <xf numFmtId="0" fontId="9" fillId="7" borderId="28" xfId="1" applyFont="1" applyFill="1" applyBorder="1" applyAlignment="1">
      <alignment horizontal="center" vertical="center" wrapText="1"/>
    </xf>
    <xf numFmtId="0" fontId="9" fillId="7" borderId="26" xfId="1" applyFont="1" applyFill="1" applyBorder="1" applyAlignment="1">
      <alignment horizontal="center" vertical="center" wrapText="1"/>
    </xf>
    <xf numFmtId="0" fontId="9" fillId="7" borderId="23" xfId="1" applyFont="1" applyFill="1" applyBorder="1" applyAlignment="1">
      <alignment horizontal="center" vertical="center" wrapText="1"/>
    </xf>
    <xf numFmtId="0" fontId="9" fillId="7" borderId="0" xfId="1" applyFont="1" applyFill="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0" xfId="1" applyFont="1" applyAlignment="1">
      <alignment horizontal="center" wrapText="1"/>
    </xf>
    <xf numFmtId="0" fontId="9" fillId="7" borderId="22" xfId="1" applyFont="1" applyFill="1" applyBorder="1" applyAlignment="1">
      <alignment horizontal="center" vertical="center" wrapText="1"/>
    </xf>
    <xf numFmtId="0" fontId="9" fillId="7" borderId="24" xfId="1" applyFont="1" applyFill="1" applyBorder="1" applyAlignment="1">
      <alignment horizontal="center" vertical="center" wrapText="1"/>
    </xf>
    <xf numFmtId="0" fontId="9" fillId="7" borderId="17"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9" fillId="7" borderId="8" xfId="1" applyFont="1" applyFill="1" applyBorder="1" applyAlignment="1">
      <alignment horizontal="center" vertical="center" wrapText="1"/>
    </xf>
    <xf numFmtId="1" fontId="9" fillId="7" borderId="23" xfId="1" applyNumberFormat="1" applyFont="1" applyFill="1" applyBorder="1" applyAlignment="1">
      <alignment horizontal="center" vertical="center"/>
    </xf>
    <xf numFmtId="1" fontId="9" fillId="7" borderId="26" xfId="1" applyNumberFormat="1" applyFont="1" applyFill="1" applyBorder="1" applyAlignment="1">
      <alignment horizontal="center" vertical="center"/>
    </xf>
    <xf numFmtId="1" fontId="9" fillId="7" borderId="27" xfId="1" applyNumberFormat="1" applyFont="1" applyFill="1" applyBorder="1" applyAlignment="1">
      <alignment horizontal="center" vertical="center"/>
    </xf>
    <xf numFmtId="0" fontId="15" fillId="0" borderId="18" xfId="1" applyFont="1" applyBorder="1" applyAlignment="1">
      <alignment horizontal="center" wrapText="1"/>
    </xf>
    <xf numFmtId="0" fontId="20" fillId="0" borderId="7" xfId="1" applyFont="1" applyBorder="1" applyAlignment="1">
      <alignment horizontal="center" vertical="center" wrapText="1"/>
    </xf>
    <xf numFmtId="0" fontId="6" fillId="0" borderId="2" xfId="1" applyBorder="1" applyAlignment="1">
      <alignment wrapText="1"/>
    </xf>
    <xf numFmtId="0" fontId="20" fillId="0" borderId="7" xfId="1" quotePrefix="1" applyFont="1" applyBorder="1" applyAlignment="1">
      <alignment horizontal="center" vertical="center" wrapText="1"/>
    </xf>
    <xf numFmtId="0" fontId="20" fillId="0" borderId="19" xfId="1" applyFont="1" applyBorder="1" applyAlignment="1">
      <alignment horizontal="center" wrapText="1"/>
    </xf>
    <xf numFmtId="0" fontId="20" fillId="0" borderId="20" xfId="1" applyFont="1" applyBorder="1" applyAlignment="1">
      <alignment horizontal="center" wrapText="1"/>
    </xf>
    <xf numFmtId="0" fontId="20" fillId="0" borderId="13" xfId="1" applyFont="1" applyBorder="1" applyAlignment="1">
      <alignment horizontal="center" wrapText="1"/>
    </xf>
    <xf numFmtId="0" fontId="20" fillId="6" borderId="7" xfId="1" applyFont="1" applyFill="1" applyBorder="1" applyAlignment="1">
      <alignment horizontal="center" vertical="center" wrapText="1"/>
    </xf>
    <xf numFmtId="0" fontId="6" fillId="6" borderId="2" xfId="1" applyFill="1" applyBorder="1" applyAlignment="1">
      <alignment wrapText="1"/>
    </xf>
    <xf numFmtId="0" fontId="29" fillId="0" borderId="0" xfId="0" applyFont="1" applyAlignment="1">
      <alignment vertical="center"/>
    </xf>
    <xf numFmtId="0" fontId="0" fillId="0" borderId="0" xfId="0" applyFont="1" applyFill="1"/>
    <xf numFmtId="0" fontId="30" fillId="0" borderId="3" xfId="0" applyFont="1" applyFill="1" applyBorder="1"/>
    <xf numFmtId="0" fontId="30" fillId="0" borderId="3" xfId="0" applyFont="1" applyFill="1" applyBorder="1" applyAlignment="1">
      <alignment wrapText="1"/>
    </xf>
    <xf numFmtId="0" fontId="30" fillId="0" borderId="3" xfId="0" applyFont="1" applyFill="1" applyBorder="1" applyAlignment="1">
      <alignment horizontal="right" wrapText="1"/>
    </xf>
    <xf numFmtId="0" fontId="30" fillId="0" borderId="0" xfId="0" applyFont="1" applyFill="1"/>
    <xf numFmtId="0" fontId="28" fillId="0" borderId="3" xfId="0" applyFont="1" applyBorder="1"/>
  </cellXfs>
  <cellStyles count="5">
    <cellStyle name="Bad" xfId="3" builtinId="27"/>
    <cellStyle name="Hyperlink" xfId="4" builtinId="8"/>
    <cellStyle name="Hyperlink 2" xfId="2" xr:uid="{00000000-0005-0000-0000-000001000000}"/>
    <cellStyle name="Normal" xfId="0" builtinId="0"/>
    <cellStyle name="Normal 2" xfId="1" xr:uid="{00000000-0005-0000-0000-000003000000}"/>
  </cellStyles>
  <dxfs count="0"/>
  <tableStyles count="0" defaultTableStyle="TableStyleMedium9" defaultPivotStyle="PivotStyleLight16"/>
  <colors>
    <mruColors>
      <color rgb="FFFFFF5B"/>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Existing Public Access Sites</a:t>
            </a:r>
          </a:p>
        </c:rich>
      </c:tx>
      <c:overlay val="0"/>
    </c:title>
    <c:autoTitleDeleted val="0"/>
    <c:plotArea>
      <c:layout/>
      <c:barChart>
        <c:barDir val="col"/>
        <c:grouping val="stacked"/>
        <c:varyColors val="0"/>
        <c:ser>
          <c:idx val="1"/>
          <c:order val="1"/>
          <c:tx>
            <c:strRef>
              <c:f>'Public Access Indicator'!$B$2</c:f>
              <c:strCache>
                <c:ptCount val="1"/>
                <c:pt idx="0">
                  <c:v>MD</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Indicator'!$B$3:$B$14</c:f>
              <c:numCache>
                <c:formatCode>General</c:formatCode>
                <c:ptCount val="12"/>
                <c:pt idx="0">
                  <c:v>572</c:v>
                </c:pt>
                <c:pt idx="1">
                  <c:v>578</c:v>
                </c:pt>
                <c:pt idx="2">
                  <c:v>582</c:v>
                </c:pt>
                <c:pt idx="3">
                  <c:v>591</c:v>
                </c:pt>
                <c:pt idx="4">
                  <c:v>592</c:v>
                </c:pt>
                <c:pt idx="5" formatCode="0">
                  <c:v>597</c:v>
                </c:pt>
                <c:pt idx="6" formatCode="0">
                  <c:v>601</c:v>
                </c:pt>
                <c:pt idx="7">
                  <c:v>610</c:v>
                </c:pt>
                <c:pt idx="8">
                  <c:v>622</c:v>
                </c:pt>
                <c:pt idx="9">
                  <c:v>629</c:v>
                </c:pt>
                <c:pt idx="10">
                  <c:v>634</c:v>
                </c:pt>
                <c:pt idx="11">
                  <c:v>637</c:v>
                </c:pt>
              </c:numCache>
            </c:numRef>
          </c:val>
          <c:extLst>
            <c:ext xmlns:c16="http://schemas.microsoft.com/office/drawing/2014/chart" uri="{C3380CC4-5D6E-409C-BE32-E72D297353CC}">
              <c16:uniqueId val="{00000001-59BA-4F06-838A-9A57C7A78F1D}"/>
            </c:ext>
          </c:extLst>
        </c:ser>
        <c:ser>
          <c:idx val="2"/>
          <c:order val="2"/>
          <c:tx>
            <c:strRef>
              <c:f>'Public Access Indicator'!$C$2</c:f>
              <c:strCache>
                <c:ptCount val="1"/>
                <c:pt idx="0">
                  <c:v>PA</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Indicator'!$C$3:$C$14</c:f>
              <c:numCache>
                <c:formatCode>General</c:formatCode>
                <c:ptCount val="12"/>
                <c:pt idx="0">
                  <c:v>181</c:v>
                </c:pt>
                <c:pt idx="1">
                  <c:v>184</c:v>
                </c:pt>
                <c:pt idx="2">
                  <c:v>188</c:v>
                </c:pt>
                <c:pt idx="3">
                  <c:v>196</c:v>
                </c:pt>
                <c:pt idx="4">
                  <c:v>197</c:v>
                </c:pt>
                <c:pt idx="5" formatCode="0">
                  <c:v>203</c:v>
                </c:pt>
                <c:pt idx="6" formatCode="0">
                  <c:v>207</c:v>
                </c:pt>
                <c:pt idx="7">
                  <c:v>209</c:v>
                </c:pt>
                <c:pt idx="8">
                  <c:v>213</c:v>
                </c:pt>
                <c:pt idx="9">
                  <c:v>213</c:v>
                </c:pt>
                <c:pt idx="10">
                  <c:v>214</c:v>
                </c:pt>
                <c:pt idx="11">
                  <c:v>215</c:v>
                </c:pt>
              </c:numCache>
            </c:numRef>
          </c:val>
          <c:extLst>
            <c:ext xmlns:c16="http://schemas.microsoft.com/office/drawing/2014/chart" uri="{C3380CC4-5D6E-409C-BE32-E72D297353CC}">
              <c16:uniqueId val="{00000002-59BA-4F06-838A-9A57C7A78F1D}"/>
            </c:ext>
          </c:extLst>
        </c:ser>
        <c:ser>
          <c:idx val="3"/>
          <c:order val="3"/>
          <c:tx>
            <c:strRef>
              <c:f>'Public Access Indicator'!$D$2</c:f>
              <c:strCache>
                <c:ptCount val="1"/>
                <c:pt idx="0">
                  <c:v>VA</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Indicator'!$D$3:$D$14</c:f>
              <c:numCache>
                <c:formatCode>General</c:formatCode>
                <c:ptCount val="12"/>
                <c:pt idx="0">
                  <c:v>286</c:v>
                </c:pt>
                <c:pt idx="1">
                  <c:v>291</c:v>
                </c:pt>
                <c:pt idx="2">
                  <c:v>297</c:v>
                </c:pt>
                <c:pt idx="3">
                  <c:v>312</c:v>
                </c:pt>
                <c:pt idx="4">
                  <c:v>326</c:v>
                </c:pt>
                <c:pt idx="5" formatCode="0">
                  <c:v>336</c:v>
                </c:pt>
                <c:pt idx="6" formatCode="0">
                  <c:v>350</c:v>
                </c:pt>
                <c:pt idx="7">
                  <c:v>357</c:v>
                </c:pt>
                <c:pt idx="8">
                  <c:v>364</c:v>
                </c:pt>
                <c:pt idx="9">
                  <c:v>374</c:v>
                </c:pt>
                <c:pt idx="10">
                  <c:v>380</c:v>
                </c:pt>
                <c:pt idx="11">
                  <c:v>405</c:v>
                </c:pt>
              </c:numCache>
            </c:numRef>
          </c:val>
          <c:extLst>
            <c:ext xmlns:c16="http://schemas.microsoft.com/office/drawing/2014/chart" uri="{C3380CC4-5D6E-409C-BE32-E72D297353CC}">
              <c16:uniqueId val="{00000003-59BA-4F06-838A-9A57C7A78F1D}"/>
            </c:ext>
          </c:extLst>
        </c:ser>
        <c:ser>
          <c:idx val="4"/>
          <c:order val="4"/>
          <c:tx>
            <c:strRef>
              <c:f>'Public Access Indicator'!$E$2</c:f>
              <c:strCache>
                <c:ptCount val="1"/>
                <c:pt idx="0">
                  <c:v>DC</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Indicator'!$E$3:$E$14</c:f>
              <c:numCache>
                <c:formatCode>General</c:formatCode>
                <c:ptCount val="12"/>
                <c:pt idx="0">
                  <c:v>22</c:v>
                </c:pt>
                <c:pt idx="1">
                  <c:v>23</c:v>
                </c:pt>
                <c:pt idx="2">
                  <c:v>23</c:v>
                </c:pt>
                <c:pt idx="3">
                  <c:v>23</c:v>
                </c:pt>
                <c:pt idx="4">
                  <c:v>23</c:v>
                </c:pt>
                <c:pt idx="5" formatCode="0">
                  <c:v>24</c:v>
                </c:pt>
                <c:pt idx="6" formatCode="0">
                  <c:v>24</c:v>
                </c:pt>
                <c:pt idx="7">
                  <c:v>24</c:v>
                </c:pt>
                <c:pt idx="8">
                  <c:v>24</c:v>
                </c:pt>
                <c:pt idx="9">
                  <c:v>24</c:v>
                </c:pt>
                <c:pt idx="10">
                  <c:v>24</c:v>
                </c:pt>
                <c:pt idx="11">
                  <c:v>25</c:v>
                </c:pt>
              </c:numCache>
            </c:numRef>
          </c:val>
          <c:extLst>
            <c:ext xmlns:c16="http://schemas.microsoft.com/office/drawing/2014/chart" uri="{C3380CC4-5D6E-409C-BE32-E72D297353CC}">
              <c16:uniqueId val="{00000004-59BA-4F06-838A-9A57C7A78F1D}"/>
            </c:ext>
          </c:extLst>
        </c:ser>
        <c:ser>
          <c:idx val="5"/>
          <c:order val="5"/>
          <c:tx>
            <c:strRef>
              <c:f>'Public Access Indicator'!$F$2</c:f>
              <c:strCache>
                <c:ptCount val="1"/>
                <c:pt idx="0">
                  <c:v>DE</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Indicator'!$F$3:$F$14</c:f>
              <c:numCache>
                <c:formatCode>General</c:formatCode>
                <c:ptCount val="12"/>
                <c:pt idx="0">
                  <c:v>6</c:v>
                </c:pt>
                <c:pt idx="1">
                  <c:v>6</c:v>
                </c:pt>
                <c:pt idx="2">
                  <c:v>6</c:v>
                </c:pt>
                <c:pt idx="3">
                  <c:v>7</c:v>
                </c:pt>
                <c:pt idx="4">
                  <c:v>7</c:v>
                </c:pt>
                <c:pt idx="5">
                  <c:v>7</c:v>
                </c:pt>
                <c:pt idx="6" formatCode="0">
                  <c:v>7</c:v>
                </c:pt>
                <c:pt idx="7">
                  <c:v>7</c:v>
                </c:pt>
                <c:pt idx="8">
                  <c:v>7</c:v>
                </c:pt>
                <c:pt idx="9">
                  <c:v>8</c:v>
                </c:pt>
                <c:pt idx="10">
                  <c:v>8</c:v>
                </c:pt>
                <c:pt idx="11">
                  <c:v>8</c:v>
                </c:pt>
              </c:numCache>
            </c:numRef>
          </c:val>
          <c:extLst>
            <c:ext xmlns:c16="http://schemas.microsoft.com/office/drawing/2014/chart" uri="{C3380CC4-5D6E-409C-BE32-E72D297353CC}">
              <c16:uniqueId val="{00000005-59BA-4F06-838A-9A57C7A78F1D}"/>
            </c:ext>
          </c:extLst>
        </c:ser>
        <c:ser>
          <c:idx val="6"/>
          <c:order val="6"/>
          <c:tx>
            <c:strRef>
              <c:f>'Public Access Indicator'!$G$2</c:f>
              <c:strCache>
                <c:ptCount val="1"/>
                <c:pt idx="0">
                  <c:v>NY</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Indicator'!$G$3:$G$14</c:f>
              <c:numCache>
                <c:formatCode>General</c:formatCode>
                <c:ptCount val="12"/>
                <c:pt idx="0">
                  <c:v>28</c:v>
                </c:pt>
                <c:pt idx="1">
                  <c:v>28</c:v>
                </c:pt>
                <c:pt idx="2">
                  <c:v>32</c:v>
                </c:pt>
                <c:pt idx="3">
                  <c:v>35</c:v>
                </c:pt>
                <c:pt idx="4">
                  <c:v>36</c:v>
                </c:pt>
                <c:pt idx="5">
                  <c:v>36</c:v>
                </c:pt>
                <c:pt idx="6" formatCode="0">
                  <c:v>36</c:v>
                </c:pt>
                <c:pt idx="7">
                  <c:v>39</c:v>
                </c:pt>
                <c:pt idx="8">
                  <c:v>39</c:v>
                </c:pt>
                <c:pt idx="9">
                  <c:v>39</c:v>
                </c:pt>
                <c:pt idx="10">
                  <c:v>39</c:v>
                </c:pt>
                <c:pt idx="11">
                  <c:v>40</c:v>
                </c:pt>
              </c:numCache>
            </c:numRef>
          </c:val>
          <c:extLst>
            <c:ext xmlns:c16="http://schemas.microsoft.com/office/drawing/2014/chart" uri="{C3380CC4-5D6E-409C-BE32-E72D297353CC}">
              <c16:uniqueId val="{00000006-59BA-4F06-838A-9A57C7A78F1D}"/>
            </c:ext>
          </c:extLst>
        </c:ser>
        <c:ser>
          <c:idx val="7"/>
          <c:order val="7"/>
          <c:tx>
            <c:strRef>
              <c:f>'Public Access Indicator'!$H$2</c:f>
              <c:strCache>
                <c:ptCount val="1"/>
                <c:pt idx="0">
                  <c:v>WV</c:v>
                </c:pt>
              </c:strCache>
            </c:strRef>
          </c:tx>
          <c:invertIfNegative val="0"/>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Indicator'!$H$3:$H$14</c:f>
              <c:numCache>
                <c:formatCode>General</c:formatCode>
                <c:ptCount val="12"/>
                <c:pt idx="0">
                  <c:v>44</c:v>
                </c:pt>
                <c:pt idx="1">
                  <c:v>44</c:v>
                </c:pt>
                <c:pt idx="2">
                  <c:v>44</c:v>
                </c:pt>
                <c:pt idx="3">
                  <c:v>44</c:v>
                </c:pt>
                <c:pt idx="4">
                  <c:v>44</c:v>
                </c:pt>
                <c:pt idx="5">
                  <c:v>44</c:v>
                </c:pt>
                <c:pt idx="6" formatCode="0">
                  <c:v>46</c:v>
                </c:pt>
                <c:pt idx="7">
                  <c:v>46</c:v>
                </c:pt>
                <c:pt idx="8">
                  <c:v>46</c:v>
                </c:pt>
                <c:pt idx="9">
                  <c:v>46</c:v>
                </c:pt>
                <c:pt idx="10">
                  <c:v>46</c:v>
                </c:pt>
                <c:pt idx="11">
                  <c:v>46</c:v>
                </c:pt>
              </c:numCache>
            </c:numRef>
          </c:val>
          <c:extLst>
            <c:ext xmlns:c16="http://schemas.microsoft.com/office/drawing/2014/chart" uri="{C3380CC4-5D6E-409C-BE32-E72D297353CC}">
              <c16:uniqueId val="{00000002-4E2C-4F81-A794-266E842C6699}"/>
            </c:ext>
          </c:extLst>
        </c:ser>
        <c:dLbls>
          <c:showLegendKey val="0"/>
          <c:showVal val="0"/>
          <c:showCatName val="0"/>
          <c:showSerName val="0"/>
          <c:showPercent val="0"/>
          <c:showBubbleSize val="0"/>
        </c:dLbls>
        <c:gapWidth val="55"/>
        <c:overlap val="100"/>
        <c:axId val="176157320"/>
        <c:axId val="176157712"/>
        <c:extLst>
          <c:ext xmlns:c15="http://schemas.microsoft.com/office/drawing/2012/chart" uri="{02D57815-91ED-43cb-92C2-25804820EDAC}">
            <c15:filteredBarSeries>
              <c15:ser>
                <c:idx val="0"/>
                <c:order val="0"/>
                <c:tx>
                  <c:strRef>
                    <c:extLst>
                      <c:ext uri="{02D57815-91ED-43cb-92C2-25804820EDAC}">
                        <c15:formulaRef>
                          <c15:sqref>'Public Access Indicator'!$A$2</c15:sqref>
                        </c15:formulaRef>
                      </c:ext>
                    </c:extLst>
                    <c:strCache>
                      <c:ptCount val="1"/>
                      <c:pt idx="0">
                        <c:v>Year</c:v>
                      </c:pt>
                    </c:strCache>
                  </c:strRef>
                </c:tx>
                <c:invertIfNegative val="0"/>
                <c:cat>
                  <c:strRef>
                    <c:extLst>
                      <c:ext uri="{02D57815-91ED-43cb-92C2-25804820EDAC}">
                        <c15:formulaRef>
                          <c15:sqref>'Public Access Indicator'!$A$3:$A$14</c15:sqref>
                        </c15:formulaRef>
                      </c:ext>
                    </c:extLst>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extLst>
                      <c:ext uri="{02D57815-91ED-43cb-92C2-25804820EDAC}">
                        <c15:formulaRef>
                          <c15:sqref>'Public Access Indicator'!$A$3:$A$14</c15:sqref>
                        </c15:formulaRef>
                      </c:ext>
                    </c:extLst>
                    <c:numCache>
                      <c:formatCode>General</c:formatCode>
                      <c:ptCount val="12"/>
                      <c:pt idx="0">
                        <c:v>0</c:v>
                      </c:pt>
                      <c:pt idx="1">
                        <c:v>2011</c:v>
                      </c:pt>
                      <c:pt idx="2">
                        <c:v>2012</c:v>
                      </c:pt>
                      <c:pt idx="3">
                        <c:v>2013</c:v>
                      </c:pt>
                      <c:pt idx="4">
                        <c:v>2014</c:v>
                      </c:pt>
                      <c:pt idx="5">
                        <c:v>2015</c:v>
                      </c:pt>
                      <c:pt idx="6">
                        <c:v>2016</c:v>
                      </c:pt>
                      <c:pt idx="7">
                        <c:v>2017</c:v>
                      </c:pt>
                      <c:pt idx="8">
                        <c:v>2018</c:v>
                      </c:pt>
                      <c:pt idx="9">
                        <c:v>2019</c:v>
                      </c:pt>
                      <c:pt idx="10">
                        <c:v>2020</c:v>
                      </c:pt>
                      <c:pt idx="11">
                        <c:v>2021</c:v>
                      </c:pt>
                    </c:numCache>
                  </c:numRef>
                </c:val>
                <c:extLst>
                  <c:ext xmlns:c16="http://schemas.microsoft.com/office/drawing/2014/chart" uri="{C3380CC4-5D6E-409C-BE32-E72D297353CC}">
                    <c16:uniqueId val="{00000000-59BA-4F06-838A-9A57C7A78F1D}"/>
                  </c:ext>
                </c:extLst>
              </c15:ser>
            </c15:filteredBarSeries>
          </c:ext>
        </c:extLst>
      </c:barChart>
      <c:catAx>
        <c:axId val="176157320"/>
        <c:scaling>
          <c:orientation val="minMax"/>
        </c:scaling>
        <c:delete val="0"/>
        <c:axPos val="b"/>
        <c:numFmt formatCode="General" sourceLinked="0"/>
        <c:majorTickMark val="none"/>
        <c:minorTickMark val="none"/>
        <c:tickLblPos val="nextTo"/>
        <c:crossAx val="176157712"/>
        <c:crosses val="autoZero"/>
        <c:auto val="1"/>
        <c:lblAlgn val="ctr"/>
        <c:lblOffset val="100"/>
        <c:noMultiLvlLbl val="0"/>
      </c:catAx>
      <c:valAx>
        <c:axId val="176157712"/>
        <c:scaling>
          <c:orientation val="minMax"/>
        </c:scaling>
        <c:delete val="0"/>
        <c:axPos val="l"/>
        <c:majorGridlines/>
        <c:numFmt formatCode="General" sourceLinked="1"/>
        <c:majorTickMark val="none"/>
        <c:minorTickMark val="none"/>
        <c:tickLblPos val="nextTo"/>
        <c:crossAx val="176157320"/>
        <c:crosses val="autoZero"/>
        <c:crossBetween val="between"/>
      </c:valAx>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Existing Public Access Sites</a:t>
            </a:r>
          </a:p>
        </c:rich>
      </c:tx>
      <c:overlay val="0"/>
    </c:title>
    <c:autoTitleDeleted val="0"/>
    <c:plotArea>
      <c:layout>
        <c:manualLayout>
          <c:layoutTarget val="inner"/>
          <c:xMode val="edge"/>
          <c:yMode val="edge"/>
          <c:x val="0.15112929389579582"/>
          <c:y val="0.14922182709719944"/>
          <c:w val="0.63053637823257869"/>
          <c:h val="0.73558959494798448"/>
        </c:manualLayout>
      </c:layout>
      <c:lineChart>
        <c:grouping val="standard"/>
        <c:varyColors val="0"/>
        <c:ser>
          <c:idx val="1"/>
          <c:order val="1"/>
          <c:tx>
            <c:strRef>
              <c:f>'Public Access Indicator'!$I$2</c:f>
              <c:strCache>
                <c:ptCount val="1"/>
                <c:pt idx="0">
                  <c:v>Cumulative Total</c:v>
                </c:pt>
              </c:strCache>
            </c:strRef>
          </c:tx>
          <c:marker>
            <c:symbol val="none"/>
          </c:marker>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Indicator'!$I$3:$I$14</c:f>
              <c:numCache>
                <c:formatCode>General</c:formatCode>
                <c:ptCount val="12"/>
                <c:pt idx="0">
                  <c:v>1139</c:v>
                </c:pt>
                <c:pt idx="1">
                  <c:v>1154</c:v>
                </c:pt>
                <c:pt idx="2">
                  <c:v>1172</c:v>
                </c:pt>
                <c:pt idx="3">
                  <c:v>1208</c:v>
                </c:pt>
                <c:pt idx="4">
                  <c:v>1225</c:v>
                </c:pt>
                <c:pt idx="5">
                  <c:v>1247</c:v>
                </c:pt>
                <c:pt idx="6">
                  <c:v>1271</c:v>
                </c:pt>
                <c:pt idx="7">
                  <c:v>1292</c:v>
                </c:pt>
                <c:pt idx="8">
                  <c:v>1315</c:v>
                </c:pt>
                <c:pt idx="9">
                  <c:v>1333</c:v>
                </c:pt>
                <c:pt idx="10">
                  <c:v>1345</c:v>
                </c:pt>
                <c:pt idx="11">
                  <c:v>1376</c:v>
                </c:pt>
              </c:numCache>
            </c:numRef>
          </c:val>
          <c:smooth val="0"/>
          <c:extLst>
            <c:ext xmlns:c16="http://schemas.microsoft.com/office/drawing/2014/chart" uri="{C3380CC4-5D6E-409C-BE32-E72D297353CC}">
              <c16:uniqueId val="{00000001-58AE-4E0E-9AA9-91F1324C0E14}"/>
            </c:ext>
          </c:extLst>
        </c:ser>
        <c:ser>
          <c:idx val="2"/>
          <c:order val="2"/>
          <c:tx>
            <c:strRef>
              <c:f>'Public Access Indicator'!$J$2</c:f>
              <c:strCache>
                <c:ptCount val="1"/>
                <c:pt idx="0">
                  <c:v>Projected Milestone*</c:v>
                </c:pt>
              </c:strCache>
            </c:strRef>
          </c:tx>
          <c:marker>
            <c:symbol val="none"/>
          </c:marker>
          <c:cat>
            <c:strRef>
              <c:f>'Public Access Indicator'!$A$3:$A$14</c:f>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'Public Access Indicator'!$J$3:$J$14</c:f>
              <c:numCache>
                <c:formatCode>General</c:formatCode>
                <c:ptCount val="12"/>
                <c:pt idx="0">
                  <c:v>1139</c:v>
                </c:pt>
                <c:pt idx="1">
                  <c:v>1159</c:v>
                </c:pt>
                <c:pt idx="2">
                  <c:v>1179</c:v>
                </c:pt>
                <c:pt idx="3">
                  <c:v>1199</c:v>
                </c:pt>
                <c:pt idx="4">
                  <c:v>1219</c:v>
                </c:pt>
                <c:pt idx="5">
                  <c:v>1239</c:v>
                </c:pt>
                <c:pt idx="6">
                  <c:v>1259</c:v>
                </c:pt>
                <c:pt idx="7">
                  <c:v>1279</c:v>
                </c:pt>
                <c:pt idx="8">
                  <c:v>1299</c:v>
                </c:pt>
                <c:pt idx="9">
                  <c:v>1319</c:v>
                </c:pt>
                <c:pt idx="10">
                  <c:v>1339</c:v>
                </c:pt>
                <c:pt idx="11">
                  <c:v>1359</c:v>
                </c:pt>
              </c:numCache>
            </c:numRef>
          </c:val>
          <c:smooth val="0"/>
          <c:extLst>
            <c:ext xmlns:c16="http://schemas.microsoft.com/office/drawing/2014/chart" uri="{C3380CC4-5D6E-409C-BE32-E72D297353CC}">
              <c16:uniqueId val="{00000001-4653-44BF-AFCA-2420001726AC}"/>
            </c:ext>
          </c:extLst>
        </c:ser>
        <c:dLbls>
          <c:showLegendKey val="0"/>
          <c:showVal val="0"/>
          <c:showCatName val="0"/>
          <c:showSerName val="0"/>
          <c:showPercent val="0"/>
          <c:showBubbleSize val="0"/>
        </c:dLbls>
        <c:smooth val="0"/>
        <c:axId val="176158496"/>
        <c:axId val="176158888"/>
        <c:extLst>
          <c:ext xmlns:c15="http://schemas.microsoft.com/office/drawing/2012/chart" uri="{02D57815-91ED-43cb-92C2-25804820EDAC}">
            <c15:filteredLineSeries>
              <c15:ser>
                <c:idx val="0"/>
                <c:order val="0"/>
                <c:tx>
                  <c:strRef>
                    <c:extLst>
                      <c:ext uri="{02D57815-91ED-43cb-92C2-25804820EDAC}">
                        <c15:formulaRef>
                          <c15:sqref>'Public Access Indicator'!$A$2</c15:sqref>
                        </c15:formulaRef>
                      </c:ext>
                    </c:extLst>
                    <c:strCache>
                      <c:ptCount val="1"/>
                      <c:pt idx="0">
                        <c:v>Year</c:v>
                      </c:pt>
                    </c:strCache>
                  </c:strRef>
                </c:tx>
                <c:marker>
                  <c:symbol val="none"/>
                </c:marker>
                <c:cat>
                  <c:strRef>
                    <c:extLst>
                      <c:ext uri="{02D57815-91ED-43cb-92C2-25804820EDAC}">
                        <c15:formulaRef>
                          <c15:sqref>'Public Access Indicator'!$A$3:$A$14</c15:sqref>
                        </c15:formulaRef>
                      </c:ext>
                    </c:extLst>
                    <c:strCache>
                      <c:ptCount val="12"/>
                      <c:pt idx="0">
                        <c:v>Baseline</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extLst>
                      <c:ext uri="{02D57815-91ED-43cb-92C2-25804820EDAC}">
                        <c15:formulaRef>
                          <c15:sqref>'Public Access Indicator'!$A$3:$A$14</c15:sqref>
                        </c15:formulaRef>
                      </c:ext>
                    </c:extLst>
                    <c:numCache>
                      <c:formatCode>General</c:formatCode>
                      <c:ptCount val="12"/>
                      <c:pt idx="0">
                        <c:v>0</c:v>
                      </c:pt>
                      <c:pt idx="1">
                        <c:v>2011</c:v>
                      </c:pt>
                      <c:pt idx="2">
                        <c:v>2012</c:v>
                      </c:pt>
                      <c:pt idx="3">
                        <c:v>2013</c:v>
                      </c:pt>
                      <c:pt idx="4">
                        <c:v>2014</c:v>
                      </c:pt>
                      <c:pt idx="5">
                        <c:v>2015</c:v>
                      </c:pt>
                      <c:pt idx="6">
                        <c:v>2016</c:v>
                      </c:pt>
                      <c:pt idx="7">
                        <c:v>2017</c:v>
                      </c:pt>
                      <c:pt idx="8">
                        <c:v>2018</c:v>
                      </c:pt>
                      <c:pt idx="9">
                        <c:v>2019</c:v>
                      </c:pt>
                      <c:pt idx="10">
                        <c:v>2020</c:v>
                      </c:pt>
                      <c:pt idx="11">
                        <c:v>2021</c:v>
                      </c:pt>
                    </c:numCache>
                  </c:numRef>
                </c:val>
                <c:smooth val="0"/>
                <c:extLst>
                  <c:ext xmlns:c16="http://schemas.microsoft.com/office/drawing/2014/chart" uri="{C3380CC4-5D6E-409C-BE32-E72D297353CC}">
                    <c16:uniqueId val="{00000000-58AE-4E0E-9AA9-91F1324C0E14}"/>
                  </c:ext>
                </c:extLst>
              </c15:ser>
            </c15:filteredLineSeries>
          </c:ext>
        </c:extLst>
      </c:lineChart>
      <c:catAx>
        <c:axId val="176158496"/>
        <c:scaling>
          <c:orientation val="minMax"/>
        </c:scaling>
        <c:delete val="0"/>
        <c:axPos val="b"/>
        <c:numFmt formatCode="General" sourceLinked="1"/>
        <c:majorTickMark val="none"/>
        <c:minorTickMark val="none"/>
        <c:tickLblPos val="nextTo"/>
        <c:crossAx val="176158888"/>
        <c:crosses val="autoZero"/>
        <c:auto val="1"/>
        <c:lblAlgn val="ctr"/>
        <c:lblOffset val="100"/>
        <c:noMultiLvlLbl val="0"/>
      </c:catAx>
      <c:valAx>
        <c:axId val="176158888"/>
        <c:scaling>
          <c:orientation val="minMax"/>
          <c:min val="1000"/>
        </c:scaling>
        <c:delete val="0"/>
        <c:axPos val="l"/>
        <c:majorGridlines/>
        <c:title>
          <c:tx>
            <c:rich>
              <a:bodyPr/>
              <a:lstStyle/>
              <a:p>
                <a:pPr>
                  <a:defRPr/>
                </a:pPr>
                <a:r>
                  <a:rPr lang="en-US"/>
                  <a:t>Number</a:t>
                </a:r>
                <a:r>
                  <a:rPr lang="en-US" baseline="0"/>
                  <a:t> of Sites</a:t>
                </a:r>
                <a:endParaRPr lang="en-US"/>
              </a:p>
            </c:rich>
          </c:tx>
          <c:overlay val="0"/>
        </c:title>
        <c:numFmt formatCode="General" sourceLinked="1"/>
        <c:majorTickMark val="none"/>
        <c:minorTickMark val="none"/>
        <c:tickLblPos val="nextTo"/>
        <c:crossAx val="176158496"/>
        <c:crosses val="autoZero"/>
        <c:crossBetween val="between"/>
      </c:valAx>
    </c:plotArea>
    <c:legend>
      <c:legendPos val="r"/>
      <c:layout>
        <c:manualLayout>
          <c:xMode val="edge"/>
          <c:yMode val="edge"/>
          <c:x val="0.79390070891922626"/>
          <c:y val="0.35958080446337687"/>
          <c:w val="0.20609925748001096"/>
          <c:h val="0.1263760029055370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22465045504869"/>
          <c:y val="9.7744360902256272E-2"/>
          <c:w val="0.7142864260666717"/>
          <c:h val="0.73308270676691656"/>
        </c:manualLayout>
      </c:layout>
      <c:barChart>
        <c:barDir val="col"/>
        <c:grouping val="stacked"/>
        <c:varyColors val="0"/>
        <c:ser>
          <c:idx val="0"/>
          <c:order val="0"/>
          <c:tx>
            <c:v>MD</c:v>
          </c:tx>
          <c:spPr>
            <a:solidFill>
              <a:srgbClr val="9999FF"/>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70</c:v>
              </c:pt>
              <c:pt idx="1">
                <c:v>175</c:v>
              </c:pt>
              <c:pt idx="2">
                <c:v>443</c:v>
              </c:pt>
              <c:pt idx="3">
                <c:v>580</c:v>
              </c:pt>
              <c:pt idx="4">
                <c:v>600</c:v>
              </c:pt>
              <c:pt idx="5">
                <c:v>640</c:v>
              </c:pt>
              <c:pt idx="6">
                <c:v>653</c:v>
              </c:pt>
              <c:pt idx="7">
                <c:v>653</c:v>
              </c:pt>
              <c:pt idx="8">
                <c:v>676</c:v>
              </c:pt>
              <c:pt idx="9">
                <c:v>676</c:v>
              </c:pt>
              <c:pt idx="10">
                <c:v>676</c:v>
              </c:pt>
            </c:numLit>
          </c:val>
          <c:extLst>
            <c:ext xmlns:c16="http://schemas.microsoft.com/office/drawing/2014/chart" uri="{C3380CC4-5D6E-409C-BE32-E72D297353CC}">
              <c16:uniqueId val="{00000000-4D62-4DCD-BE44-49D6236CE87E}"/>
            </c:ext>
          </c:extLst>
        </c:ser>
        <c:ser>
          <c:idx val="1"/>
          <c:order val="1"/>
          <c:tx>
            <c:v>PA</c:v>
          </c:tx>
          <c:spPr>
            <a:solidFill>
              <a:srgbClr val="993366"/>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24</c:v>
              </c:pt>
              <c:pt idx="1">
                <c:v>59</c:v>
              </c:pt>
              <c:pt idx="2">
                <c:v>453</c:v>
              </c:pt>
              <c:pt idx="3">
                <c:v>521</c:v>
              </c:pt>
              <c:pt idx="4">
                <c:v>561</c:v>
              </c:pt>
              <c:pt idx="5">
                <c:v>636</c:v>
              </c:pt>
              <c:pt idx="6">
                <c:v>636</c:v>
              </c:pt>
              <c:pt idx="7">
                <c:v>895</c:v>
              </c:pt>
              <c:pt idx="8">
                <c:v>895</c:v>
              </c:pt>
              <c:pt idx="9">
                <c:v>895</c:v>
              </c:pt>
              <c:pt idx="10">
                <c:v>895</c:v>
              </c:pt>
            </c:numLit>
          </c:val>
          <c:extLst>
            <c:ext xmlns:c16="http://schemas.microsoft.com/office/drawing/2014/chart" uri="{C3380CC4-5D6E-409C-BE32-E72D297353CC}">
              <c16:uniqueId val="{00000001-4D62-4DCD-BE44-49D6236CE87E}"/>
            </c:ext>
          </c:extLst>
        </c:ser>
        <c:ser>
          <c:idx val="2"/>
          <c:order val="2"/>
          <c:tx>
            <c:v>VA</c:v>
          </c:tx>
          <c:spPr>
            <a:solidFill>
              <a:srgbClr val="FFFFCC"/>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198.5</c:v>
              </c:pt>
              <c:pt idx="1">
                <c:v>285.5</c:v>
              </c:pt>
              <c:pt idx="2">
                <c:v>357.5</c:v>
              </c:pt>
              <c:pt idx="3">
                <c:v>357.5</c:v>
              </c:pt>
              <c:pt idx="4">
                <c:v>467.5</c:v>
              </c:pt>
              <c:pt idx="5">
                <c:v>467.5</c:v>
              </c:pt>
              <c:pt idx="6">
                <c:v>507</c:v>
              </c:pt>
              <c:pt idx="7">
                <c:v>563.5</c:v>
              </c:pt>
              <c:pt idx="8">
                <c:v>563.5</c:v>
              </c:pt>
              <c:pt idx="9">
                <c:v>563.5</c:v>
              </c:pt>
              <c:pt idx="10">
                <c:v>563.5</c:v>
              </c:pt>
            </c:numLit>
          </c:val>
          <c:extLst>
            <c:ext xmlns:c16="http://schemas.microsoft.com/office/drawing/2014/chart" uri="{C3380CC4-5D6E-409C-BE32-E72D297353CC}">
              <c16:uniqueId val="{00000002-4D62-4DCD-BE44-49D6236CE87E}"/>
            </c:ext>
          </c:extLst>
        </c:ser>
        <c:ser>
          <c:idx val="3"/>
          <c:order val="3"/>
          <c:tx>
            <c:v>NY</c:v>
          </c:tx>
          <c:spPr>
            <a:solidFill>
              <a:srgbClr val="CCFFFF"/>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40</c:v>
              </c:pt>
              <c:pt idx="2">
                <c:v>40</c:v>
              </c:pt>
              <c:pt idx="3">
                <c:v>40</c:v>
              </c:pt>
              <c:pt idx="4">
                <c:v>40</c:v>
              </c:pt>
              <c:pt idx="5">
                <c:v>40</c:v>
              </c:pt>
              <c:pt idx="6">
                <c:v>40</c:v>
              </c:pt>
              <c:pt idx="7">
                <c:v>40</c:v>
              </c:pt>
              <c:pt idx="8">
                <c:v>40</c:v>
              </c:pt>
              <c:pt idx="9">
                <c:v>40</c:v>
              </c:pt>
              <c:pt idx="10">
                <c:v>40</c:v>
              </c:pt>
            </c:numLit>
          </c:val>
          <c:extLst>
            <c:ext xmlns:c16="http://schemas.microsoft.com/office/drawing/2014/chart" uri="{C3380CC4-5D6E-409C-BE32-E72D297353CC}">
              <c16:uniqueId val="{00000003-4D62-4DCD-BE44-49D6236CE87E}"/>
            </c:ext>
          </c:extLst>
        </c:ser>
        <c:ser>
          <c:idx val="4"/>
          <c:order val="4"/>
          <c:tx>
            <c:v>DC</c:v>
          </c:tx>
          <c:spPr>
            <a:solidFill>
              <a:srgbClr val="660066"/>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0</c:v>
              </c:pt>
              <c:pt idx="2">
                <c:v>0</c:v>
              </c:pt>
              <c:pt idx="3">
                <c:v>0</c:v>
              </c:pt>
              <c:pt idx="4">
                <c:v>0</c:v>
              </c:pt>
              <c:pt idx="5">
                <c:v>0</c:v>
              </c:pt>
              <c:pt idx="6">
                <c:v>0</c:v>
              </c:pt>
              <c:pt idx="7">
                <c:v>9</c:v>
              </c:pt>
              <c:pt idx="8">
                <c:v>9</c:v>
              </c:pt>
              <c:pt idx="9">
                <c:v>9</c:v>
              </c:pt>
              <c:pt idx="10">
                <c:v>9</c:v>
              </c:pt>
            </c:numLit>
          </c:val>
          <c:extLst>
            <c:ext xmlns:c16="http://schemas.microsoft.com/office/drawing/2014/chart" uri="{C3380CC4-5D6E-409C-BE32-E72D297353CC}">
              <c16:uniqueId val="{00000004-4D62-4DCD-BE44-49D6236CE87E}"/>
            </c:ext>
          </c:extLst>
        </c:ser>
        <c:ser>
          <c:idx val="5"/>
          <c:order val="5"/>
          <c:tx>
            <c:v>WV</c:v>
          </c:tx>
          <c:spPr>
            <a:solidFill>
              <a:srgbClr val="FF8080"/>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0</c:v>
              </c:pt>
              <c:pt idx="2">
                <c:v>0</c:v>
              </c:pt>
              <c:pt idx="3">
                <c:v>0</c:v>
              </c:pt>
              <c:pt idx="4">
                <c:v>0</c:v>
              </c:pt>
              <c:pt idx="5">
                <c:v>0</c:v>
              </c:pt>
              <c:pt idx="6">
                <c:v>0</c:v>
              </c:pt>
              <c:pt idx="7">
                <c:v>0</c:v>
              </c:pt>
              <c:pt idx="8">
                <c:v>0</c:v>
              </c:pt>
              <c:pt idx="9">
                <c:v>0</c:v>
              </c:pt>
              <c:pt idx="10">
                <c:v>0</c:v>
              </c:pt>
            </c:numLit>
          </c:val>
          <c:extLst>
            <c:ext xmlns:c16="http://schemas.microsoft.com/office/drawing/2014/chart" uri="{C3380CC4-5D6E-409C-BE32-E72D297353CC}">
              <c16:uniqueId val="{00000005-4D62-4DCD-BE44-49D6236CE87E}"/>
            </c:ext>
          </c:extLst>
        </c:ser>
        <c:ser>
          <c:idx val="6"/>
          <c:order val="6"/>
          <c:tx>
            <c:v>DE</c:v>
          </c:tx>
          <c:spPr>
            <a:solidFill>
              <a:srgbClr val="0066CC"/>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0</c:v>
              </c:pt>
              <c:pt idx="1">
                <c:v>0</c:v>
              </c:pt>
              <c:pt idx="2">
                <c:v>0</c:v>
              </c:pt>
              <c:pt idx="3">
                <c:v>0</c:v>
              </c:pt>
              <c:pt idx="4">
                <c:v>0</c:v>
              </c:pt>
              <c:pt idx="5">
                <c:v>0</c:v>
              </c:pt>
              <c:pt idx="6">
                <c:v>0</c:v>
              </c:pt>
              <c:pt idx="7">
                <c:v>0</c:v>
              </c:pt>
              <c:pt idx="8">
                <c:v>0</c:v>
              </c:pt>
              <c:pt idx="9">
                <c:v>0</c:v>
              </c:pt>
              <c:pt idx="10">
                <c:v>0</c:v>
              </c:pt>
            </c:numLit>
          </c:val>
          <c:extLst>
            <c:ext xmlns:c16="http://schemas.microsoft.com/office/drawing/2014/chart" uri="{C3380CC4-5D6E-409C-BE32-E72D297353CC}">
              <c16:uniqueId val="{00000006-4D62-4DCD-BE44-49D6236CE87E}"/>
            </c:ext>
          </c:extLst>
        </c:ser>
        <c:dLbls>
          <c:showLegendKey val="0"/>
          <c:showVal val="0"/>
          <c:showCatName val="0"/>
          <c:showSerName val="0"/>
          <c:showPercent val="0"/>
          <c:showBubbleSize val="0"/>
        </c:dLbls>
        <c:gapWidth val="150"/>
        <c:overlap val="100"/>
        <c:axId val="176159672"/>
        <c:axId val="176160064"/>
      </c:barChart>
      <c:catAx>
        <c:axId val="176159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60064"/>
        <c:crosses val="autoZero"/>
        <c:auto val="1"/>
        <c:lblAlgn val="ctr"/>
        <c:lblOffset val="100"/>
        <c:tickLblSkip val="2"/>
        <c:tickMarkSkip val="1"/>
        <c:noMultiLvlLbl val="0"/>
      </c:catAx>
      <c:valAx>
        <c:axId val="176160064"/>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miles of water trails (cumulative)</a:t>
                </a:r>
              </a:p>
            </c:rich>
          </c:tx>
          <c:layout>
            <c:manualLayout>
              <c:xMode val="edge"/>
              <c:yMode val="edge"/>
              <c:x val="3.2653093763047841E-2"/>
              <c:y val="0.109022556390977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59672"/>
        <c:crosses val="autoZero"/>
        <c:crossBetween val="between"/>
        <c:majorUnit val="500"/>
      </c:valAx>
      <c:spPr>
        <a:solidFill>
          <a:srgbClr val="C0C0C0"/>
        </a:solidFill>
        <a:ln w="12700">
          <a:solidFill>
            <a:srgbClr val="808080"/>
          </a:solidFill>
          <a:prstDash val="solid"/>
        </a:ln>
      </c:spPr>
    </c:plotArea>
    <c:legend>
      <c:legendPos val="r"/>
      <c:layout>
        <c:manualLayout>
          <c:xMode val="edge"/>
          <c:yMode val="edge"/>
          <c:x val="0.89796007848381565"/>
          <c:y val="0.18796992481203137"/>
          <c:w val="8.5714371128001107E-2"/>
          <c:h val="0.556390977443611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3892193371522"/>
          <c:y val="9.7744360902256272E-2"/>
          <c:w val="0.73265379130838881"/>
          <c:h val="0.73308270676691656"/>
        </c:manualLayout>
      </c:layout>
      <c:barChart>
        <c:barDir val="col"/>
        <c:grouping val="stacked"/>
        <c:varyColors val="0"/>
        <c:ser>
          <c:idx val="0"/>
          <c:order val="0"/>
          <c:tx>
            <c:v>MD</c:v>
          </c:tx>
          <c:spPr>
            <a:solidFill>
              <a:srgbClr val="9999FF"/>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304</c:v>
              </c:pt>
              <c:pt idx="1">
                <c:v>314</c:v>
              </c:pt>
              <c:pt idx="2">
                <c:v>322</c:v>
              </c:pt>
              <c:pt idx="3">
                <c:v>322</c:v>
              </c:pt>
              <c:pt idx="4">
                <c:v>336</c:v>
              </c:pt>
              <c:pt idx="5">
                <c:v>341</c:v>
              </c:pt>
              <c:pt idx="6">
                <c:v>354</c:v>
              </c:pt>
              <c:pt idx="7">
                <c:v>354</c:v>
              </c:pt>
              <c:pt idx="8">
                <c:v>358</c:v>
              </c:pt>
              <c:pt idx="9">
                <c:v>362</c:v>
              </c:pt>
              <c:pt idx="10">
                <c:v>363</c:v>
              </c:pt>
            </c:numLit>
          </c:val>
          <c:extLst>
            <c:ext xmlns:c16="http://schemas.microsoft.com/office/drawing/2014/chart" uri="{C3380CC4-5D6E-409C-BE32-E72D297353CC}">
              <c16:uniqueId val="{00000000-17BD-4032-B3F5-955A04A6B358}"/>
            </c:ext>
          </c:extLst>
        </c:ser>
        <c:ser>
          <c:idx val="1"/>
          <c:order val="1"/>
          <c:tx>
            <c:v>PA</c:v>
          </c:tx>
          <c:spPr>
            <a:solidFill>
              <a:srgbClr val="993366"/>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81</c:v>
              </c:pt>
              <c:pt idx="1">
                <c:v>81</c:v>
              </c:pt>
              <c:pt idx="2">
                <c:v>82</c:v>
              </c:pt>
              <c:pt idx="3">
                <c:v>82</c:v>
              </c:pt>
              <c:pt idx="4">
                <c:v>85</c:v>
              </c:pt>
              <c:pt idx="5">
                <c:v>96</c:v>
              </c:pt>
              <c:pt idx="6">
                <c:v>103</c:v>
              </c:pt>
              <c:pt idx="7">
                <c:v>106</c:v>
              </c:pt>
              <c:pt idx="8">
                <c:v>109</c:v>
              </c:pt>
              <c:pt idx="9">
                <c:v>109</c:v>
              </c:pt>
              <c:pt idx="10">
                <c:v>114</c:v>
              </c:pt>
            </c:numLit>
          </c:val>
          <c:extLst>
            <c:ext xmlns:c16="http://schemas.microsoft.com/office/drawing/2014/chart" uri="{C3380CC4-5D6E-409C-BE32-E72D297353CC}">
              <c16:uniqueId val="{00000001-17BD-4032-B3F5-955A04A6B358}"/>
            </c:ext>
          </c:extLst>
        </c:ser>
        <c:ser>
          <c:idx val="2"/>
          <c:order val="2"/>
          <c:tx>
            <c:v>VA</c:v>
          </c:tx>
          <c:spPr>
            <a:solidFill>
              <a:srgbClr val="FFFFCC"/>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219</c:v>
              </c:pt>
              <c:pt idx="1">
                <c:v>224</c:v>
              </c:pt>
              <c:pt idx="2">
                <c:v>229</c:v>
              </c:pt>
              <c:pt idx="3">
                <c:v>231</c:v>
              </c:pt>
              <c:pt idx="4">
                <c:v>233</c:v>
              </c:pt>
              <c:pt idx="5">
                <c:v>238</c:v>
              </c:pt>
              <c:pt idx="6">
                <c:v>260</c:v>
              </c:pt>
              <c:pt idx="7">
                <c:v>266</c:v>
              </c:pt>
              <c:pt idx="8">
                <c:v>270</c:v>
              </c:pt>
              <c:pt idx="9">
                <c:v>270</c:v>
              </c:pt>
              <c:pt idx="10">
                <c:v>270</c:v>
              </c:pt>
            </c:numLit>
          </c:val>
          <c:extLst>
            <c:ext xmlns:c16="http://schemas.microsoft.com/office/drawing/2014/chart" uri="{C3380CC4-5D6E-409C-BE32-E72D297353CC}">
              <c16:uniqueId val="{00000002-17BD-4032-B3F5-955A04A6B358}"/>
            </c:ext>
          </c:extLst>
        </c:ser>
        <c:ser>
          <c:idx val="3"/>
          <c:order val="3"/>
          <c:tx>
            <c:v>DC</c:v>
          </c:tx>
          <c:spPr>
            <a:solidFill>
              <a:srgbClr val="CCFFFF"/>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15</c:v>
              </c:pt>
              <c:pt idx="1">
                <c:v>15</c:v>
              </c:pt>
              <c:pt idx="2">
                <c:v>15</c:v>
              </c:pt>
              <c:pt idx="3">
                <c:v>15</c:v>
              </c:pt>
              <c:pt idx="4">
                <c:v>15</c:v>
              </c:pt>
              <c:pt idx="5">
                <c:v>15</c:v>
              </c:pt>
              <c:pt idx="6">
                <c:v>15</c:v>
              </c:pt>
              <c:pt idx="7">
                <c:v>20</c:v>
              </c:pt>
              <c:pt idx="8">
                <c:v>20</c:v>
              </c:pt>
              <c:pt idx="9">
                <c:v>20</c:v>
              </c:pt>
              <c:pt idx="10">
                <c:v>20</c:v>
              </c:pt>
            </c:numLit>
          </c:val>
          <c:extLst>
            <c:ext xmlns:c16="http://schemas.microsoft.com/office/drawing/2014/chart" uri="{C3380CC4-5D6E-409C-BE32-E72D297353CC}">
              <c16:uniqueId val="{00000003-17BD-4032-B3F5-955A04A6B358}"/>
            </c:ext>
          </c:extLst>
        </c:ser>
        <c:dLbls>
          <c:showLegendKey val="0"/>
          <c:showVal val="0"/>
          <c:showCatName val="0"/>
          <c:showSerName val="0"/>
          <c:showPercent val="0"/>
          <c:showBubbleSize val="0"/>
        </c:dLbls>
        <c:gapWidth val="150"/>
        <c:overlap val="100"/>
        <c:axId val="176160848"/>
        <c:axId val="176161240"/>
      </c:barChart>
      <c:catAx>
        <c:axId val="17616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61240"/>
        <c:crosses val="autoZero"/>
        <c:auto val="1"/>
        <c:lblAlgn val="ctr"/>
        <c:lblOffset val="100"/>
        <c:tickLblSkip val="2"/>
        <c:tickMarkSkip val="1"/>
        <c:noMultiLvlLbl val="0"/>
      </c:catAx>
      <c:valAx>
        <c:axId val="176161240"/>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public access sits (cumulative)</a:t>
                </a:r>
              </a:p>
            </c:rich>
          </c:tx>
          <c:layout>
            <c:manualLayout>
              <c:xMode val="edge"/>
              <c:yMode val="edge"/>
              <c:x val="3.2653093763047841E-2"/>
              <c:y val="0.1203007518796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60848"/>
        <c:crosses val="autoZero"/>
        <c:crossBetween val="between"/>
      </c:valAx>
      <c:spPr>
        <a:solidFill>
          <a:srgbClr val="C0C0C0"/>
        </a:solidFill>
        <a:ln w="12700">
          <a:solidFill>
            <a:srgbClr val="808080"/>
          </a:solidFill>
          <a:prstDash val="solid"/>
        </a:ln>
      </c:spPr>
    </c:plotArea>
    <c:legend>
      <c:legendPos val="r"/>
      <c:layout>
        <c:manualLayout>
          <c:xMode val="edge"/>
          <c:yMode val="edge"/>
          <c:x val="0.90204171520419985"/>
          <c:y val="0.30451127819549006"/>
          <c:w val="8.1632734407619589E-2"/>
          <c:h val="0.3195488721804538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3892193371522"/>
          <c:y val="9.7744360902256272E-2"/>
          <c:w val="0.82449061751695785"/>
          <c:h val="0.73308270676691656"/>
        </c:manualLayout>
      </c:layout>
      <c:barChart>
        <c:barDir val="col"/>
        <c:grouping val="clustered"/>
        <c:varyColors val="0"/>
        <c:ser>
          <c:idx val="0"/>
          <c:order val="0"/>
          <c:spPr>
            <a:solidFill>
              <a:srgbClr val="9999FF"/>
            </a:solidFill>
            <a:ln w="12700">
              <a:solidFill>
                <a:srgbClr val="000000"/>
              </a:solidFill>
              <a:prstDash val="solid"/>
            </a:ln>
          </c:spPr>
          <c:invertIfNegative val="0"/>
          <c:cat>
            <c:numLit>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formatCode>General</c:formatCode>
              <c:ptCount val="11"/>
              <c:pt idx="0">
                <c:v>28</c:v>
              </c:pt>
              <c:pt idx="1">
                <c:v>65</c:v>
              </c:pt>
              <c:pt idx="2">
                <c:v>116</c:v>
              </c:pt>
              <c:pt idx="3">
                <c:v>127</c:v>
              </c:pt>
              <c:pt idx="4">
                <c:v>140</c:v>
              </c:pt>
              <c:pt idx="5">
                <c:v>146</c:v>
              </c:pt>
              <c:pt idx="6">
                <c:v>152</c:v>
              </c:pt>
              <c:pt idx="7">
                <c:v>156</c:v>
              </c:pt>
              <c:pt idx="8">
                <c:v>161</c:v>
              </c:pt>
              <c:pt idx="9">
                <c:v>166</c:v>
              </c:pt>
              <c:pt idx="10">
                <c:v>173</c:v>
              </c:pt>
            </c:numLit>
          </c:val>
          <c:extLst>
            <c:ext xmlns:c16="http://schemas.microsoft.com/office/drawing/2014/chart" uri="{C3380CC4-5D6E-409C-BE32-E72D297353CC}">
              <c16:uniqueId val="{00000000-8C19-4E13-82DE-4863CB5736DE}"/>
            </c:ext>
          </c:extLst>
        </c:ser>
        <c:dLbls>
          <c:showLegendKey val="0"/>
          <c:showVal val="0"/>
          <c:showCatName val="0"/>
          <c:showSerName val="0"/>
          <c:showPercent val="0"/>
          <c:showBubbleSize val="0"/>
        </c:dLbls>
        <c:gapWidth val="150"/>
        <c:axId val="176162416"/>
        <c:axId val="176162808"/>
      </c:barChart>
      <c:catAx>
        <c:axId val="17616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62808"/>
        <c:crosses val="autoZero"/>
        <c:auto val="1"/>
        <c:lblAlgn val="ctr"/>
        <c:lblOffset val="100"/>
        <c:tickLblSkip val="2"/>
        <c:tickMarkSkip val="1"/>
        <c:noMultiLvlLbl val="0"/>
      </c:catAx>
      <c:valAx>
        <c:axId val="176162808"/>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gateways designated (cumulative)</a:t>
                </a:r>
              </a:p>
            </c:rich>
          </c:tx>
          <c:layout>
            <c:manualLayout>
              <c:xMode val="edge"/>
              <c:yMode val="edge"/>
              <c:x val="3.2653093763047841E-2"/>
              <c:y val="9.0225563909774764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62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312180</xdr:colOff>
      <xdr:row>0</xdr:row>
      <xdr:rowOff>45624</xdr:rowOff>
    </xdr:from>
    <xdr:to>
      <xdr:col>21</xdr:col>
      <xdr:colOff>381000</xdr:colOff>
      <xdr:row>16</xdr:row>
      <xdr:rowOff>123265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299587</xdr:colOff>
      <xdr:row>17</xdr:row>
      <xdr:rowOff>33619</xdr:rowOff>
    </xdr:from>
    <xdr:to>
      <xdr:col>22</xdr:col>
      <xdr:colOff>829236</xdr:colOff>
      <xdr:row>34</xdr:row>
      <xdr:rowOff>179294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47624</xdr:colOff>
      <xdr:row>47</xdr:row>
      <xdr:rowOff>114300</xdr:rowOff>
    </xdr:from>
    <xdr:to>
      <xdr:col>16</xdr:col>
      <xdr:colOff>134470</xdr:colOff>
      <xdr:row>63</xdr:row>
      <xdr:rowOff>57150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19049</xdr:colOff>
      <xdr:row>64</xdr:row>
      <xdr:rowOff>28575</xdr:rowOff>
    </xdr:from>
    <xdr:to>
      <xdr:col>16</xdr:col>
      <xdr:colOff>168087</xdr:colOff>
      <xdr:row>79</xdr:row>
      <xdr:rowOff>133350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28574</xdr:colOff>
      <xdr:row>81</xdr:row>
      <xdr:rowOff>133350</xdr:rowOff>
    </xdr:from>
    <xdr:to>
      <xdr:col>16</xdr:col>
      <xdr:colOff>291352</xdr:colOff>
      <xdr:row>97</xdr:row>
      <xdr:rowOff>76200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0.16301</cdr:x>
      <cdr:y>0.58085</cdr:y>
    </cdr:from>
    <cdr:to>
      <cdr:x>0.87985</cdr:x>
      <cdr:y>0.58085</cdr:y>
    </cdr:to>
    <cdr:sp macro="" textlink="">
      <cdr:nvSpPr>
        <cdr:cNvPr id="3073" name="Line 1"/>
        <cdr:cNvSpPr>
          <a:spLocks xmlns:a="http://schemas.openxmlformats.org/drawingml/2006/main" noChangeShapeType="1"/>
        </cdr:cNvSpPr>
      </cdr:nvSpPr>
      <cdr:spPr bwMode="auto">
        <a:xfrm xmlns:a="http://schemas.openxmlformats.org/drawingml/2006/main">
          <a:off x="765518" y="1480388"/>
          <a:ext cx="3352531"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sp>
  </cdr:relSizeAnchor>
  <cdr:relSizeAnchor xmlns:cdr="http://schemas.openxmlformats.org/drawingml/2006/chartDrawing">
    <cdr:from>
      <cdr:x>0.4253</cdr:x>
      <cdr:y>0.52454</cdr:y>
    </cdr:from>
    <cdr:to>
      <cdr:x>0.62074</cdr:x>
      <cdr:y>0.60323</cdr:y>
    </cdr:to>
    <cdr:sp macro="" textlink="">
      <cdr:nvSpPr>
        <cdr:cNvPr id="3074" name="Text Box 2"/>
        <cdr:cNvSpPr txBox="1">
          <a:spLocks xmlns:a="http://schemas.openxmlformats.org/drawingml/2006/main" noChangeArrowheads="1"/>
        </cdr:cNvSpPr>
      </cdr:nvSpPr>
      <cdr:spPr bwMode="auto">
        <a:xfrm xmlns:a="http://schemas.openxmlformats.org/drawingml/2006/main">
          <a:off x="1992221" y="1337185"/>
          <a:ext cx="914014" cy="2001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792.5 mile goal</a:t>
          </a:r>
        </a:p>
      </cdr:txBody>
    </cdr:sp>
  </cdr:relSizeAnchor>
</c:userShapes>
</file>

<file path=xl/drawings/drawing4.xml><?xml version="1.0" encoding="utf-8"?>
<c:userShapes xmlns:c="http://schemas.openxmlformats.org/drawingml/2006/chart">
  <cdr:relSizeAnchor xmlns:cdr="http://schemas.openxmlformats.org/drawingml/2006/chartDrawing">
    <cdr:from>
      <cdr:x>0.1466</cdr:x>
      <cdr:y>0.17201</cdr:y>
    </cdr:from>
    <cdr:to>
      <cdr:x>0.87961</cdr:x>
      <cdr:y>0.17201</cdr:y>
    </cdr:to>
    <cdr:sp macro="" textlink="">
      <cdr:nvSpPr>
        <cdr:cNvPr id="4097" name="Line 1"/>
        <cdr:cNvSpPr>
          <a:spLocks xmlns:a="http://schemas.openxmlformats.org/drawingml/2006/main" noChangeShapeType="1"/>
        </cdr:cNvSpPr>
      </cdr:nvSpPr>
      <cdr:spPr bwMode="auto">
        <a:xfrm xmlns:a="http://schemas.openxmlformats.org/drawingml/2006/main">
          <a:off x="688777" y="440632"/>
          <a:ext cx="3428126"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sp>
  </cdr:relSizeAnchor>
  <cdr:relSizeAnchor xmlns:cdr="http://schemas.openxmlformats.org/drawingml/2006/chartDrawing">
    <cdr:from>
      <cdr:x>0.45224</cdr:x>
      <cdr:y>0.11643</cdr:y>
    </cdr:from>
    <cdr:to>
      <cdr:x>0.61927</cdr:x>
      <cdr:y>0.19511</cdr:y>
    </cdr:to>
    <cdr:sp macro="" textlink="">
      <cdr:nvSpPr>
        <cdr:cNvPr id="4098" name="Text Box 2"/>
        <cdr:cNvSpPr txBox="1">
          <a:spLocks xmlns:a="http://schemas.openxmlformats.org/drawingml/2006/main" noChangeArrowheads="1"/>
        </cdr:cNvSpPr>
      </cdr:nvSpPr>
      <cdr:spPr bwMode="auto">
        <a:xfrm xmlns:a="http://schemas.openxmlformats.org/drawingml/2006/main">
          <a:off x="2118213" y="299264"/>
          <a:ext cx="781150" cy="2001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805 site goal</a:t>
          </a:r>
        </a:p>
      </cdr:txBody>
    </cdr:sp>
  </cdr:relSizeAnchor>
</c:userShapes>
</file>

<file path=xl/drawings/drawing5.xml><?xml version="1.0" encoding="utf-8"?>
<c:userShapes xmlns:c="http://schemas.openxmlformats.org/drawingml/2006/chart">
  <cdr:relSizeAnchor xmlns:cdr="http://schemas.openxmlformats.org/drawingml/2006/chartDrawing">
    <cdr:from>
      <cdr:x>0.14488</cdr:x>
      <cdr:y>0.71898</cdr:y>
    </cdr:from>
    <cdr:to>
      <cdr:x>0.97145</cdr:x>
      <cdr:y>0.72259</cdr:y>
    </cdr:to>
    <cdr:sp macro="" textlink="">
      <cdr:nvSpPr>
        <cdr:cNvPr id="7169" name="Line 1"/>
        <cdr:cNvSpPr>
          <a:spLocks xmlns:a="http://schemas.openxmlformats.org/drawingml/2006/main" noChangeShapeType="1"/>
        </cdr:cNvSpPr>
      </cdr:nvSpPr>
      <cdr:spPr bwMode="auto">
        <a:xfrm xmlns:a="http://schemas.openxmlformats.org/drawingml/2006/main" flipV="1">
          <a:off x="680760" y="1831665"/>
          <a:ext cx="3865661" cy="918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sp>
  </cdr:relSizeAnchor>
  <cdr:relSizeAnchor xmlns:cdr="http://schemas.openxmlformats.org/drawingml/2006/chartDrawing">
    <cdr:from>
      <cdr:x>0.45592</cdr:x>
      <cdr:y>0.65184</cdr:y>
    </cdr:from>
    <cdr:to>
      <cdr:x>0.68393</cdr:x>
      <cdr:y>0.73053</cdr:y>
    </cdr:to>
    <cdr:sp macro="" textlink="">
      <cdr:nvSpPr>
        <cdr:cNvPr id="7170" name="Text Box 2"/>
        <cdr:cNvSpPr txBox="1">
          <a:spLocks xmlns:a="http://schemas.openxmlformats.org/drawingml/2006/main" noChangeArrowheads="1"/>
        </cdr:cNvSpPr>
      </cdr:nvSpPr>
      <cdr:spPr bwMode="auto">
        <a:xfrm xmlns:a="http://schemas.openxmlformats.org/drawingml/2006/main">
          <a:off x="2135394" y="1660923"/>
          <a:ext cx="1066350" cy="2001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30 Gateways goal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po.sharepoint.com/sites/Intranet/internalteams/Web/Web%20Documents/OnChesapeakeProgress_Engaged%20Communities/Public%20Access/OLD/Data_2017_Public%20Access%20Site%20Development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bpo.sharepoint.com/sites/Intranet/internalteams/Web/Web%20Documents/OnChesapeakeProgress_Engaged%20Communities/Public%20Access/OLD/Data_2016_Public_Access_Site_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bpo.sharepoint.com/sites/Intranet/internalteams/Web/Web%20Documents/OnChesapeakeProgress_Engaged%20Communities/Public%20Access/OLD/Data_2015_Public_Access_Site_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amp; Indicator Reporting"/>
      <sheetName val="Opened Sites "/>
      <sheetName val="Historic C2K Data"/>
      <sheetName val="General Inf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amp; Indicator Reporting"/>
      <sheetName val="Opened Sites "/>
      <sheetName val="Historic C2K Data"/>
      <sheetName val="General Inf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amp; Indicator Reporting"/>
      <sheetName val="Opened Sites "/>
      <sheetName val="Historic C2K Data"/>
      <sheetName val="General Inf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ppaa.virginiainteractive.org/Item/Detail/92" TargetMode="External"/><Relationship Id="rId2" Type="http://schemas.openxmlformats.org/officeDocument/2006/relationships/hyperlink" Target="https://mppaa.virginiainteractive.org/Item/Detail/93" TargetMode="External"/><Relationship Id="rId1" Type="http://schemas.openxmlformats.org/officeDocument/2006/relationships/hyperlink" Target="https://mppaa.virginiainteractive.org/Item/Detail/88"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ontgomeryparks.org/" TargetMode="External"/><Relationship Id="rId7" Type="http://schemas.openxmlformats.org/officeDocument/2006/relationships/printerSettings" Target="../printerSettings/printerSettings3.bin"/><Relationship Id="rId2" Type="http://schemas.openxmlformats.org/officeDocument/2006/relationships/hyperlink" Target="https://www.washco-md.net/parks-facilities/county-park/" TargetMode="External"/><Relationship Id="rId1" Type="http://schemas.openxmlformats.org/officeDocument/2006/relationships/hyperlink" Target="https://www.visitharford.com/listing/mariner-point-park/225/" TargetMode="External"/><Relationship Id="rId6" Type="http://schemas.openxmlformats.org/officeDocument/2006/relationships/hyperlink" Target="https://www.dcnr.pa.gov/StateForests/FindAForest/Tiadaghton/Pages/default.aspx" TargetMode="External"/><Relationship Id="rId5" Type="http://schemas.openxmlformats.org/officeDocument/2006/relationships/hyperlink" Target="http://gisapps.dnr.state.md.us/PublicFishingAccess/index.html" TargetMode="External"/><Relationship Id="rId4" Type="http://schemas.openxmlformats.org/officeDocument/2006/relationships/hyperlink" Target="https://www.visitstmarysmd.com/directory/leonardtown-wharf-par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ebapps02.dnr.state.md.us/MDPublicWaterAccess/ShowWaterAccessToPublic.aspx?PKintKeyID=684" TargetMode="External"/><Relationship Id="rId3" Type="http://schemas.openxmlformats.org/officeDocument/2006/relationships/hyperlink" Target="http://webapps02.dnr.state.md.us/MDPublicWaterAccess/ShowWaterAccessToPublic.aspx?PKintKeyID=711" TargetMode="External"/><Relationship Id="rId7" Type="http://schemas.openxmlformats.org/officeDocument/2006/relationships/hyperlink" Target="http://webapps02.dnr.state.md.us/MDPublicWaterAccess/ShowWaterAccessToPublic.aspx?PKintKeyID=701" TargetMode="External"/><Relationship Id="rId2" Type="http://schemas.openxmlformats.org/officeDocument/2006/relationships/hyperlink" Target="https://dnrec.alpha.delaware.gov/fish-wildlife/fishing/access/" TargetMode="External"/><Relationship Id="rId1" Type="http://schemas.openxmlformats.org/officeDocument/2006/relationships/hyperlink" Target="https://www.visitpwc.com/listing/neabsco-creek-boardwalk/1648/" TargetMode="External"/><Relationship Id="rId6" Type="http://schemas.openxmlformats.org/officeDocument/2006/relationships/hyperlink" Target="http://webapps02.dnr.state.md.us/MDPublicWaterAccess/ShowWaterAccessToPublic.aspx?PKintKeyID=323" TargetMode="External"/><Relationship Id="rId11" Type="http://schemas.openxmlformats.org/officeDocument/2006/relationships/printerSettings" Target="../printerSettings/printerSettings4.bin"/><Relationship Id="rId5" Type="http://schemas.openxmlformats.org/officeDocument/2006/relationships/hyperlink" Target="http://webapps02.dnr.state.md.us/MDPublicWaterAccess/ShowWaterAccessToPublic.aspx?PKintKeyID=709" TargetMode="External"/><Relationship Id="rId10" Type="http://schemas.openxmlformats.org/officeDocument/2006/relationships/hyperlink" Target="https://alleghanyhighlandsblueway.com/" TargetMode="External"/><Relationship Id="rId4" Type="http://schemas.openxmlformats.org/officeDocument/2006/relationships/hyperlink" Target="http://webapps02.dnr.state.md.us/MDPublicWaterAccess/ShowWaterAccessToPublic.aspx?PKintKeyID=450" TargetMode="External"/><Relationship Id="rId9" Type="http://schemas.openxmlformats.org/officeDocument/2006/relationships/hyperlink" Target="http://webapps02.dnr.state.md.us/MDPublicWaterAccess/ShowWaterAccessToPublic.aspx?PKintKeyID=70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nr.maryland.gov/publiclands/Pages/southern/pointlookout.aspx" TargetMode="External"/><Relationship Id="rId13" Type="http://schemas.openxmlformats.org/officeDocument/2006/relationships/printerSettings" Target="../printerSettings/printerSettings5.bin"/><Relationship Id="rId3" Type="http://schemas.openxmlformats.org/officeDocument/2006/relationships/hyperlink" Target="https://maryland.maps.arcgis.com/apps/webappviewer/index.html?id=db62ad80097845baba3a4e3f8c1def94" TargetMode="External"/><Relationship Id="rId7" Type="http://schemas.openxmlformats.org/officeDocument/2006/relationships/hyperlink" Target="http://dnr.maryland.gov/publiclands/Pages/southern/newtowne.aspx" TargetMode="External"/><Relationship Id="rId12" Type="http://schemas.openxmlformats.org/officeDocument/2006/relationships/hyperlink" Target="http://dnr.maryland.gov/publiclands/Pages/southern/pointlookout.aspx" TargetMode="External"/><Relationship Id="rId2" Type="http://schemas.openxmlformats.org/officeDocument/2006/relationships/hyperlink" Target="https://www.visitstmarysmd.com/directory/snow-hill-park-beach/" TargetMode="External"/><Relationship Id="rId1" Type="http://schemas.openxmlformats.org/officeDocument/2006/relationships/hyperlink" Target="http://dnr.maryland.gov/publiclands/Pages/eastern/wyeisland.aspx" TargetMode="External"/><Relationship Id="rId6" Type="http://schemas.openxmlformats.org/officeDocument/2006/relationships/hyperlink" Target="http://dnr.maryland.gov/publiclands/Pages/southern/newtowne.aspx" TargetMode="External"/><Relationship Id="rId11" Type="http://schemas.openxmlformats.org/officeDocument/2006/relationships/hyperlink" Target="http://dnr.maryland.gov/publiclands/Pages/southern/pointlookout.aspx" TargetMode="External"/><Relationship Id="rId5" Type="http://schemas.openxmlformats.org/officeDocument/2006/relationships/hyperlink" Target="https://www.aacounty.org/locations-and-directions/discovery-village-park" TargetMode="External"/><Relationship Id="rId10" Type="http://schemas.openxmlformats.org/officeDocument/2006/relationships/hyperlink" Target="http://dnr.maryland.gov/fisheries/Pages/hotspots/unicorn.aspx" TargetMode="External"/><Relationship Id="rId4" Type="http://schemas.openxmlformats.org/officeDocument/2006/relationships/hyperlink" Target="https://www.aacounty.org/locations-and-directions/downs-park" TargetMode="External"/><Relationship Id="rId9" Type="http://schemas.openxmlformats.org/officeDocument/2006/relationships/hyperlink" Target="http://dnr.maryland.gov/publiclands/Pages/southern/pointlookou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9"/>
  <sheetViews>
    <sheetView zoomScale="85" zoomScaleNormal="85" workbookViewId="0">
      <selection activeCell="H14" sqref="H14"/>
    </sheetView>
  </sheetViews>
  <sheetFormatPr defaultRowHeight="14.5" x14ac:dyDescent="0.35"/>
  <cols>
    <col min="2" max="8" width="8.7265625" customWidth="1"/>
    <col min="9" max="9" width="16.6328125" customWidth="1"/>
    <col min="10" max="10" width="16.1796875" customWidth="1"/>
    <col min="11" max="11" width="13.453125" bestFit="1" customWidth="1"/>
    <col min="12" max="12" width="11.54296875" bestFit="1" customWidth="1"/>
    <col min="13" max="13" width="9.453125" customWidth="1"/>
    <col min="22" max="22" width="10.81640625" bestFit="1" customWidth="1"/>
    <col min="23" max="23" width="24" customWidth="1"/>
    <col min="24" max="24" width="9.453125" customWidth="1"/>
  </cols>
  <sheetData>
    <row r="1" spans="1:23" ht="18.5" x14ac:dyDescent="0.45">
      <c r="A1" s="42" t="s">
        <v>566</v>
      </c>
      <c r="W1" s="222" t="s">
        <v>567</v>
      </c>
    </row>
    <row r="2" spans="1:23" s="49" customFormat="1" ht="29.5" thickBot="1" x14ac:dyDescent="0.4">
      <c r="A2" s="45" t="s">
        <v>1</v>
      </c>
      <c r="B2" s="43" t="s">
        <v>2</v>
      </c>
      <c r="C2" s="46" t="s">
        <v>3</v>
      </c>
      <c r="D2" s="46" t="s">
        <v>4</v>
      </c>
      <c r="E2" s="46" t="s">
        <v>5</v>
      </c>
      <c r="F2" s="47" t="s">
        <v>21</v>
      </c>
      <c r="G2" s="46" t="s">
        <v>19</v>
      </c>
      <c r="H2" s="45" t="s">
        <v>20</v>
      </c>
      <c r="I2" s="43" t="s">
        <v>47</v>
      </c>
      <c r="J2" s="44" t="s">
        <v>40</v>
      </c>
      <c r="K2" s="47" t="s">
        <v>44</v>
      </c>
      <c r="L2" s="46" t="s">
        <v>46</v>
      </c>
      <c r="M2" s="43" t="s">
        <v>7</v>
      </c>
      <c r="N2" s="48"/>
      <c r="W2" s="223"/>
    </row>
    <row r="3" spans="1:23" ht="15" thickTop="1" x14ac:dyDescent="0.35">
      <c r="A3" s="37" t="s">
        <v>41</v>
      </c>
      <c r="B3" s="35">
        <v>572</v>
      </c>
      <c r="C3" s="5">
        <f>177+4</f>
        <v>181</v>
      </c>
      <c r="D3" s="5">
        <f>282+4</f>
        <v>286</v>
      </c>
      <c r="E3" s="5">
        <v>22</v>
      </c>
      <c r="F3" s="5">
        <v>6</v>
      </c>
      <c r="G3" s="5">
        <f>26+2</f>
        <v>28</v>
      </c>
      <c r="H3" s="38">
        <v>44</v>
      </c>
      <c r="I3" s="35">
        <f>SUM(B3:H3)</f>
        <v>1139</v>
      </c>
      <c r="J3" s="7">
        <f>I3</f>
        <v>1139</v>
      </c>
      <c r="K3" s="5" t="s">
        <v>45</v>
      </c>
      <c r="L3" s="5" t="s">
        <v>45</v>
      </c>
      <c r="M3" s="5" t="s">
        <v>45</v>
      </c>
      <c r="N3" s="16"/>
      <c r="W3" s="223"/>
    </row>
    <row r="4" spans="1:23" x14ac:dyDescent="0.35">
      <c r="A4" s="34">
        <v>2011</v>
      </c>
      <c r="B4" s="36">
        <f>B3+6</f>
        <v>578</v>
      </c>
      <c r="C4" s="36">
        <f>C3+3</f>
        <v>184</v>
      </c>
      <c r="D4" s="36">
        <f>D3+5</f>
        <v>291</v>
      </c>
      <c r="E4" s="36">
        <f>E3+1</f>
        <v>23</v>
      </c>
      <c r="F4" s="36">
        <f>F3+0</f>
        <v>6</v>
      </c>
      <c r="G4" s="36">
        <f>G3+0</f>
        <v>28</v>
      </c>
      <c r="H4" s="36">
        <f>H3+0</f>
        <v>44</v>
      </c>
      <c r="I4" s="36">
        <f t="shared" ref="I4:I18" si="0">SUM(B4:H4)</f>
        <v>1154</v>
      </c>
      <c r="J4" s="7">
        <f>J3+20</f>
        <v>1159</v>
      </c>
      <c r="K4" s="7">
        <f>I4-I3</f>
        <v>15</v>
      </c>
      <c r="L4" s="7">
        <v>20</v>
      </c>
      <c r="M4" s="50">
        <f>K4/$L$19</f>
        <v>0.05</v>
      </c>
      <c r="N4" s="16"/>
      <c r="W4" s="223"/>
    </row>
    <row r="5" spans="1:23" x14ac:dyDescent="0.35">
      <c r="A5" s="33">
        <v>2012</v>
      </c>
      <c r="B5" s="36">
        <f>B4+4</f>
        <v>582</v>
      </c>
      <c r="C5" s="36">
        <f>C4+4</f>
        <v>188</v>
      </c>
      <c r="D5" s="36">
        <f>D4+6</f>
        <v>297</v>
      </c>
      <c r="E5" s="36">
        <f>E4+0</f>
        <v>23</v>
      </c>
      <c r="F5" s="36">
        <f t="shared" ref="F5" si="1">F4</f>
        <v>6</v>
      </c>
      <c r="G5" s="36">
        <f>G4+4</f>
        <v>32</v>
      </c>
      <c r="H5" s="36">
        <f>H4+0</f>
        <v>44</v>
      </c>
      <c r="I5" s="36">
        <f t="shared" si="0"/>
        <v>1172</v>
      </c>
      <c r="J5" s="7">
        <f t="shared" ref="J5:J18" si="2">J4+20</f>
        <v>1179</v>
      </c>
      <c r="K5" s="7">
        <f>I5-I4</f>
        <v>18</v>
      </c>
      <c r="L5" s="7">
        <v>20</v>
      </c>
      <c r="M5" s="50">
        <f>(SUM(K4:K5))/$L$19</f>
        <v>0.11</v>
      </c>
      <c r="W5" s="223"/>
    </row>
    <row r="6" spans="1:23" x14ac:dyDescent="0.35">
      <c r="A6" s="33">
        <v>2013</v>
      </c>
      <c r="B6" s="36">
        <f>B5+9</f>
        <v>591</v>
      </c>
      <c r="C6" s="7">
        <f>C5+8</f>
        <v>196</v>
      </c>
      <c r="D6" s="7">
        <f>D5+15</f>
        <v>312</v>
      </c>
      <c r="E6" s="7">
        <v>23</v>
      </c>
      <c r="F6" s="7">
        <v>7</v>
      </c>
      <c r="G6" s="7">
        <f>G5+3</f>
        <v>35</v>
      </c>
      <c r="H6" s="39">
        <v>44</v>
      </c>
      <c r="I6" s="36">
        <f t="shared" si="0"/>
        <v>1208</v>
      </c>
      <c r="J6" s="7">
        <f t="shared" si="2"/>
        <v>1199</v>
      </c>
      <c r="K6" s="7">
        <v>36</v>
      </c>
      <c r="L6" s="7">
        <v>20</v>
      </c>
      <c r="M6" s="50">
        <f>SUM(K4:K6)/L19</f>
        <v>0.23</v>
      </c>
      <c r="W6" s="223"/>
    </row>
    <row r="7" spans="1:23" x14ac:dyDescent="0.35">
      <c r="A7" s="33">
        <v>2014</v>
      </c>
      <c r="B7" s="36">
        <v>592</v>
      </c>
      <c r="C7" s="7">
        <v>197</v>
      </c>
      <c r="D7" s="7">
        <v>326</v>
      </c>
      <c r="E7" s="7">
        <v>23</v>
      </c>
      <c r="F7" s="7">
        <v>7</v>
      </c>
      <c r="G7" s="7">
        <v>36</v>
      </c>
      <c r="H7" s="39">
        <v>44</v>
      </c>
      <c r="I7" s="36">
        <f>SUM(B7:H7)</f>
        <v>1225</v>
      </c>
      <c r="J7" s="7">
        <f t="shared" si="2"/>
        <v>1219</v>
      </c>
      <c r="K7" s="7">
        <v>17</v>
      </c>
      <c r="L7" s="7">
        <v>20</v>
      </c>
      <c r="M7" s="50">
        <f>SUM(K4:K7)/L19</f>
        <v>0.28666666666666668</v>
      </c>
      <c r="W7" s="223"/>
    </row>
    <row r="8" spans="1:23" x14ac:dyDescent="0.35">
      <c r="A8" s="33">
        <v>2015</v>
      </c>
      <c r="B8" s="52">
        <f>B7+5</f>
        <v>597</v>
      </c>
      <c r="C8" s="52">
        <f>C7+6</f>
        <v>203</v>
      </c>
      <c r="D8" s="53">
        <f>D7+10</f>
        <v>336</v>
      </c>
      <c r="E8" s="53">
        <f>E7+1</f>
        <v>24</v>
      </c>
      <c r="F8" s="7">
        <f>F7+0</f>
        <v>7</v>
      </c>
      <c r="G8" s="7">
        <v>36</v>
      </c>
      <c r="H8" s="39">
        <f>H7+0</f>
        <v>44</v>
      </c>
      <c r="I8" s="36">
        <f t="shared" si="0"/>
        <v>1247</v>
      </c>
      <c r="J8" s="7">
        <f t="shared" si="2"/>
        <v>1239</v>
      </c>
      <c r="K8" s="7">
        <f>I8-I7</f>
        <v>22</v>
      </c>
      <c r="L8" s="7">
        <v>20</v>
      </c>
      <c r="M8" s="50">
        <f>SUM(K4:K8)/L19</f>
        <v>0.36</v>
      </c>
      <c r="W8" s="224"/>
    </row>
    <row r="9" spans="1:23" x14ac:dyDescent="0.35">
      <c r="A9" s="33">
        <v>2016</v>
      </c>
      <c r="B9" s="52">
        <v>601</v>
      </c>
      <c r="C9" s="53">
        <v>207</v>
      </c>
      <c r="D9" s="53">
        <v>350</v>
      </c>
      <c r="E9" s="53">
        <v>24</v>
      </c>
      <c r="F9" s="53">
        <v>7</v>
      </c>
      <c r="G9" s="53">
        <v>36</v>
      </c>
      <c r="H9" s="54">
        <v>46</v>
      </c>
      <c r="I9" s="36">
        <f>SUM(B9:H9)</f>
        <v>1271</v>
      </c>
      <c r="J9" s="7">
        <f t="shared" si="2"/>
        <v>1259</v>
      </c>
      <c r="K9" s="7">
        <f>I9-I8</f>
        <v>24</v>
      </c>
      <c r="L9" s="7">
        <v>20</v>
      </c>
      <c r="M9" s="50">
        <f>SUM(K4:K9)/L19</f>
        <v>0.44</v>
      </c>
    </row>
    <row r="10" spans="1:23" x14ac:dyDescent="0.35">
      <c r="A10" s="33">
        <v>2017</v>
      </c>
      <c r="B10" s="36">
        <v>610</v>
      </c>
      <c r="C10" s="7">
        <v>209</v>
      </c>
      <c r="D10" s="7">
        <v>357</v>
      </c>
      <c r="E10" s="7">
        <v>24</v>
      </c>
      <c r="F10" s="7">
        <v>7</v>
      </c>
      <c r="G10" s="7">
        <v>39</v>
      </c>
      <c r="H10" s="39">
        <v>46</v>
      </c>
      <c r="I10" s="36">
        <f t="shared" si="0"/>
        <v>1292</v>
      </c>
      <c r="J10" s="7">
        <f t="shared" si="2"/>
        <v>1279</v>
      </c>
      <c r="K10" s="7">
        <v>21</v>
      </c>
      <c r="L10" s="7">
        <v>20</v>
      </c>
      <c r="M10" s="50">
        <f>SUM(K4:K10)/L19</f>
        <v>0.51</v>
      </c>
    </row>
    <row r="11" spans="1:23" x14ac:dyDescent="0.35">
      <c r="A11" s="33">
        <v>2018</v>
      </c>
      <c r="B11" s="36">
        <v>622</v>
      </c>
      <c r="C11" s="7">
        <v>213</v>
      </c>
      <c r="D11" s="7">
        <v>364</v>
      </c>
      <c r="E11" s="7">
        <v>24</v>
      </c>
      <c r="F11" s="7">
        <v>7</v>
      </c>
      <c r="G11" s="7">
        <v>39</v>
      </c>
      <c r="H11" s="39">
        <v>46</v>
      </c>
      <c r="I11" s="36">
        <f t="shared" si="0"/>
        <v>1315</v>
      </c>
      <c r="J11" s="8">
        <f t="shared" si="2"/>
        <v>1299</v>
      </c>
      <c r="K11" s="7">
        <f>I11-I10</f>
        <v>23</v>
      </c>
      <c r="L11" s="7">
        <v>20</v>
      </c>
      <c r="M11" s="50">
        <f>SUM(K4:K11)/L19</f>
        <v>0.58666666666666667</v>
      </c>
    </row>
    <row r="12" spans="1:23" x14ac:dyDescent="0.35">
      <c r="A12" s="33">
        <v>2019</v>
      </c>
      <c r="B12" s="36">
        <v>629</v>
      </c>
      <c r="C12" s="7">
        <v>213</v>
      </c>
      <c r="D12" s="7">
        <v>374</v>
      </c>
      <c r="E12" s="7">
        <v>24</v>
      </c>
      <c r="F12" s="7">
        <v>8</v>
      </c>
      <c r="G12" s="7">
        <v>39</v>
      </c>
      <c r="H12" s="39">
        <v>46</v>
      </c>
      <c r="I12" s="36">
        <f t="shared" si="0"/>
        <v>1333</v>
      </c>
      <c r="J12" s="7">
        <f t="shared" si="2"/>
        <v>1319</v>
      </c>
      <c r="K12" s="7">
        <f>I12-I11</f>
        <v>18</v>
      </c>
      <c r="L12" s="7">
        <v>20</v>
      </c>
      <c r="M12" s="50">
        <f>SUM(K4:K12)/L19</f>
        <v>0.64666666666666661</v>
      </c>
    </row>
    <row r="13" spans="1:23" x14ac:dyDescent="0.35">
      <c r="A13" s="33">
        <v>2020</v>
      </c>
      <c r="B13" s="36">
        <v>634</v>
      </c>
      <c r="C13" s="7">
        <v>214</v>
      </c>
      <c r="D13" s="7">
        <v>380</v>
      </c>
      <c r="E13" s="7">
        <v>24</v>
      </c>
      <c r="F13" s="7">
        <v>8</v>
      </c>
      <c r="G13" s="7">
        <v>39</v>
      </c>
      <c r="H13" s="39">
        <v>46</v>
      </c>
      <c r="I13" s="36">
        <f>SUM(B13:H13)</f>
        <v>1345</v>
      </c>
      <c r="J13" s="7">
        <f t="shared" si="2"/>
        <v>1339</v>
      </c>
      <c r="K13" s="7">
        <f t="shared" ref="K13:K14" si="3">I13-I12</f>
        <v>12</v>
      </c>
      <c r="L13" s="7">
        <v>20</v>
      </c>
      <c r="M13" s="50">
        <f>SUM(K4:K13)/L19</f>
        <v>0.68666666666666665</v>
      </c>
    </row>
    <row r="14" spans="1:23" x14ac:dyDescent="0.35">
      <c r="A14" s="33">
        <v>2021</v>
      </c>
      <c r="B14" s="36">
        <v>637</v>
      </c>
      <c r="C14" s="7">
        <v>215</v>
      </c>
      <c r="D14" s="7">
        <v>405</v>
      </c>
      <c r="E14" s="7">
        <v>25</v>
      </c>
      <c r="F14" s="7">
        <v>8</v>
      </c>
      <c r="G14" s="7">
        <v>40</v>
      </c>
      <c r="H14" s="39">
        <v>46</v>
      </c>
      <c r="I14" s="36">
        <f>SUM(B14:H14)</f>
        <v>1376</v>
      </c>
      <c r="J14" s="7">
        <f t="shared" si="2"/>
        <v>1359</v>
      </c>
      <c r="K14" s="7">
        <f t="shared" si="3"/>
        <v>31</v>
      </c>
      <c r="L14" s="7">
        <v>20</v>
      </c>
      <c r="M14" s="50">
        <v>0.79</v>
      </c>
    </row>
    <row r="15" spans="1:23" x14ac:dyDescent="0.35">
      <c r="A15" s="33">
        <v>2022</v>
      </c>
      <c r="B15" s="36"/>
      <c r="C15" s="7"/>
      <c r="D15" s="7"/>
      <c r="E15" s="7"/>
      <c r="F15" s="7"/>
      <c r="G15" s="7"/>
      <c r="H15" s="39"/>
      <c r="I15" s="36">
        <f t="shared" si="0"/>
        <v>0</v>
      </c>
      <c r="J15" s="7">
        <f t="shared" si="2"/>
        <v>1379</v>
      </c>
      <c r="K15" s="7"/>
      <c r="L15" s="7">
        <v>20</v>
      </c>
      <c r="M15" s="50"/>
    </row>
    <row r="16" spans="1:23" x14ac:dyDescent="0.35">
      <c r="A16" s="33">
        <v>2023</v>
      </c>
      <c r="B16" s="36"/>
      <c r="C16" s="7"/>
      <c r="D16" s="7"/>
      <c r="E16" s="7"/>
      <c r="F16" s="7"/>
      <c r="G16" s="7"/>
      <c r="H16" s="39"/>
      <c r="I16" s="36">
        <f t="shared" si="0"/>
        <v>0</v>
      </c>
      <c r="J16" s="7">
        <f t="shared" si="2"/>
        <v>1399</v>
      </c>
      <c r="K16" s="7"/>
      <c r="L16" s="7">
        <v>20</v>
      </c>
      <c r="M16" s="50"/>
    </row>
    <row r="17" spans="1:24" x14ac:dyDescent="0.35">
      <c r="A17" s="33">
        <v>2024</v>
      </c>
      <c r="B17" s="36"/>
      <c r="C17" s="7"/>
      <c r="D17" s="7"/>
      <c r="E17" s="7"/>
      <c r="F17" s="7"/>
      <c r="G17" s="7"/>
      <c r="H17" s="39"/>
      <c r="I17" s="36">
        <f t="shared" si="0"/>
        <v>0</v>
      </c>
      <c r="J17" s="7">
        <f t="shared" si="2"/>
        <v>1419</v>
      </c>
      <c r="K17" s="7"/>
      <c r="L17" s="7">
        <v>20</v>
      </c>
      <c r="M17" s="50"/>
    </row>
    <row r="18" spans="1:24" x14ac:dyDescent="0.35">
      <c r="A18" s="33">
        <v>2025</v>
      </c>
      <c r="B18" s="36"/>
      <c r="C18" s="7"/>
      <c r="D18" s="7"/>
      <c r="E18" s="7"/>
      <c r="F18" s="7"/>
      <c r="G18" s="7"/>
      <c r="H18" s="39"/>
      <c r="I18" s="36">
        <f t="shared" si="0"/>
        <v>0</v>
      </c>
      <c r="J18" s="7">
        <f t="shared" si="2"/>
        <v>1439</v>
      </c>
      <c r="K18" s="7"/>
      <c r="L18" s="7">
        <v>20</v>
      </c>
      <c r="M18" s="50"/>
    </row>
    <row r="19" spans="1:24" x14ac:dyDescent="0.35">
      <c r="A19" s="17"/>
      <c r="B19" s="17"/>
      <c r="C19" s="17"/>
      <c r="D19" s="17"/>
      <c r="E19" s="17"/>
      <c r="F19" s="17"/>
      <c r="G19" s="17"/>
      <c r="H19" s="17"/>
      <c r="J19" s="198" t="s">
        <v>6</v>
      </c>
      <c r="K19" s="199">
        <f>SUM(K4:K18)</f>
        <v>237</v>
      </c>
      <c r="L19" s="7">
        <f>SUM(L4:L18)</f>
        <v>300</v>
      </c>
      <c r="M19" s="17"/>
    </row>
    <row r="20" spans="1:24" ht="29" x14ac:dyDescent="0.35">
      <c r="A20" s="40"/>
      <c r="B20" s="40"/>
      <c r="C20" s="40"/>
      <c r="D20" s="40"/>
      <c r="E20" s="40"/>
      <c r="F20" s="40"/>
      <c r="G20" s="40"/>
      <c r="H20" s="40"/>
      <c r="J20" s="201" t="s">
        <v>732</v>
      </c>
      <c r="K20" s="197">
        <f>AVERAGE(K4:K14)</f>
        <v>21.545454545454547</v>
      </c>
      <c r="L20" s="40"/>
      <c r="M20" s="40"/>
    </row>
    <row r="21" spans="1:24" x14ac:dyDescent="0.35">
      <c r="A21" s="40"/>
      <c r="B21" s="40"/>
      <c r="C21" s="40"/>
      <c r="D21" s="40"/>
      <c r="E21" s="40"/>
      <c r="F21" s="40"/>
      <c r="G21" s="40"/>
      <c r="H21" s="40"/>
      <c r="J21" s="196"/>
      <c r="K21" s="200"/>
      <c r="L21" s="40"/>
      <c r="M21" s="40"/>
    </row>
    <row r="22" spans="1:24" ht="87" customHeight="1" x14ac:dyDescent="0.35">
      <c r="A22" s="219" t="s">
        <v>48</v>
      </c>
      <c r="B22" s="220"/>
      <c r="C22" s="220"/>
      <c r="D22" s="220"/>
      <c r="E22" s="220"/>
      <c r="F22" s="220"/>
      <c r="G22" s="220"/>
      <c r="H22" s="220"/>
      <c r="I22" s="220"/>
      <c r="J22" s="220"/>
      <c r="K22" s="220"/>
      <c r="L22" s="220"/>
      <c r="M22" s="221"/>
    </row>
    <row r="23" spans="1:24" x14ac:dyDescent="0.35">
      <c r="A23" s="40"/>
      <c r="B23" s="40"/>
      <c r="C23" s="40"/>
      <c r="D23" s="40"/>
      <c r="E23" s="40"/>
      <c r="F23" s="40"/>
      <c r="G23" s="40"/>
      <c r="H23" s="40"/>
      <c r="K23" s="41"/>
      <c r="L23" s="40"/>
      <c r="M23" s="40"/>
    </row>
    <row r="24" spans="1:24" x14ac:dyDescent="0.35">
      <c r="A24" s="237" t="s">
        <v>568</v>
      </c>
      <c r="B24" s="229"/>
      <c r="C24" s="229"/>
      <c r="D24" s="229"/>
      <c r="E24" s="229"/>
      <c r="F24" s="229"/>
      <c r="G24" s="229"/>
      <c r="H24" s="229"/>
      <c r="I24" s="229"/>
      <c r="J24" s="229"/>
      <c r="K24" s="229"/>
      <c r="L24" s="229"/>
      <c r="M24" s="230"/>
    </row>
    <row r="25" spans="1:24" ht="16.5" customHeight="1" x14ac:dyDescent="0.35">
      <c r="A25" s="231"/>
      <c r="B25" s="232"/>
      <c r="C25" s="232"/>
      <c r="D25" s="232"/>
      <c r="E25" s="232"/>
      <c r="F25" s="232"/>
      <c r="G25" s="232"/>
      <c r="H25" s="232"/>
      <c r="I25" s="232"/>
      <c r="J25" s="232"/>
      <c r="K25" s="232"/>
      <c r="L25" s="232"/>
      <c r="M25" s="233"/>
      <c r="X25" t="s">
        <v>51</v>
      </c>
    </row>
    <row r="26" spans="1:24" ht="0.75" customHeight="1" x14ac:dyDescent="0.35">
      <c r="A26" s="231"/>
      <c r="B26" s="232"/>
      <c r="C26" s="232"/>
      <c r="D26" s="232"/>
      <c r="E26" s="232"/>
      <c r="F26" s="232"/>
      <c r="G26" s="232"/>
      <c r="H26" s="232"/>
      <c r="I26" s="232"/>
      <c r="J26" s="232"/>
      <c r="K26" s="232"/>
      <c r="L26" s="232"/>
      <c r="M26" s="233"/>
    </row>
    <row r="27" spans="1:24" ht="9" hidden="1" customHeight="1" x14ac:dyDescent="0.35">
      <c r="A27" s="231"/>
      <c r="B27" s="232"/>
      <c r="C27" s="232"/>
      <c r="D27" s="232"/>
      <c r="E27" s="232"/>
      <c r="F27" s="232"/>
      <c r="G27" s="232"/>
      <c r="H27" s="232"/>
      <c r="I27" s="232"/>
      <c r="J27" s="232"/>
      <c r="K27" s="232"/>
      <c r="L27" s="232"/>
      <c r="M27" s="233"/>
    </row>
    <row r="28" spans="1:24" hidden="1" x14ac:dyDescent="0.35">
      <c r="A28" s="231"/>
      <c r="B28" s="232"/>
      <c r="C28" s="232"/>
      <c r="D28" s="232"/>
      <c r="E28" s="232"/>
      <c r="F28" s="232"/>
      <c r="G28" s="232"/>
      <c r="H28" s="232"/>
      <c r="I28" s="232"/>
      <c r="J28" s="232"/>
      <c r="K28" s="232"/>
      <c r="L28" s="232"/>
      <c r="M28" s="233"/>
    </row>
    <row r="29" spans="1:24" ht="8.25" customHeight="1" x14ac:dyDescent="0.35">
      <c r="A29" s="234"/>
      <c r="B29" s="235"/>
      <c r="C29" s="235"/>
      <c r="D29" s="235"/>
      <c r="E29" s="235"/>
      <c r="F29" s="235"/>
      <c r="G29" s="235"/>
      <c r="H29" s="235"/>
      <c r="I29" s="235"/>
      <c r="J29" s="235"/>
      <c r="K29" s="235"/>
      <c r="L29" s="235"/>
      <c r="M29" s="236"/>
    </row>
    <row r="30" spans="1:24" x14ac:dyDescent="0.35">
      <c r="A30" s="55"/>
      <c r="B30" s="55"/>
      <c r="C30" s="55"/>
      <c r="D30" s="55"/>
      <c r="E30" s="55"/>
      <c r="F30" s="55"/>
      <c r="G30" s="55"/>
      <c r="H30" s="55"/>
      <c r="I30" s="55"/>
      <c r="J30" s="55"/>
      <c r="K30" s="55"/>
      <c r="L30" s="55"/>
      <c r="M30" s="55"/>
    </row>
    <row r="31" spans="1:24" x14ac:dyDescent="0.35">
      <c r="A31" s="228" t="s">
        <v>72</v>
      </c>
      <c r="B31" s="229"/>
      <c r="C31" s="229"/>
      <c r="D31" s="229"/>
      <c r="E31" s="229"/>
      <c r="F31" s="229"/>
      <c r="G31" s="229"/>
      <c r="H31" s="229"/>
      <c r="I31" s="229"/>
      <c r="J31" s="229"/>
      <c r="K31" s="229"/>
      <c r="L31" s="229"/>
      <c r="M31" s="230"/>
    </row>
    <row r="32" spans="1:24" x14ac:dyDescent="0.35">
      <c r="A32" s="231"/>
      <c r="B32" s="232"/>
      <c r="C32" s="232"/>
      <c r="D32" s="232"/>
      <c r="E32" s="232"/>
      <c r="F32" s="232"/>
      <c r="G32" s="232"/>
      <c r="H32" s="232"/>
      <c r="I32" s="232"/>
      <c r="J32" s="232"/>
      <c r="K32" s="232"/>
      <c r="L32" s="232"/>
      <c r="M32" s="233"/>
    </row>
    <row r="33" spans="1:14" ht="30" customHeight="1" x14ac:dyDescent="0.35">
      <c r="A33" s="234"/>
      <c r="B33" s="235"/>
      <c r="C33" s="235"/>
      <c r="D33" s="235"/>
      <c r="E33" s="235"/>
      <c r="F33" s="235"/>
      <c r="G33" s="235"/>
      <c r="H33" s="235"/>
      <c r="I33" s="235"/>
      <c r="J33" s="235"/>
      <c r="K33" s="235"/>
      <c r="L33" s="235"/>
      <c r="M33" s="236"/>
    </row>
    <row r="34" spans="1:14" x14ac:dyDescent="0.35">
      <c r="A34" s="40"/>
      <c r="B34" s="40"/>
      <c r="C34" s="40"/>
      <c r="D34" s="40"/>
      <c r="E34" s="40"/>
      <c r="F34" s="40"/>
      <c r="G34" s="40"/>
      <c r="H34" s="40"/>
      <c r="J34" s="41"/>
      <c r="K34" s="40"/>
      <c r="L34" s="40"/>
    </row>
    <row r="35" spans="1:14" x14ac:dyDescent="0.35">
      <c r="A35" s="225" t="s">
        <v>569</v>
      </c>
      <c r="B35" s="226"/>
      <c r="C35" s="226"/>
      <c r="D35" s="226"/>
      <c r="E35" s="226"/>
      <c r="F35" s="226"/>
      <c r="G35" s="226"/>
      <c r="H35" s="226"/>
      <c r="I35" s="226"/>
      <c r="J35" s="226"/>
      <c r="K35" s="226"/>
      <c r="L35" s="226"/>
      <c r="M35" s="227"/>
    </row>
    <row r="36" spans="1:14" ht="15" customHeight="1" x14ac:dyDescent="0.35">
      <c r="A36" s="237" t="s">
        <v>565</v>
      </c>
      <c r="B36" s="229"/>
      <c r="C36" s="229"/>
      <c r="D36" s="229"/>
      <c r="E36" s="229"/>
      <c r="F36" s="229"/>
      <c r="G36" s="229"/>
      <c r="H36" s="229"/>
      <c r="I36" s="229"/>
      <c r="J36" s="229"/>
      <c r="K36" s="229"/>
      <c r="L36" s="229"/>
      <c r="M36" s="230"/>
    </row>
    <row r="37" spans="1:14" x14ac:dyDescent="0.35">
      <c r="A37" s="231"/>
      <c r="B37" s="232"/>
      <c r="C37" s="232"/>
      <c r="D37" s="232"/>
      <c r="E37" s="232"/>
      <c r="F37" s="232"/>
      <c r="G37" s="232"/>
      <c r="H37" s="232"/>
      <c r="I37" s="232"/>
      <c r="J37" s="232"/>
      <c r="K37" s="232"/>
      <c r="L37" s="232"/>
      <c r="M37" s="233"/>
    </row>
    <row r="38" spans="1:14" x14ac:dyDescent="0.35">
      <c r="A38" s="231"/>
      <c r="B38" s="232"/>
      <c r="C38" s="232"/>
      <c r="D38" s="232"/>
      <c r="E38" s="232"/>
      <c r="F38" s="232"/>
      <c r="G38" s="232"/>
      <c r="H38" s="232"/>
      <c r="I38" s="232"/>
      <c r="J38" s="232"/>
      <c r="K38" s="232"/>
      <c r="L38" s="232"/>
      <c r="M38" s="233"/>
    </row>
    <row r="39" spans="1:14" x14ac:dyDescent="0.35">
      <c r="A39" s="231"/>
      <c r="B39" s="232"/>
      <c r="C39" s="232"/>
      <c r="D39" s="232"/>
      <c r="E39" s="232"/>
      <c r="F39" s="232"/>
      <c r="G39" s="232"/>
      <c r="H39" s="232"/>
      <c r="I39" s="232"/>
      <c r="J39" s="232"/>
      <c r="K39" s="232"/>
      <c r="L39" s="232"/>
      <c r="M39" s="233"/>
    </row>
    <row r="40" spans="1:14" x14ac:dyDescent="0.35">
      <c r="A40" s="231"/>
      <c r="B40" s="232"/>
      <c r="C40" s="232"/>
      <c r="D40" s="232"/>
      <c r="E40" s="232"/>
      <c r="F40" s="232"/>
      <c r="G40" s="232"/>
      <c r="H40" s="232"/>
      <c r="I40" s="232"/>
      <c r="J40" s="232"/>
      <c r="K40" s="232"/>
      <c r="L40" s="232"/>
      <c r="M40" s="233"/>
    </row>
    <row r="41" spans="1:14" ht="21" x14ac:dyDescent="0.5">
      <c r="A41" s="231"/>
      <c r="B41" s="232"/>
      <c r="C41" s="232"/>
      <c r="D41" s="232"/>
      <c r="E41" s="232"/>
      <c r="F41" s="232"/>
      <c r="G41" s="232"/>
      <c r="H41" s="232"/>
      <c r="I41" s="232"/>
      <c r="J41" s="232"/>
      <c r="K41" s="232"/>
      <c r="L41" s="232"/>
      <c r="M41" s="233"/>
      <c r="N41" s="51"/>
    </row>
    <row r="42" spans="1:14" x14ac:dyDescent="0.35">
      <c r="A42" s="231"/>
      <c r="B42" s="232"/>
      <c r="C42" s="232"/>
      <c r="D42" s="232"/>
      <c r="E42" s="232"/>
      <c r="F42" s="232"/>
      <c r="G42" s="232"/>
      <c r="H42" s="232"/>
      <c r="I42" s="232"/>
      <c r="J42" s="232"/>
      <c r="K42" s="232"/>
      <c r="L42" s="232"/>
      <c r="M42" s="233"/>
    </row>
    <row r="43" spans="1:14" x14ac:dyDescent="0.35">
      <c r="A43" s="231"/>
      <c r="B43" s="232"/>
      <c r="C43" s="232"/>
      <c r="D43" s="232"/>
      <c r="E43" s="232"/>
      <c r="F43" s="232"/>
      <c r="G43" s="232"/>
      <c r="H43" s="232"/>
      <c r="I43" s="232"/>
      <c r="J43" s="232"/>
      <c r="K43" s="232"/>
      <c r="L43" s="232"/>
      <c r="M43" s="233"/>
    </row>
    <row r="44" spans="1:14" x14ac:dyDescent="0.35">
      <c r="A44" s="231"/>
      <c r="B44" s="232"/>
      <c r="C44" s="232"/>
      <c r="D44" s="232"/>
      <c r="E44" s="232"/>
      <c r="F44" s="232"/>
      <c r="G44" s="232"/>
      <c r="H44" s="232"/>
      <c r="I44" s="232"/>
      <c r="J44" s="232"/>
      <c r="K44" s="232"/>
      <c r="L44" s="232"/>
      <c r="M44" s="233"/>
    </row>
    <row r="45" spans="1:14" x14ac:dyDescent="0.35">
      <c r="A45" s="231"/>
      <c r="B45" s="232"/>
      <c r="C45" s="232"/>
      <c r="D45" s="232"/>
      <c r="E45" s="232"/>
      <c r="F45" s="232"/>
      <c r="G45" s="232"/>
      <c r="H45" s="232"/>
      <c r="I45" s="232"/>
      <c r="J45" s="232"/>
      <c r="K45" s="232"/>
      <c r="L45" s="232"/>
      <c r="M45" s="233"/>
    </row>
    <row r="46" spans="1:14" x14ac:dyDescent="0.35">
      <c r="A46" s="231"/>
      <c r="B46" s="232"/>
      <c r="C46" s="232"/>
      <c r="D46" s="232"/>
      <c r="E46" s="232"/>
      <c r="F46" s="232"/>
      <c r="G46" s="232"/>
      <c r="H46" s="232"/>
      <c r="I46" s="232"/>
      <c r="J46" s="232"/>
      <c r="K46" s="232"/>
      <c r="L46" s="232"/>
      <c r="M46" s="233"/>
    </row>
    <row r="47" spans="1:14" x14ac:dyDescent="0.35">
      <c r="A47" s="231"/>
      <c r="B47" s="232"/>
      <c r="C47" s="232"/>
      <c r="D47" s="232"/>
      <c r="E47" s="232"/>
      <c r="F47" s="232"/>
      <c r="G47" s="232"/>
      <c r="H47" s="232"/>
      <c r="I47" s="232"/>
      <c r="J47" s="232"/>
      <c r="K47" s="232"/>
      <c r="L47" s="232"/>
      <c r="M47" s="233"/>
    </row>
    <row r="48" spans="1:14" x14ac:dyDescent="0.35">
      <c r="A48" s="231"/>
      <c r="B48" s="232"/>
      <c r="C48" s="232"/>
      <c r="D48" s="232"/>
      <c r="E48" s="232"/>
      <c r="F48" s="232"/>
      <c r="G48" s="232"/>
      <c r="H48" s="232"/>
      <c r="I48" s="232"/>
      <c r="J48" s="232"/>
      <c r="K48" s="232"/>
      <c r="L48" s="232"/>
      <c r="M48" s="233"/>
    </row>
    <row r="49" spans="1:13" x14ac:dyDescent="0.35">
      <c r="A49" s="231"/>
      <c r="B49" s="232"/>
      <c r="C49" s="232"/>
      <c r="D49" s="232"/>
      <c r="E49" s="232"/>
      <c r="F49" s="232"/>
      <c r="G49" s="232"/>
      <c r="H49" s="232"/>
      <c r="I49" s="232"/>
      <c r="J49" s="232"/>
      <c r="K49" s="232"/>
      <c r="L49" s="232"/>
      <c r="M49" s="233"/>
    </row>
    <row r="50" spans="1:13" x14ac:dyDescent="0.35">
      <c r="A50" s="231"/>
      <c r="B50" s="232"/>
      <c r="C50" s="232"/>
      <c r="D50" s="232"/>
      <c r="E50" s="232"/>
      <c r="F50" s="232"/>
      <c r="G50" s="232"/>
      <c r="H50" s="232"/>
      <c r="I50" s="232"/>
      <c r="J50" s="232"/>
      <c r="K50" s="232"/>
      <c r="L50" s="232"/>
      <c r="M50" s="233"/>
    </row>
    <row r="51" spans="1:13" x14ac:dyDescent="0.35">
      <c r="A51" s="231"/>
      <c r="B51" s="232"/>
      <c r="C51" s="232"/>
      <c r="D51" s="232"/>
      <c r="E51" s="232"/>
      <c r="F51" s="232"/>
      <c r="G51" s="232"/>
      <c r="H51" s="232"/>
      <c r="I51" s="232"/>
      <c r="J51" s="232"/>
      <c r="K51" s="232"/>
      <c r="L51" s="232"/>
      <c r="M51" s="233"/>
    </row>
    <row r="52" spans="1:13" x14ac:dyDescent="0.35">
      <c r="A52" s="231"/>
      <c r="B52" s="232"/>
      <c r="C52" s="232"/>
      <c r="D52" s="232"/>
      <c r="E52" s="232"/>
      <c r="F52" s="232"/>
      <c r="G52" s="232"/>
      <c r="H52" s="232"/>
      <c r="I52" s="232"/>
      <c r="J52" s="232"/>
      <c r="K52" s="232"/>
      <c r="L52" s="232"/>
      <c r="M52" s="233"/>
    </row>
    <row r="53" spans="1:13" x14ac:dyDescent="0.35">
      <c r="A53" s="231"/>
      <c r="B53" s="232"/>
      <c r="C53" s="232"/>
      <c r="D53" s="232"/>
      <c r="E53" s="232"/>
      <c r="F53" s="232"/>
      <c r="G53" s="232"/>
      <c r="H53" s="232"/>
      <c r="I53" s="232"/>
      <c r="J53" s="232"/>
      <c r="K53" s="232"/>
      <c r="L53" s="232"/>
      <c r="M53" s="233"/>
    </row>
    <row r="54" spans="1:13" x14ac:dyDescent="0.35">
      <c r="A54" s="231"/>
      <c r="B54" s="232"/>
      <c r="C54" s="232"/>
      <c r="D54" s="232"/>
      <c r="E54" s="232"/>
      <c r="F54" s="232"/>
      <c r="G54" s="232"/>
      <c r="H54" s="232"/>
      <c r="I54" s="232"/>
      <c r="J54" s="232"/>
      <c r="K54" s="232"/>
      <c r="L54" s="232"/>
      <c r="M54" s="233"/>
    </row>
    <row r="55" spans="1:13" x14ac:dyDescent="0.35">
      <c r="A55" s="231"/>
      <c r="B55" s="232"/>
      <c r="C55" s="232"/>
      <c r="D55" s="232"/>
      <c r="E55" s="232"/>
      <c r="F55" s="232"/>
      <c r="G55" s="232"/>
      <c r="H55" s="232"/>
      <c r="I55" s="232"/>
      <c r="J55" s="232"/>
      <c r="K55" s="232"/>
      <c r="L55" s="232"/>
      <c r="M55" s="233"/>
    </row>
    <row r="56" spans="1:13" x14ac:dyDescent="0.35">
      <c r="A56" s="231"/>
      <c r="B56" s="232"/>
      <c r="C56" s="232"/>
      <c r="D56" s="232"/>
      <c r="E56" s="232"/>
      <c r="F56" s="232"/>
      <c r="G56" s="232"/>
      <c r="H56" s="232"/>
      <c r="I56" s="232"/>
      <c r="J56" s="232"/>
      <c r="K56" s="232"/>
      <c r="L56" s="232"/>
      <c r="M56" s="233"/>
    </row>
    <row r="57" spans="1:13" x14ac:dyDescent="0.35">
      <c r="A57" s="231"/>
      <c r="B57" s="232"/>
      <c r="C57" s="232"/>
      <c r="D57" s="232"/>
      <c r="E57" s="232"/>
      <c r="F57" s="232"/>
      <c r="G57" s="232"/>
      <c r="H57" s="232"/>
      <c r="I57" s="232"/>
      <c r="J57" s="232"/>
      <c r="K57" s="232"/>
      <c r="L57" s="232"/>
      <c r="M57" s="233"/>
    </row>
    <row r="58" spans="1:13" x14ac:dyDescent="0.35">
      <c r="A58" s="231"/>
      <c r="B58" s="232"/>
      <c r="C58" s="232"/>
      <c r="D58" s="232"/>
      <c r="E58" s="232"/>
      <c r="F58" s="232"/>
      <c r="G58" s="232"/>
      <c r="H58" s="232"/>
      <c r="I58" s="232"/>
      <c r="J58" s="232"/>
      <c r="K58" s="232"/>
      <c r="L58" s="232"/>
      <c r="M58" s="233"/>
    </row>
    <row r="59" spans="1:13" x14ac:dyDescent="0.35">
      <c r="A59" s="231"/>
      <c r="B59" s="232"/>
      <c r="C59" s="232"/>
      <c r="D59" s="232"/>
      <c r="E59" s="232"/>
      <c r="F59" s="232"/>
      <c r="G59" s="232"/>
      <c r="H59" s="232"/>
      <c r="I59" s="232"/>
      <c r="J59" s="232"/>
      <c r="K59" s="232"/>
      <c r="L59" s="232"/>
      <c r="M59" s="233"/>
    </row>
    <row r="60" spans="1:13" x14ac:dyDescent="0.35">
      <c r="A60" s="231"/>
      <c r="B60" s="232"/>
      <c r="C60" s="232"/>
      <c r="D60" s="232"/>
      <c r="E60" s="232"/>
      <c r="F60" s="232"/>
      <c r="G60" s="232"/>
      <c r="H60" s="232"/>
      <c r="I60" s="232"/>
      <c r="J60" s="232"/>
      <c r="K60" s="232"/>
      <c r="L60" s="232"/>
      <c r="M60" s="233"/>
    </row>
    <row r="61" spans="1:13" x14ac:dyDescent="0.35">
      <c r="A61" s="231"/>
      <c r="B61" s="232"/>
      <c r="C61" s="232"/>
      <c r="D61" s="232"/>
      <c r="E61" s="232"/>
      <c r="F61" s="232"/>
      <c r="G61" s="232"/>
      <c r="H61" s="232"/>
      <c r="I61" s="232"/>
      <c r="J61" s="232"/>
      <c r="K61" s="232"/>
      <c r="L61" s="232"/>
      <c r="M61" s="233"/>
    </row>
    <row r="62" spans="1:13" x14ac:dyDescent="0.35">
      <c r="A62" s="231"/>
      <c r="B62" s="232"/>
      <c r="C62" s="232"/>
      <c r="D62" s="232"/>
      <c r="E62" s="232"/>
      <c r="F62" s="232"/>
      <c r="G62" s="232"/>
      <c r="H62" s="232"/>
      <c r="I62" s="232"/>
      <c r="J62" s="232"/>
      <c r="K62" s="232"/>
      <c r="L62" s="232"/>
      <c r="M62" s="233"/>
    </row>
    <row r="63" spans="1:13" ht="32.25" customHeight="1" x14ac:dyDescent="0.35">
      <c r="A63" s="234"/>
      <c r="B63" s="235"/>
      <c r="C63" s="235"/>
      <c r="D63" s="235"/>
      <c r="E63" s="235"/>
      <c r="F63" s="235"/>
      <c r="G63" s="235"/>
      <c r="H63" s="235"/>
      <c r="I63" s="235"/>
      <c r="J63" s="235"/>
      <c r="K63" s="235"/>
      <c r="L63" s="235"/>
      <c r="M63" s="236"/>
    </row>
    <row r="64" spans="1:13" x14ac:dyDescent="0.35">
      <c r="A64" s="55"/>
      <c r="B64" s="55"/>
      <c r="C64" s="55"/>
      <c r="D64" s="55"/>
      <c r="E64" s="55"/>
      <c r="F64" s="55"/>
      <c r="G64" s="55"/>
      <c r="H64" s="55"/>
      <c r="I64" s="55"/>
      <c r="J64" s="55"/>
      <c r="K64" s="55"/>
      <c r="L64" s="55"/>
      <c r="M64" s="55"/>
    </row>
    <row r="65" spans="1:13" x14ac:dyDescent="0.35">
      <c r="A65" s="225" t="s">
        <v>49</v>
      </c>
      <c r="B65" s="226"/>
      <c r="C65" s="226"/>
      <c r="D65" s="226"/>
      <c r="E65" s="226"/>
      <c r="F65" s="226"/>
      <c r="G65" s="226"/>
      <c r="H65" s="226"/>
      <c r="I65" s="226"/>
      <c r="J65" s="226"/>
      <c r="K65" s="226"/>
      <c r="L65" s="226"/>
      <c r="M65" s="227"/>
    </row>
    <row r="66" spans="1:13" x14ac:dyDescent="0.35">
      <c r="A66" s="228" t="s">
        <v>50</v>
      </c>
      <c r="B66" s="229"/>
      <c r="C66" s="229"/>
      <c r="D66" s="229"/>
      <c r="E66" s="229"/>
      <c r="F66" s="229"/>
      <c r="G66" s="229"/>
      <c r="H66" s="229"/>
      <c r="I66" s="229"/>
      <c r="J66" s="229"/>
      <c r="K66" s="229"/>
      <c r="L66" s="229"/>
      <c r="M66" s="230"/>
    </row>
    <row r="67" spans="1:13" x14ac:dyDescent="0.35">
      <c r="A67" s="231"/>
      <c r="B67" s="232"/>
      <c r="C67" s="232"/>
      <c r="D67" s="232"/>
      <c r="E67" s="232"/>
      <c r="F67" s="232"/>
      <c r="G67" s="232"/>
      <c r="H67" s="232"/>
      <c r="I67" s="232"/>
      <c r="J67" s="232"/>
      <c r="K67" s="232"/>
      <c r="L67" s="232"/>
      <c r="M67" s="233"/>
    </row>
    <row r="68" spans="1:13" x14ac:dyDescent="0.35">
      <c r="A68" s="231"/>
      <c r="B68" s="232"/>
      <c r="C68" s="232"/>
      <c r="D68" s="232"/>
      <c r="E68" s="232"/>
      <c r="F68" s="232"/>
      <c r="G68" s="232"/>
      <c r="H68" s="232"/>
      <c r="I68" s="232"/>
      <c r="J68" s="232"/>
      <c r="K68" s="232"/>
      <c r="L68" s="232"/>
      <c r="M68" s="233"/>
    </row>
    <row r="69" spans="1:13" x14ac:dyDescent="0.35">
      <c r="A69" s="231"/>
      <c r="B69" s="232"/>
      <c r="C69" s="232"/>
      <c r="D69" s="232"/>
      <c r="E69" s="232"/>
      <c r="F69" s="232"/>
      <c r="G69" s="232"/>
      <c r="H69" s="232"/>
      <c r="I69" s="232"/>
      <c r="J69" s="232"/>
      <c r="K69" s="232"/>
      <c r="L69" s="232"/>
      <c r="M69" s="233"/>
    </row>
    <row r="70" spans="1:13" x14ac:dyDescent="0.35">
      <c r="A70" s="231"/>
      <c r="B70" s="232"/>
      <c r="C70" s="232"/>
      <c r="D70" s="232"/>
      <c r="E70" s="232"/>
      <c r="F70" s="232"/>
      <c r="G70" s="232"/>
      <c r="H70" s="232"/>
      <c r="I70" s="232"/>
      <c r="J70" s="232"/>
      <c r="K70" s="232"/>
      <c r="L70" s="232"/>
      <c r="M70" s="233"/>
    </row>
    <row r="71" spans="1:13" x14ac:dyDescent="0.35">
      <c r="A71" s="231"/>
      <c r="B71" s="232"/>
      <c r="C71" s="232"/>
      <c r="D71" s="232"/>
      <c r="E71" s="232"/>
      <c r="F71" s="232"/>
      <c r="G71" s="232"/>
      <c r="H71" s="232"/>
      <c r="I71" s="232"/>
      <c r="J71" s="232"/>
      <c r="K71" s="232"/>
      <c r="L71" s="232"/>
      <c r="M71" s="233"/>
    </row>
    <row r="72" spans="1:13" x14ac:dyDescent="0.35">
      <c r="A72" s="231"/>
      <c r="B72" s="232"/>
      <c r="C72" s="232"/>
      <c r="D72" s="232"/>
      <c r="E72" s="232"/>
      <c r="F72" s="232"/>
      <c r="G72" s="232"/>
      <c r="H72" s="232"/>
      <c r="I72" s="232"/>
      <c r="J72" s="232"/>
      <c r="K72" s="232"/>
      <c r="L72" s="232"/>
      <c r="M72" s="233"/>
    </row>
    <row r="73" spans="1:13" x14ac:dyDescent="0.35">
      <c r="A73" s="231"/>
      <c r="B73" s="232"/>
      <c r="C73" s="232"/>
      <c r="D73" s="232"/>
      <c r="E73" s="232"/>
      <c r="F73" s="232"/>
      <c r="G73" s="232"/>
      <c r="H73" s="232"/>
      <c r="I73" s="232"/>
      <c r="J73" s="232"/>
      <c r="K73" s="232"/>
      <c r="L73" s="232"/>
      <c r="M73" s="233"/>
    </row>
    <row r="74" spans="1:13" x14ac:dyDescent="0.35">
      <c r="A74" s="231"/>
      <c r="B74" s="232"/>
      <c r="C74" s="232"/>
      <c r="D74" s="232"/>
      <c r="E74" s="232"/>
      <c r="F74" s="232"/>
      <c r="G74" s="232"/>
      <c r="H74" s="232"/>
      <c r="I74" s="232"/>
      <c r="J74" s="232"/>
      <c r="K74" s="232"/>
      <c r="L74" s="232"/>
      <c r="M74" s="233"/>
    </row>
    <row r="75" spans="1:13" x14ac:dyDescent="0.35">
      <c r="A75" s="231"/>
      <c r="B75" s="232"/>
      <c r="C75" s="232"/>
      <c r="D75" s="232"/>
      <c r="E75" s="232"/>
      <c r="F75" s="232"/>
      <c r="G75" s="232"/>
      <c r="H75" s="232"/>
      <c r="I75" s="232"/>
      <c r="J75" s="232"/>
      <c r="K75" s="232"/>
      <c r="L75" s="232"/>
      <c r="M75" s="233"/>
    </row>
    <row r="76" spans="1:13" x14ac:dyDescent="0.35">
      <c r="A76" s="231"/>
      <c r="B76" s="232"/>
      <c r="C76" s="232"/>
      <c r="D76" s="232"/>
      <c r="E76" s="232"/>
      <c r="F76" s="232"/>
      <c r="G76" s="232"/>
      <c r="H76" s="232"/>
      <c r="I76" s="232"/>
      <c r="J76" s="232"/>
      <c r="K76" s="232"/>
      <c r="L76" s="232"/>
      <c r="M76" s="233"/>
    </row>
    <row r="77" spans="1:13" x14ac:dyDescent="0.35">
      <c r="A77" s="231"/>
      <c r="B77" s="232"/>
      <c r="C77" s="232"/>
      <c r="D77" s="232"/>
      <c r="E77" s="232"/>
      <c r="F77" s="232"/>
      <c r="G77" s="232"/>
      <c r="H77" s="232"/>
      <c r="I77" s="232"/>
      <c r="J77" s="232"/>
      <c r="K77" s="232"/>
      <c r="L77" s="232"/>
      <c r="M77" s="233"/>
    </row>
    <row r="78" spans="1:13" x14ac:dyDescent="0.35">
      <c r="A78" s="231"/>
      <c r="B78" s="232"/>
      <c r="C78" s="232"/>
      <c r="D78" s="232"/>
      <c r="E78" s="232"/>
      <c r="F78" s="232"/>
      <c r="G78" s="232"/>
      <c r="H78" s="232"/>
      <c r="I78" s="232"/>
      <c r="J78" s="232"/>
      <c r="K78" s="232"/>
      <c r="L78" s="232"/>
      <c r="M78" s="233"/>
    </row>
    <row r="79" spans="1:13" x14ac:dyDescent="0.35">
      <c r="A79" s="231"/>
      <c r="B79" s="232"/>
      <c r="C79" s="232"/>
      <c r="D79" s="232"/>
      <c r="E79" s="232"/>
      <c r="F79" s="232"/>
      <c r="G79" s="232"/>
      <c r="H79" s="232"/>
      <c r="I79" s="232"/>
      <c r="J79" s="232"/>
      <c r="K79" s="232"/>
      <c r="L79" s="232"/>
      <c r="M79" s="233"/>
    </row>
    <row r="80" spans="1:13" x14ac:dyDescent="0.35">
      <c r="A80" s="231"/>
      <c r="B80" s="232"/>
      <c r="C80" s="232"/>
      <c r="D80" s="232"/>
      <c r="E80" s="232"/>
      <c r="F80" s="232"/>
      <c r="G80" s="232"/>
      <c r="H80" s="232"/>
      <c r="I80" s="232"/>
      <c r="J80" s="232"/>
      <c r="K80" s="232"/>
      <c r="L80" s="232"/>
      <c r="M80" s="233"/>
    </row>
    <row r="81" spans="1:13" x14ac:dyDescent="0.35">
      <c r="A81" s="234"/>
      <c r="B81" s="235"/>
      <c r="C81" s="235"/>
      <c r="D81" s="235"/>
      <c r="E81" s="235"/>
      <c r="F81" s="235"/>
      <c r="G81" s="235"/>
      <c r="H81" s="235"/>
      <c r="I81" s="235"/>
      <c r="J81" s="235"/>
      <c r="K81" s="235"/>
      <c r="L81" s="235"/>
      <c r="M81" s="236"/>
    </row>
    <row r="83" spans="1:13" x14ac:dyDescent="0.35">
      <c r="A83" s="225" t="s">
        <v>52</v>
      </c>
      <c r="B83" s="226"/>
      <c r="C83" s="226"/>
      <c r="D83" s="226"/>
      <c r="E83" s="226"/>
      <c r="F83" s="226"/>
      <c r="G83" s="226"/>
      <c r="H83" s="226"/>
      <c r="I83" s="226"/>
      <c r="J83" s="226"/>
      <c r="K83" s="226"/>
      <c r="L83" s="226"/>
      <c r="M83" s="227"/>
    </row>
    <row r="84" spans="1:13" x14ac:dyDescent="0.35">
      <c r="A84" s="228" t="s">
        <v>53</v>
      </c>
      <c r="B84" s="229"/>
      <c r="C84" s="229"/>
      <c r="D84" s="229"/>
      <c r="E84" s="229"/>
      <c r="F84" s="229"/>
      <c r="G84" s="229"/>
      <c r="H84" s="229"/>
      <c r="I84" s="229"/>
      <c r="J84" s="229"/>
      <c r="K84" s="229"/>
      <c r="L84" s="229"/>
      <c r="M84" s="230"/>
    </row>
    <row r="85" spans="1:13" x14ac:dyDescent="0.35">
      <c r="A85" s="231"/>
      <c r="B85" s="232"/>
      <c r="C85" s="232"/>
      <c r="D85" s="232"/>
      <c r="E85" s="232"/>
      <c r="F85" s="232"/>
      <c r="G85" s="232"/>
      <c r="H85" s="232"/>
      <c r="I85" s="232"/>
      <c r="J85" s="232"/>
      <c r="K85" s="232"/>
      <c r="L85" s="232"/>
      <c r="M85" s="233"/>
    </row>
    <row r="86" spans="1:13" x14ac:dyDescent="0.35">
      <c r="A86" s="231"/>
      <c r="B86" s="232"/>
      <c r="C86" s="232"/>
      <c r="D86" s="232"/>
      <c r="E86" s="232"/>
      <c r="F86" s="232"/>
      <c r="G86" s="232"/>
      <c r="H86" s="232"/>
      <c r="I86" s="232"/>
      <c r="J86" s="232"/>
      <c r="K86" s="232"/>
      <c r="L86" s="232"/>
      <c r="M86" s="233"/>
    </row>
    <row r="87" spans="1:13" x14ac:dyDescent="0.35">
      <c r="A87" s="231"/>
      <c r="B87" s="232"/>
      <c r="C87" s="232"/>
      <c r="D87" s="232"/>
      <c r="E87" s="232"/>
      <c r="F87" s="232"/>
      <c r="G87" s="232"/>
      <c r="H87" s="232"/>
      <c r="I87" s="232"/>
      <c r="J87" s="232"/>
      <c r="K87" s="232"/>
      <c r="L87" s="232"/>
      <c r="M87" s="233"/>
    </row>
    <row r="88" spans="1:13" x14ac:dyDescent="0.35">
      <c r="A88" s="231"/>
      <c r="B88" s="232"/>
      <c r="C88" s="232"/>
      <c r="D88" s="232"/>
      <c r="E88" s="232"/>
      <c r="F88" s="232"/>
      <c r="G88" s="232"/>
      <c r="H88" s="232"/>
      <c r="I88" s="232"/>
      <c r="J88" s="232"/>
      <c r="K88" s="232"/>
      <c r="L88" s="232"/>
      <c r="M88" s="233"/>
    </row>
    <row r="89" spans="1:13" x14ac:dyDescent="0.35">
      <c r="A89" s="234"/>
      <c r="B89" s="235"/>
      <c r="C89" s="235"/>
      <c r="D89" s="235"/>
      <c r="E89" s="235"/>
      <c r="F89" s="235"/>
      <c r="G89" s="235"/>
      <c r="H89" s="235"/>
      <c r="I89" s="235"/>
      <c r="J89" s="235"/>
      <c r="K89" s="235"/>
      <c r="L89" s="235"/>
      <c r="M89" s="236"/>
    </row>
  </sheetData>
  <mergeCells count="10">
    <mergeCell ref="A22:M22"/>
    <mergeCell ref="W1:W8"/>
    <mergeCell ref="A83:M83"/>
    <mergeCell ref="A84:M89"/>
    <mergeCell ref="A24:M29"/>
    <mergeCell ref="A31:M33"/>
    <mergeCell ref="A35:M35"/>
    <mergeCell ref="A36:M63"/>
    <mergeCell ref="A65:M65"/>
    <mergeCell ref="A66:M81"/>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60AB-98B5-4D4F-BA07-81CF29DF37D5}">
  <sheetPr published="0"/>
  <dimension ref="A1:Y35"/>
  <sheetViews>
    <sheetView tabSelected="1" topLeftCell="G1" workbookViewId="0">
      <selection activeCell="P5" sqref="P5"/>
    </sheetView>
  </sheetViews>
  <sheetFormatPr defaultRowHeight="14.5" x14ac:dyDescent="0.35"/>
  <cols>
    <col min="1" max="1" width="40.08984375" style="2" customWidth="1"/>
    <col min="2" max="2" width="25.7265625" style="2" customWidth="1"/>
    <col min="3" max="3" width="12.7265625" style="2" customWidth="1"/>
    <col min="4" max="5" width="8.7265625" style="2"/>
    <col min="6" max="6" width="11.453125" style="2" customWidth="1"/>
    <col min="7" max="12" width="8.7265625" style="2"/>
    <col min="13" max="13" width="8.90625" style="2" bestFit="1" customWidth="1"/>
    <col min="14" max="14" width="10.81640625" style="2" bestFit="1" customWidth="1"/>
    <col min="15" max="15" width="11.7265625" style="2" customWidth="1"/>
    <col min="16" max="23" width="8.7265625" style="2"/>
    <col min="24" max="24" width="10.26953125" style="2" customWidth="1"/>
    <col min="25" max="25" width="8.7265625" style="2"/>
  </cols>
  <sheetData>
    <row r="1" spans="1:25" s="156" customFormat="1" x14ac:dyDescent="0.35">
      <c r="A1" s="202" t="s">
        <v>66</v>
      </c>
      <c r="B1" s="202" t="s">
        <v>118</v>
      </c>
      <c r="C1" s="202" t="s">
        <v>94</v>
      </c>
      <c r="D1" s="202" t="s">
        <v>77</v>
      </c>
      <c r="E1" s="202" t="s">
        <v>98</v>
      </c>
      <c r="F1" s="202" t="s">
        <v>99</v>
      </c>
      <c r="G1" s="202" t="s">
        <v>100</v>
      </c>
      <c r="H1" s="202" t="s">
        <v>119</v>
      </c>
      <c r="I1" s="202" t="s">
        <v>120</v>
      </c>
      <c r="J1" s="202" t="s">
        <v>67</v>
      </c>
      <c r="K1" s="202" t="s">
        <v>68</v>
      </c>
      <c r="L1" s="202" t="s">
        <v>69</v>
      </c>
      <c r="M1" s="202" t="s">
        <v>95</v>
      </c>
      <c r="N1" s="202" t="s">
        <v>96</v>
      </c>
      <c r="O1" s="202" t="s">
        <v>101</v>
      </c>
      <c r="P1" s="202" t="s">
        <v>102</v>
      </c>
      <c r="Q1" s="202" t="s">
        <v>103</v>
      </c>
      <c r="R1" s="202" t="s">
        <v>104</v>
      </c>
      <c r="S1" s="202" t="s">
        <v>105</v>
      </c>
      <c r="T1" s="202" t="s">
        <v>106</v>
      </c>
      <c r="U1" s="202" t="s">
        <v>121</v>
      </c>
      <c r="V1" s="202" t="s">
        <v>107</v>
      </c>
      <c r="W1" s="202" t="s">
        <v>97</v>
      </c>
      <c r="X1" s="202" t="s">
        <v>108</v>
      </c>
      <c r="Y1" s="202" t="s">
        <v>109</v>
      </c>
    </row>
    <row r="2" spans="1:25" ht="51" x14ac:dyDescent="0.35">
      <c r="A2" s="203" t="s">
        <v>636</v>
      </c>
      <c r="B2" s="204" t="s">
        <v>637</v>
      </c>
      <c r="C2" s="180"/>
      <c r="D2" s="205" t="s">
        <v>638</v>
      </c>
      <c r="E2" s="205" t="s">
        <v>71</v>
      </c>
      <c r="F2" s="205" t="s">
        <v>71</v>
      </c>
      <c r="G2" s="205" t="s">
        <v>71</v>
      </c>
      <c r="H2" s="206" t="s">
        <v>639</v>
      </c>
      <c r="I2" s="206">
        <v>0</v>
      </c>
      <c r="J2" s="204" t="s">
        <v>640</v>
      </c>
      <c r="K2" s="205" t="s">
        <v>641</v>
      </c>
      <c r="L2" s="205" t="s">
        <v>281</v>
      </c>
      <c r="M2" s="282">
        <v>38.684423000000002</v>
      </c>
      <c r="N2" s="282">
        <v>-77.903395000000003</v>
      </c>
      <c r="O2" s="205" t="s">
        <v>71</v>
      </c>
      <c r="P2" s="205" t="s">
        <v>73</v>
      </c>
      <c r="Q2" s="205" t="s">
        <v>71</v>
      </c>
      <c r="R2" s="205" t="s">
        <v>73</v>
      </c>
      <c r="S2" s="205" t="s">
        <v>71</v>
      </c>
      <c r="T2" s="205" t="s">
        <v>71</v>
      </c>
      <c r="U2" s="205" t="s">
        <v>70</v>
      </c>
      <c r="V2" s="205" t="s">
        <v>71</v>
      </c>
      <c r="W2" s="205" t="s">
        <v>71</v>
      </c>
      <c r="X2" s="207" t="s">
        <v>111</v>
      </c>
      <c r="Y2" s="205">
        <v>2021</v>
      </c>
    </row>
    <row r="3" spans="1:25" ht="51" x14ac:dyDescent="0.35">
      <c r="A3" s="203" t="s">
        <v>642</v>
      </c>
      <c r="B3" s="204" t="s">
        <v>637</v>
      </c>
      <c r="C3" s="180"/>
      <c r="D3" s="205" t="s">
        <v>638</v>
      </c>
      <c r="E3" s="205" t="s">
        <v>71</v>
      </c>
      <c r="F3" s="205" t="s">
        <v>71</v>
      </c>
      <c r="G3" s="205" t="s">
        <v>71</v>
      </c>
      <c r="H3" s="206" t="s">
        <v>643</v>
      </c>
      <c r="I3" s="206">
        <v>0</v>
      </c>
      <c r="J3" s="204" t="s">
        <v>640</v>
      </c>
      <c r="K3" s="205" t="s">
        <v>641</v>
      </c>
      <c r="L3" s="205" t="s">
        <v>281</v>
      </c>
      <c r="M3" s="282">
        <v>38.529091999999999</v>
      </c>
      <c r="N3" s="205">
        <v>-77.812180999999995</v>
      </c>
      <c r="O3" s="205" t="s">
        <v>71</v>
      </c>
      <c r="P3" s="205" t="s">
        <v>73</v>
      </c>
      <c r="Q3" s="205" t="s">
        <v>71</v>
      </c>
      <c r="R3" s="205" t="s">
        <v>73</v>
      </c>
      <c r="S3" s="205" t="s">
        <v>71</v>
      </c>
      <c r="T3" s="205" t="s">
        <v>71</v>
      </c>
      <c r="U3" s="205" t="s">
        <v>70</v>
      </c>
      <c r="V3" s="205" t="s">
        <v>71</v>
      </c>
      <c r="W3" s="205" t="s">
        <v>71</v>
      </c>
      <c r="X3" s="207" t="s">
        <v>111</v>
      </c>
      <c r="Y3" s="205">
        <v>2021</v>
      </c>
    </row>
    <row r="4" spans="1:25" ht="38.5" x14ac:dyDescent="0.35">
      <c r="A4" s="203" t="s">
        <v>644</v>
      </c>
      <c r="B4" s="204" t="s">
        <v>645</v>
      </c>
      <c r="C4" s="180"/>
      <c r="D4" s="205" t="s">
        <v>646</v>
      </c>
      <c r="E4" s="205" t="s">
        <v>71</v>
      </c>
      <c r="F4" s="205" t="s">
        <v>71</v>
      </c>
      <c r="G4" s="205" t="s">
        <v>71</v>
      </c>
      <c r="H4" s="206" t="s">
        <v>647</v>
      </c>
      <c r="I4" s="206">
        <v>0</v>
      </c>
      <c r="J4" s="203" t="s">
        <v>648</v>
      </c>
      <c r="K4" s="203" t="s">
        <v>649</v>
      </c>
      <c r="L4" s="205" t="s">
        <v>281</v>
      </c>
      <c r="M4" s="203">
        <v>37.420395499999998</v>
      </c>
      <c r="N4" s="205">
        <v>-76.432226400000005</v>
      </c>
      <c r="O4" s="205" t="s">
        <v>71</v>
      </c>
      <c r="P4" s="205" t="s">
        <v>73</v>
      </c>
      <c r="Q4" s="205" t="s">
        <v>70</v>
      </c>
      <c r="R4" s="205" t="s">
        <v>73</v>
      </c>
      <c r="S4" s="205" t="s">
        <v>71</v>
      </c>
      <c r="T4" s="205" t="s">
        <v>71</v>
      </c>
      <c r="U4" s="205" t="s">
        <v>70</v>
      </c>
      <c r="V4" s="205" t="s">
        <v>71</v>
      </c>
      <c r="W4" s="205" t="s">
        <v>70</v>
      </c>
      <c r="X4" s="205"/>
      <c r="Y4" s="205">
        <v>2021</v>
      </c>
    </row>
    <row r="5" spans="1:25" ht="51" x14ac:dyDescent="0.35">
      <c r="A5" s="203" t="s">
        <v>650</v>
      </c>
      <c r="B5" s="204" t="s">
        <v>645</v>
      </c>
      <c r="C5" s="180" t="s">
        <v>651</v>
      </c>
      <c r="D5" s="205" t="s">
        <v>646</v>
      </c>
      <c r="E5" s="205" t="s">
        <v>71</v>
      </c>
      <c r="F5" s="205" t="s">
        <v>71</v>
      </c>
      <c r="G5" s="205" t="s">
        <v>71</v>
      </c>
      <c r="H5" s="206" t="s">
        <v>647</v>
      </c>
      <c r="I5" s="206">
        <v>0</v>
      </c>
      <c r="J5" s="203" t="s">
        <v>652</v>
      </c>
      <c r="K5" s="203" t="s">
        <v>649</v>
      </c>
      <c r="L5" s="205" t="s">
        <v>281</v>
      </c>
      <c r="M5" s="203">
        <v>37.3510323</v>
      </c>
      <c r="N5" s="205">
        <v>-76.318860599999994</v>
      </c>
      <c r="O5" s="205" t="s">
        <v>71</v>
      </c>
      <c r="P5" s="205" t="s">
        <v>73</v>
      </c>
      <c r="Q5" s="205" t="s">
        <v>70</v>
      </c>
      <c r="R5" s="205" t="s">
        <v>73</v>
      </c>
      <c r="S5" s="205" t="s">
        <v>71</v>
      </c>
      <c r="T5" s="205" t="s">
        <v>71</v>
      </c>
      <c r="U5" s="205" t="s">
        <v>70</v>
      </c>
      <c r="V5" s="205" t="s">
        <v>71</v>
      </c>
      <c r="W5" s="205" t="s">
        <v>70</v>
      </c>
      <c r="X5" s="205"/>
      <c r="Y5" s="205">
        <v>2021</v>
      </c>
    </row>
    <row r="6" spans="1:25" ht="51" x14ac:dyDescent="0.35">
      <c r="A6" s="203" t="s">
        <v>653</v>
      </c>
      <c r="B6" s="204" t="s">
        <v>645</v>
      </c>
      <c r="C6" s="180" t="s">
        <v>654</v>
      </c>
      <c r="D6" s="205" t="s">
        <v>646</v>
      </c>
      <c r="E6" s="205" t="s">
        <v>71</v>
      </c>
      <c r="F6" s="205" t="s">
        <v>71</v>
      </c>
      <c r="G6" s="205" t="s">
        <v>71</v>
      </c>
      <c r="H6" s="206" t="s">
        <v>647</v>
      </c>
      <c r="I6" s="206">
        <v>0</v>
      </c>
      <c r="J6" s="203" t="s">
        <v>652</v>
      </c>
      <c r="K6" s="203" t="s">
        <v>649</v>
      </c>
      <c r="L6" s="205" t="s">
        <v>281</v>
      </c>
      <c r="M6" s="203">
        <v>37.330856500000003</v>
      </c>
      <c r="N6" s="205">
        <v>-76.308545899999999</v>
      </c>
      <c r="O6" s="205" t="s">
        <v>71</v>
      </c>
      <c r="P6" s="205" t="s">
        <v>73</v>
      </c>
      <c r="Q6" s="205" t="s">
        <v>70</v>
      </c>
      <c r="R6" s="205" t="s">
        <v>73</v>
      </c>
      <c r="S6" s="205" t="s">
        <v>71</v>
      </c>
      <c r="T6" s="205" t="s">
        <v>71</v>
      </c>
      <c r="U6" s="205" t="s">
        <v>70</v>
      </c>
      <c r="V6" s="205" t="s">
        <v>71</v>
      </c>
      <c r="W6" s="205" t="s">
        <v>70</v>
      </c>
      <c r="X6" s="205"/>
      <c r="Y6" s="205">
        <v>2021</v>
      </c>
    </row>
    <row r="7" spans="1:25" ht="38.5" x14ac:dyDescent="0.35">
      <c r="A7" s="203" t="s">
        <v>655</v>
      </c>
      <c r="B7" s="204" t="s">
        <v>645</v>
      </c>
      <c r="C7" s="180"/>
      <c r="D7" s="205" t="s">
        <v>646</v>
      </c>
      <c r="E7" s="205" t="s">
        <v>71</v>
      </c>
      <c r="F7" s="205" t="s">
        <v>71</v>
      </c>
      <c r="G7" s="205" t="s">
        <v>71</v>
      </c>
      <c r="H7" s="206" t="s">
        <v>647</v>
      </c>
      <c r="I7" s="206">
        <v>0</v>
      </c>
      <c r="J7" s="203" t="s">
        <v>656</v>
      </c>
      <c r="K7" s="203" t="s">
        <v>649</v>
      </c>
      <c r="L7" s="205" t="s">
        <v>281</v>
      </c>
      <c r="M7" s="203">
        <v>37.332756099999997</v>
      </c>
      <c r="N7" s="205">
        <v>-76.299429000000003</v>
      </c>
      <c r="O7" s="205" t="s">
        <v>71</v>
      </c>
      <c r="P7" s="205" t="s">
        <v>73</v>
      </c>
      <c r="Q7" s="205" t="s">
        <v>70</v>
      </c>
      <c r="R7" s="205" t="s">
        <v>73</v>
      </c>
      <c r="S7" s="205" t="s">
        <v>71</v>
      </c>
      <c r="T7" s="205" t="s">
        <v>71</v>
      </c>
      <c r="U7" s="205" t="s">
        <v>70</v>
      </c>
      <c r="V7" s="205" t="s">
        <v>71</v>
      </c>
      <c r="W7" s="205" t="s">
        <v>70</v>
      </c>
      <c r="X7" s="205"/>
      <c r="Y7" s="205">
        <v>2021</v>
      </c>
    </row>
    <row r="8" spans="1:25" ht="38.5" x14ac:dyDescent="0.35">
      <c r="A8" s="203" t="s">
        <v>657</v>
      </c>
      <c r="B8" s="204" t="s">
        <v>645</v>
      </c>
      <c r="C8" s="204"/>
      <c r="D8" s="205" t="s">
        <v>646</v>
      </c>
      <c r="E8" s="205" t="s">
        <v>71</v>
      </c>
      <c r="F8" s="205" t="s">
        <v>71</v>
      </c>
      <c r="G8" s="205" t="s">
        <v>71</v>
      </c>
      <c r="H8" s="204" t="s">
        <v>647</v>
      </c>
      <c r="I8" s="206">
        <v>0</v>
      </c>
      <c r="J8" s="203" t="s">
        <v>658</v>
      </c>
      <c r="K8" s="203" t="s">
        <v>649</v>
      </c>
      <c r="L8" s="205" t="s">
        <v>281</v>
      </c>
      <c r="M8" s="203">
        <v>37.349599400000002</v>
      </c>
      <c r="N8" s="204">
        <v>-76.277220999999997</v>
      </c>
      <c r="O8" s="204" t="s">
        <v>71</v>
      </c>
      <c r="P8" s="205" t="s">
        <v>73</v>
      </c>
      <c r="Q8" s="205" t="s">
        <v>70</v>
      </c>
      <c r="R8" s="205" t="s">
        <v>73</v>
      </c>
      <c r="S8" s="205" t="s">
        <v>71</v>
      </c>
      <c r="T8" s="205" t="s">
        <v>71</v>
      </c>
      <c r="U8" s="205" t="s">
        <v>70</v>
      </c>
      <c r="V8" s="205" t="s">
        <v>71</v>
      </c>
      <c r="W8" s="205" t="s">
        <v>70</v>
      </c>
      <c r="X8" s="205"/>
      <c r="Y8" s="205">
        <v>2021</v>
      </c>
    </row>
    <row r="9" spans="1:25" ht="38.5" x14ac:dyDescent="0.35">
      <c r="A9" s="203" t="s">
        <v>659</v>
      </c>
      <c r="B9" s="204" t="s">
        <v>645</v>
      </c>
      <c r="C9" s="204"/>
      <c r="D9" s="205" t="s">
        <v>646</v>
      </c>
      <c r="E9" s="205" t="s">
        <v>71</v>
      </c>
      <c r="F9" s="205" t="s">
        <v>71</v>
      </c>
      <c r="G9" s="205" t="s">
        <v>71</v>
      </c>
      <c r="H9" s="204" t="s">
        <v>647</v>
      </c>
      <c r="I9" s="206">
        <v>0</v>
      </c>
      <c r="J9" s="203" t="s">
        <v>660</v>
      </c>
      <c r="K9" s="203" t="s">
        <v>649</v>
      </c>
      <c r="L9" s="205" t="s">
        <v>281</v>
      </c>
      <c r="M9" s="203">
        <v>37.364422300000001</v>
      </c>
      <c r="N9" s="204">
        <v>-76.276496300000005</v>
      </c>
      <c r="O9" s="204" t="s">
        <v>71</v>
      </c>
      <c r="P9" s="205" t="s">
        <v>73</v>
      </c>
      <c r="Q9" s="205" t="s">
        <v>70</v>
      </c>
      <c r="R9" s="205" t="s">
        <v>73</v>
      </c>
      <c r="S9" s="205" t="s">
        <v>71</v>
      </c>
      <c r="T9" s="205" t="s">
        <v>71</v>
      </c>
      <c r="U9" s="205" t="s">
        <v>70</v>
      </c>
      <c r="V9" s="205" t="s">
        <v>71</v>
      </c>
      <c r="W9" s="205" t="s">
        <v>70</v>
      </c>
      <c r="X9" s="205"/>
      <c r="Y9" s="205">
        <v>2021</v>
      </c>
    </row>
    <row r="10" spans="1:25" ht="38.5" x14ac:dyDescent="0.35">
      <c r="A10" s="203" t="s">
        <v>661</v>
      </c>
      <c r="B10" s="204" t="s">
        <v>645</v>
      </c>
      <c r="C10" s="195"/>
      <c r="D10" s="205" t="s">
        <v>646</v>
      </c>
      <c r="E10" s="205" t="s">
        <v>71</v>
      </c>
      <c r="F10" s="205" t="s">
        <v>71</v>
      </c>
      <c r="G10" s="205" t="s">
        <v>71</v>
      </c>
      <c r="H10" s="204" t="s">
        <v>647</v>
      </c>
      <c r="I10" s="206">
        <v>0</v>
      </c>
      <c r="J10" s="203" t="s">
        <v>660</v>
      </c>
      <c r="K10" s="203" t="s">
        <v>649</v>
      </c>
      <c r="L10" s="205" t="s">
        <v>281</v>
      </c>
      <c r="M10" s="203">
        <v>37.3668853</v>
      </c>
      <c r="N10" s="204">
        <v>-76.275208199999994</v>
      </c>
      <c r="O10" s="204" t="s">
        <v>71</v>
      </c>
      <c r="P10" s="205" t="s">
        <v>73</v>
      </c>
      <c r="Q10" s="205" t="s">
        <v>70</v>
      </c>
      <c r="R10" s="205" t="s">
        <v>73</v>
      </c>
      <c r="S10" s="205" t="s">
        <v>71</v>
      </c>
      <c r="T10" s="205" t="s">
        <v>71</v>
      </c>
      <c r="U10" s="205" t="s">
        <v>70</v>
      </c>
      <c r="V10" s="205" t="s">
        <v>71</v>
      </c>
      <c r="W10" s="205" t="s">
        <v>70</v>
      </c>
      <c r="X10" s="205"/>
      <c r="Y10" s="205">
        <v>2021</v>
      </c>
    </row>
    <row r="11" spans="1:25" ht="38.5" x14ac:dyDescent="0.35">
      <c r="A11" s="203" t="s">
        <v>662</v>
      </c>
      <c r="B11" s="204" t="s">
        <v>645</v>
      </c>
      <c r="C11" s="204"/>
      <c r="D11" s="205" t="s">
        <v>646</v>
      </c>
      <c r="E11" s="205" t="s">
        <v>71</v>
      </c>
      <c r="F11" s="205" t="s">
        <v>71</v>
      </c>
      <c r="G11" s="205" t="s">
        <v>71</v>
      </c>
      <c r="H11" s="204" t="s">
        <v>647</v>
      </c>
      <c r="I11" s="206">
        <v>0</v>
      </c>
      <c r="J11" s="203" t="s">
        <v>663</v>
      </c>
      <c r="K11" s="203" t="s">
        <v>649</v>
      </c>
      <c r="L11" s="205" t="s">
        <v>281</v>
      </c>
      <c r="M11" s="203">
        <v>37.3904797</v>
      </c>
      <c r="N11" s="204">
        <v>-76.275351000000001</v>
      </c>
      <c r="O11" s="204" t="s">
        <v>71</v>
      </c>
      <c r="P11" s="205" t="s">
        <v>73</v>
      </c>
      <c r="Q11" s="205" t="s">
        <v>70</v>
      </c>
      <c r="R11" s="205" t="s">
        <v>73</v>
      </c>
      <c r="S11" s="205" t="s">
        <v>71</v>
      </c>
      <c r="T11" s="205" t="s">
        <v>71</v>
      </c>
      <c r="U11" s="205" t="s">
        <v>70</v>
      </c>
      <c r="V11" s="205" t="s">
        <v>71</v>
      </c>
      <c r="W11" s="205" t="s">
        <v>70</v>
      </c>
      <c r="X11" s="204"/>
      <c r="Y11" s="205">
        <v>2021</v>
      </c>
    </row>
    <row r="12" spans="1:25" ht="58" x14ac:dyDescent="0.35">
      <c r="A12" s="203" t="s">
        <v>664</v>
      </c>
      <c r="B12" s="204" t="s">
        <v>645</v>
      </c>
      <c r="C12" s="171" t="s">
        <v>665</v>
      </c>
      <c r="D12" s="205" t="s">
        <v>646</v>
      </c>
      <c r="E12" s="205" t="s">
        <v>71</v>
      </c>
      <c r="F12" s="205" t="s">
        <v>71</v>
      </c>
      <c r="G12" s="205" t="s">
        <v>71</v>
      </c>
      <c r="H12" s="204" t="s">
        <v>647</v>
      </c>
      <c r="I12" s="206">
        <v>0</v>
      </c>
      <c r="J12" s="203" t="s">
        <v>663</v>
      </c>
      <c r="K12" s="203" t="s">
        <v>649</v>
      </c>
      <c r="L12" s="205" t="s">
        <v>281</v>
      </c>
      <c r="M12" s="203">
        <v>37.386845999999998</v>
      </c>
      <c r="N12" s="208">
        <v>-76.269729100000006</v>
      </c>
      <c r="O12" s="204" t="s">
        <v>71</v>
      </c>
      <c r="P12" s="205" t="s">
        <v>73</v>
      </c>
      <c r="Q12" s="205" t="s">
        <v>70</v>
      </c>
      <c r="R12" s="205" t="s">
        <v>73</v>
      </c>
      <c r="S12" s="205" t="s">
        <v>71</v>
      </c>
      <c r="T12" s="205" t="s">
        <v>71</v>
      </c>
      <c r="U12" s="205" t="s">
        <v>70</v>
      </c>
      <c r="V12" s="205" t="s">
        <v>71</v>
      </c>
      <c r="W12" s="205" t="s">
        <v>70</v>
      </c>
      <c r="X12" s="204"/>
      <c r="Y12" s="205">
        <v>2021</v>
      </c>
    </row>
    <row r="13" spans="1:25" ht="38.5" x14ac:dyDescent="0.35">
      <c r="A13" s="203" t="s">
        <v>666</v>
      </c>
      <c r="B13" s="204" t="s">
        <v>645</v>
      </c>
      <c r="C13" s="204"/>
      <c r="D13" s="205" t="s">
        <v>646</v>
      </c>
      <c r="E13" s="205" t="s">
        <v>71</v>
      </c>
      <c r="F13" s="205" t="s">
        <v>71</v>
      </c>
      <c r="G13" s="205" t="s">
        <v>71</v>
      </c>
      <c r="H13" s="204" t="s">
        <v>647</v>
      </c>
      <c r="I13" s="206">
        <v>0</v>
      </c>
      <c r="J13" s="203" t="s">
        <v>663</v>
      </c>
      <c r="K13" s="203" t="s">
        <v>649</v>
      </c>
      <c r="L13" s="205" t="s">
        <v>281</v>
      </c>
      <c r="M13" s="203">
        <v>37.376801499999999</v>
      </c>
      <c r="N13" s="204">
        <v>-76.262648200000001</v>
      </c>
      <c r="O13" s="204" t="s">
        <v>71</v>
      </c>
      <c r="P13" s="205" t="s">
        <v>73</v>
      </c>
      <c r="Q13" s="205" t="s">
        <v>70</v>
      </c>
      <c r="R13" s="205" t="s">
        <v>73</v>
      </c>
      <c r="S13" s="205" t="s">
        <v>71</v>
      </c>
      <c r="T13" s="205" t="s">
        <v>71</v>
      </c>
      <c r="U13" s="205" t="s">
        <v>70</v>
      </c>
      <c r="V13" s="205" t="s">
        <v>71</v>
      </c>
      <c r="W13" s="205" t="s">
        <v>70</v>
      </c>
      <c r="X13" s="204"/>
      <c r="Y13" s="205">
        <v>2021</v>
      </c>
    </row>
    <row r="14" spans="1:25" ht="38.5" x14ac:dyDescent="0.35">
      <c r="A14" s="203" t="s">
        <v>667</v>
      </c>
      <c r="B14" s="204" t="s">
        <v>645</v>
      </c>
      <c r="C14" s="195"/>
      <c r="D14" s="205" t="s">
        <v>646</v>
      </c>
      <c r="E14" s="205" t="s">
        <v>71</v>
      </c>
      <c r="F14" s="205" t="s">
        <v>71</v>
      </c>
      <c r="G14" s="205" t="s">
        <v>71</v>
      </c>
      <c r="H14" s="204" t="s">
        <v>647</v>
      </c>
      <c r="I14" s="206">
        <v>0</v>
      </c>
      <c r="J14" s="203" t="s">
        <v>668</v>
      </c>
      <c r="K14" s="203" t="s">
        <v>649</v>
      </c>
      <c r="L14" s="205" t="s">
        <v>281</v>
      </c>
      <c r="M14" s="203">
        <v>37.446917800000001</v>
      </c>
      <c r="N14" s="204">
        <v>-76.260360300000002</v>
      </c>
      <c r="O14" s="204" t="s">
        <v>71</v>
      </c>
      <c r="P14" s="205" t="s">
        <v>73</v>
      </c>
      <c r="Q14" s="205" t="s">
        <v>70</v>
      </c>
      <c r="R14" s="205" t="s">
        <v>73</v>
      </c>
      <c r="S14" s="205" t="s">
        <v>71</v>
      </c>
      <c r="T14" s="205" t="s">
        <v>71</v>
      </c>
      <c r="U14" s="205" t="s">
        <v>70</v>
      </c>
      <c r="V14" s="205" t="s">
        <v>71</v>
      </c>
      <c r="W14" s="205" t="s">
        <v>70</v>
      </c>
      <c r="X14" s="204"/>
      <c r="Y14" s="205">
        <v>2021</v>
      </c>
    </row>
    <row r="15" spans="1:25" ht="38.5" x14ac:dyDescent="0.35">
      <c r="A15" s="203" t="s">
        <v>669</v>
      </c>
      <c r="B15" s="204" t="s">
        <v>645</v>
      </c>
      <c r="C15" s="195"/>
      <c r="D15" s="205" t="s">
        <v>646</v>
      </c>
      <c r="E15" s="205" t="s">
        <v>71</v>
      </c>
      <c r="F15" s="205" t="s">
        <v>71</v>
      </c>
      <c r="G15" s="205" t="s">
        <v>71</v>
      </c>
      <c r="H15" s="204" t="s">
        <v>647</v>
      </c>
      <c r="I15" s="206">
        <v>0</v>
      </c>
      <c r="J15" s="203" t="s">
        <v>670</v>
      </c>
      <c r="K15" s="203" t="s">
        <v>649</v>
      </c>
      <c r="L15" s="205" t="s">
        <v>281</v>
      </c>
      <c r="M15" s="203">
        <v>37.487877500000003</v>
      </c>
      <c r="N15" s="204">
        <v>-76.333979400000004</v>
      </c>
      <c r="O15" s="204" t="s">
        <v>71</v>
      </c>
      <c r="P15" s="205" t="s">
        <v>73</v>
      </c>
      <c r="Q15" s="205" t="s">
        <v>70</v>
      </c>
      <c r="R15" s="205" t="s">
        <v>73</v>
      </c>
      <c r="S15" s="205" t="s">
        <v>71</v>
      </c>
      <c r="T15" s="205" t="s">
        <v>71</v>
      </c>
      <c r="U15" s="205" t="s">
        <v>70</v>
      </c>
      <c r="V15" s="205" t="s">
        <v>71</v>
      </c>
      <c r="W15" s="205" t="s">
        <v>70</v>
      </c>
      <c r="X15" s="204"/>
      <c r="Y15" s="205">
        <v>2021</v>
      </c>
    </row>
    <row r="16" spans="1:25" ht="38.5" x14ac:dyDescent="0.35">
      <c r="A16" s="203" t="s">
        <v>671</v>
      </c>
      <c r="B16" s="204" t="s">
        <v>645</v>
      </c>
      <c r="C16" s="204"/>
      <c r="D16" s="205" t="s">
        <v>646</v>
      </c>
      <c r="E16" s="205" t="s">
        <v>71</v>
      </c>
      <c r="F16" s="205" t="s">
        <v>71</v>
      </c>
      <c r="G16" s="205" t="s">
        <v>71</v>
      </c>
      <c r="H16" s="204" t="s">
        <v>647</v>
      </c>
      <c r="I16" s="206">
        <v>0</v>
      </c>
      <c r="J16" s="203" t="s">
        <v>672</v>
      </c>
      <c r="K16" s="203" t="s">
        <v>649</v>
      </c>
      <c r="L16" s="205" t="s">
        <v>281</v>
      </c>
      <c r="M16" s="203">
        <v>37.495828000000003</v>
      </c>
      <c r="N16" s="204">
        <v>-76.291197999999994</v>
      </c>
      <c r="O16" s="204" t="s">
        <v>71</v>
      </c>
      <c r="P16" s="205" t="s">
        <v>73</v>
      </c>
      <c r="Q16" s="205" t="s">
        <v>70</v>
      </c>
      <c r="R16" s="205" t="s">
        <v>73</v>
      </c>
      <c r="S16" s="205" t="s">
        <v>71</v>
      </c>
      <c r="T16" s="205" t="s">
        <v>71</v>
      </c>
      <c r="U16" s="205" t="s">
        <v>70</v>
      </c>
      <c r="V16" s="205" t="s">
        <v>71</v>
      </c>
      <c r="W16" s="205" t="s">
        <v>70</v>
      </c>
      <c r="X16" s="204"/>
      <c r="Y16" s="205">
        <v>2021</v>
      </c>
    </row>
    <row r="17" spans="1:25" ht="38.5" x14ac:dyDescent="0.35">
      <c r="A17" s="203" t="s">
        <v>673</v>
      </c>
      <c r="B17" s="204" t="s">
        <v>645</v>
      </c>
      <c r="C17" s="204"/>
      <c r="D17" s="205" t="s">
        <v>646</v>
      </c>
      <c r="E17" s="205" t="s">
        <v>71</v>
      </c>
      <c r="F17" s="205" t="s">
        <v>71</v>
      </c>
      <c r="G17" s="205" t="s">
        <v>71</v>
      </c>
      <c r="H17" s="204" t="s">
        <v>647</v>
      </c>
      <c r="I17" s="206">
        <v>0</v>
      </c>
      <c r="J17" s="203" t="s">
        <v>674</v>
      </c>
      <c r="K17" s="203" t="s">
        <v>649</v>
      </c>
      <c r="L17" s="205" t="s">
        <v>281</v>
      </c>
      <c r="M17" s="203">
        <v>37.522460700000003</v>
      </c>
      <c r="N17" s="204">
        <v>-76.373637000000002</v>
      </c>
      <c r="O17" s="204" t="s">
        <v>71</v>
      </c>
      <c r="P17" s="205" t="s">
        <v>73</v>
      </c>
      <c r="Q17" s="205" t="s">
        <v>70</v>
      </c>
      <c r="R17" s="205" t="s">
        <v>73</v>
      </c>
      <c r="S17" s="205" t="s">
        <v>71</v>
      </c>
      <c r="T17" s="205" t="s">
        <v>71</v>
      </c>
      <c r="U17" s="205" t="s">
        <v>70</v>
      </c>
      <c r="V17" s="205" t="s">
        <v>71</v>
      </c>
      <c r="W17" s="205" t="s">
        <v>70</v>
      </c>
      <c r="X17" s="204"/>
      <c r="Y17" s="205">
        <v>2021</v>
      </c>
    </row>
    <row r="18" spans="1:25" ht="38.5" x14ac:dyDescent="0.35">
      <c r="A18" s="203" t="s">
        <v>675</v>
      </c>
      <c r="B18" s="204" t="s">
        <v>645</v>
      </c>
      <c r="C18" s="209"/>
      <c r="D18" s="205" t="s">
        <v>646</v>
      </c>
      <c r="E18" s="205" t="s">
        <v>71</v>
      </c>
      <c r="F18" s="205" t="s">
        <v>71</v>
      </c>
      <c r="G18" s="205" t="s">
        <v>71</v>
      </c>
      <c r="H18" s="205" t="s">
        <v>647</v>
      </c>
      <c r="I18" s="206">
        <v>0</v>
      </c>
      <c r="J18" s="203" t="s">
        <v>676</v>
      </c>
      <c r="K18" s="203" t="s">
        <v>649</v>
      </c>
      <c r="L18" s="205" t="s">
        <v>281</v>
      </c>
      <c r="M18" s="203">
        <v>37.524897000000003</v>
      </c>
      <c r="N18" s="205">
        <v>-76.378667699999994</v>
      </c>
      <c r="O18" s="204" t="s">
        <v>71</v>
      </c>
      <c r="P18" s="205" t="s">
        <v>73</v>
      </c>
      <c r="Q18" s="205" t="s">
        <v>70</v>
      </c>
      <c r="R18" s="205" t="s">
        <v>73</v>
      </c>
      <c r="S18" s="205" t="s">
        <v>71</v>
      </c>
      <c r="T18" s="205" t="s">
        <v>71</v>
      </c>
      <c r="U18" s="205" t="s">
        <v>70</v>
      </c>
      <c r="V18" s="205" t="s">
        <v>71</v>
      </c>
      <c r="W18" s="205" t="s">
        <v>70</v>
      </c>
      <c r="X18" s="205"/>
      <c r="Y18" s="205">
        <v>2021</v>
      </c>
    </row>
    <row r="19" spans="1:25" ht="38.5" x14ac:dyDescent="0.35">
      <c r="A19" s="203" t="s">
        <v>677</v>
      </c>
      <c r="B19" s="204" t="s">
        <v>645</v>
      </c>
      <c r="C19" s="205"/>
      <c r="D19" s="205" t="s">
        <v>646</v>
      </c>
      <c r="E19" s="205" t="s">
        <v>71</v>
      </c>
      <c r="F19" s="205" t="s">
        <v>71</v>
      </c>
      <c r="G19" s="205" t="s">
        <v>71</v>
      </c>
      <c r="H19" s="205" t="s">
        <v>647</v>
      </c>
      <c r="I19" s="206">
        <v>0</v>
      </c>
      <c r="J19" s="203" t="s">
        <v>401</v>
      </c>
      <c r="K19" s="203" t="s">
        <v>678</v>
      </c>
      <c r="L19" s="205" t="s">
        <v>281</v>
      </c>
      <c r="M19" s="203">
        <v>37.9305466</v>
      </c>
      <c r="N19" s="205">
        <v>-76.856770600000004</v>
      </c>
      <c r="O19" s="204" t="s">
        <v>71</v>
      </c>
      <c r="P19" s="205" t="s">
        <v>73</v>
      </c>
      <c r="Q19" s="205" t="s">
        <v>70</v>
      </c>
      <c r="R19" s="205" t="s">
        <v>73</v>
      </c>
      <c r="S19" s="205" t="s">
        <v>71</v>
      </c>
      <c r="T19" s="205" t="s">
        <v>71</v>
      </c>
      <c r="U19" s="205" t="s">
        <v>70</v>
      </c>
      <c r="V19" s="205" t="s">
        <v>71</v>
      </c>
      <c r="W19" s="205" t="s">
        <v>70</v>
      </c>
      <c r="X19" s="205"/>
      <c r="Y19" s="205">
        <v>2021</v>
      </c>
    </row>
    <row r="20" spans="1:25" ht="38.5" x14ac:dyDescent="0.35">
      <c r="A20" s="203" t="s">
        <v>679</v>
      </c>
      <c r="B20" s="204" t="s">
        <v>645</v>
      </c>
      <c r="C20" s="169" t="s">
        <v>680</v>
      </c>
      <c r="D20" s="205" t="s">
        <v>646</v>
      </c>
      <c r="E20" s="205" t="s">
        <v>71</v>
      </c>
      <c r="F20" s="205" t="s">
        <v>71</v>
      </c>
      <c r="G20" s="205" t="s">
        <v>71</v>
      </c>
      <c r="H20" s="205" t="s">
        <v>647</v>
      </c>
      <c r="I20" s="206">
        <v>0</v>
      </c>
      <c r="J20" s="203" t="s">
        <v>190</v>
      </c>
      <c r="K20" s="203" t="s">
        <v>681</v>
      </c>
      <c r="L20" s="205" t="s">
        <v>281</v>
      </c>
      <c r="M20" s="203">
        <v>37.265301399999998</v>
      </c>
      <c r="N20" s="205">
        <v>-76.393239500000007</v>
      </c>
      <c r="O20" s="204" t="s">
        <v>71</v>
      </c>
      <c r="P20" s="205" t="s">
        <v>73</v>
      </c>
      <c r="Q20" s="205" t="s">
        <v>70</v>
      </c>
      <c r="R20" s="205" t="s">
        <v>73</v>
      </c>
      <c r="S20" s="205" t="s">
        <v>71</v>
      </c>
      <c r="T20" s="205" t="s">
        <v>71</v>
      </c>
      <c r="U20" s="205" t="s">
        <v>70</v>
      </c>
      <c r="V20" s="205" t="s">
        <v>71</v>
      </c>
      <c r="W20" s="205" t="s">
        <v>70</v>
      </c>
      <c r="X20" s="205"/>
      <c r="Y20" s="205">
        <v>2021</v>
      </c>
    </row>
    <row r="21" spans="1:25" ht="38.5" x14ac:dyDescent="0.35">
      <c r="A21" s="203" t="s">
        <v>682</v>
      </c>
      <c r="B21" s="204" t="s">
        <v>645</v>
      </c>
      <c r="C21" s="205"/>
      <c r="D21" s="205" t="s">
        <v>646</v>
      </c>
      <c r="E21" s="205" t="s">
        <v>71</v>
      </c>
      <c r="F21" s="205" t="s">
        <v>71</v>
      </c>
      <c r="G21" s="205" t="s">
        <v>71</v>
      </c>
      <c r="H21" s="205" t="s">
        <v>647</v>
      </c>
      <c r="I21" s="206">
        <v>0</v>
      </c>
      <c r="J21" s="203" t="s">
        <v>683</v>
      </c>
      <c r="K21" s="203" t="s">
        <v>681</v>
      </c>
      <c r="L21" s="205" t="s">
        <v>281</v>
      </c>
      <c r="M21" s="203">
        <v>37.299627000000001</v>
      </c>
      <c r="N21" s="205">
        <v>-76.461967999999999</v>
      </c>
      <c r="O21" s="204" t="s">
        <v>71</v>
      </c>
      <c r="P21" s="205" t="s">
        <v>73</v>
      </c>
      <c r="Q21" s="205" t="s">
        <v>70</v>
      </c>
      <c r="R21" s="205" t="s">
        <v>73</v>
      </c>
      <c r="S21" s="205" t="s">
        <v>71</v>
      </c>
      <c r="T21" s="205" t="s">
        <v>71</v>
      </c>
      <c r="U21" s="205" t="s">
        <v>70</v>
      </c>
      <c r="V21" s="205" t="s">
        <v>71</v>
      </c>
      <c r="W21" s="205" t="s">
        <v>70</v>
      </c>
      <c r="X21" s="205"/>
      <c r="Y21" s="205">
        <v>2021</v>
      </c>
    </row>
    <row r="22" spans="1:25" ht="38.5" x14ac:dyDescent="0.35">
      <c r="A22" s="203" t="s">
        <v>684</v>
      </c>
      <c r="B22" s="204" t="s">
        <v>645</v>
      </c>
      <c r="C22" s="169" t="s">
        <v>685</v>
      </c>
      <c r="D22" s="205" t="s">
        <v>646</v>
      </c>
      <c r="E22" s="205" t="s">
        <v>71</v>
      </c>
      <c r="F22" s="205" t="s">
        <v>71</v>
      </c>
      <c r="G22" s="205" t="s">
        <v>71</v>
      </c>
      <c r="H22" s="205" t="s">
        <v>647</v>
      </c>
      <c r="I22" s="206">
        <v>0</v>
      </c>
      <c r="J22" s="203" t="s">
        <v>684</v>
      </c>
      <c r="K22" s="203" t="s">
        <v>681</v>
      </c>
      <c r="L22" s="205" t="s">
        <v>281</v>
      </c>
      <c r="M22" s="203">
        <v>37.438219199999999</v>
      </c>
      <c r="N22" s="205">
        <v>-76.666942800000001</v>
      </c>
      <c r="O22" s="204" t="s">
        <v>71</v>
      </c>
      <c r="P22" s="205" t="s">
        <v>73</v>
      </c>
      <c r="Q22" s="205" t="s">
        <v>70</v>
      </c>
      <c r="R22" s="205" t="s">
        <v>73</v>
      </c>
      <c r="S22" s="205" t="s">
        <v>71</v>
      </c>
      <c r="T22" s="205" t="s">
        <v>71</v>
      </c>
      <c r="U22" s="205" t="s">
        <v>70</v>
      </c>
      <c r="V22" s="205" t="s">
        <v>71</v>
      </c>
      <c r="W22" s="205" t="s">
        <v>70</v>
      </c>
      <c r="X22" s="205"/>
      <c r="Y22" s="205">
        <v>2021</v>
      </c>
    </row>
    <row r="23" spans="1:25" ht="38.5" x14ac:dyDescent="0.35">
      <c r="A23" s="203" t="s">
        <v>686</v>
      </c>
      <c r="B23" s="204" t="s">
        <v>645</v>
      </c>
      <c r="C23" s="205"/>
      <c r="D23" s="205" t="s">
        <v>646</v>
      </c>
      <c r="E23" s="205" t="s">
        <v>71</v>
      </c>
      <c r="F23" s="205" t="s">
        <v>71</v>
      </c>
      <c r="G23" s="205" t="s">
        <v>71</v>
      </c>
      <c r="H23" s="205" t="s">
        <v>647</v>
      </c>
      <c r="I23" s="206">
        <v>0</v>
      </c>
      <c r="J23" s="203" t="s">
        <v>687</v>
      </c>
      <c r="K23" s="203" t="s">
        <v>460</v>
      </c>
      <c r="L23" s="205" t="s">
        <v>281</v>
      </c>
      <c r="M23" s="203">
        <v>37.537050399999998</v>
      </c>
      <c r="N23" s="205">
        <v>-76.796562699999996</v>
      </c>
      <c r="O23" s="204" t="s">
        <v>71</v>
      </c>
      <c r="P23" s="205" t="s">
        <v>73</v>
      </c>
      <c r="Q23" s="205" t="s">
        <v>70</v>
      </c>
      <c r="R23" s="205" t="s">
        <v>73</v>
      </c>
      <c r="S23" s="205" t="s">
        <v>71</v>
      </c>
      <c r="T23" s="205" t="s">
        <v>71</v>
      </c>
      <c r="U23" s="205" t="s">
        <v>70</v>
      </c>
      <c r="V23" s="205" t="s">
        <v>71</v>
      </c>
      <c r="W23" s="205" t="s">
        <v>70</v>
      </c>
      <c r="X23" s="205"/>
      <c r="Y23" s="205">
        <v>2021</v>
      </c>
    </row>
    <row r="24" spans="1:25" ht="38.5" x14ac:dyDescent="0.35">
      <c r="A24" s="203" t="s">
        <v>688</v>
      </c>
      <c r="B24" s="204" t="s">
        <v>645</v>
      </c>
      <c r="C24" s="205"/>
      <c r="D24" s="205" t="s">
        <v>646</v>
      </c>
      <c r="E24" s="205" t="s">
        <v>71</v>
      </c>
      <c r="F24" s="205" t="s">
        <v>71</v>
      </c>
      <c r="G24" s="205" t="s">
        <v>71</v>
      </c>
      <c r="H24" s="205" t="s">
        <v>647</v>
      </c>
      <c r="I24" s="206">
        <v>0</v>
      </c>
      <c r="J24" s="203" t="s">
        <v>689</v>
      </c>
      <c r="K24" s="203" t="s">
        <v>521</v>
      </c>
      <c r="L24" s="205" t="s">
        <v>281</v>
      </c>
      <c r="M24" s="203">
        <v>37.637319900000001</v>
      </c>
      <c r="N24" s="205">
        <v>-76.854796699999994</v>
      </c>
      <c r="O24" s="204" t="s">
        <v>71</v>
      </c>
      <c r="P24" s="205" t="s">
        <v>73</v>
      </c>
      <c r="Q24" s="205" t="s">
        <v>70</v>
      </c>
      <c r="R24" s="205" t="s">
        <v>73</v>
      </c>
      <c r="S24" s="205" t="s">
        <v>71</v>
      </c>
      <c r="T24" s="205" t="s">
        <v>71</v>
      </c>
      <c r="U24" s="205" t="s">
        <v>70</v>
      </c>
      <c r="V24" s="205" t="s">
        <v>71</v>
      </c>
      <c r="W24" s="205" t="s">
        <v>70</v>
      </c>
      <c r="X24" s="205"/>
      <c r="Y24" s="205">
        <v>2021</v>
      </c>
    </row>
    <row r="25" spans="1:25" ht="38.5" x14ac:dyDescent="0.35">
      <c r="A25" s="203" t="s">
        <v>690</v>
      </c>
      <c r="B25" s="204" t="s">
        <v>645</v>
      </c>
      <c r="C25" s="205"/>
      <c r="D25" s="205" t="s">
        <v>646</v>
      </c>
      <c r="E25" s="205" t="s">
        <v>71</v>
      </c>
      <c r="F25" s="205" t="s">
        <v>71</v>
      </c>
      <c r="G25" s="205" t="s">
        <v>71</v>
      </c>
      <c r="H25" s="205" t="s">
        <v>647</v>
      </c>
      <c r="I25" s="206">
        <v>0</v>
      </c>
      <c r="J25" s="203" t="s">
        <v>689</v>
      </c>
      <c r="K25" s="203" t="s">
        <v>460</v>
      </c>
      <c r="L25" s="205" t="s">
        <v>281</v>
      </c>
      <c r="M25" s="203">
        <v>37.808640699999998</v>
      </c>
      <c r="N25" s="205">
        <v>-77.120790099999994</v>
      </c>
      <c r="O25" s="204" t="s">
        <v>71</v>
      </c>
      <c r="P25" s="205" t="s">
        <v>73</v>
      </c>
      <c r="Q25" s="205" t="s">
        <v>70</v>
      </c>
      <c r="R25" s="205" t="s">
        <v>73</v>
      </c>
      <c r="S25" s="205" t="s">
        <v>71</v>
      </c>
      <c r="T25" s="205" t="s">
        <v>71</v>
      </c>
      <c r="U25" s="205" t="s">
        <v>70</v>
      </c>
      <c r="V25" s="205" t="s">
        <v>71</v>
      </c>
      <c r="W25" s="205" t="s">
        <v>70</v>
      </c>
      <c r="X25" s="205"/>
      <c r="Y25" s="205">
        <v>2021</v>
      </c>
    </row>
    <row r="26" spans="1:25" ht="101.5" x14ac:dyDescent="0.35">
      <c r="A26" s="210" t="s">
        <v>691</v>
      </c>
      <c r="B26" s="211" t="s">
        <v>692</v>
      </c>
      <c r="C26" s="171"/>
      <c r="D26" s="212" t="s">
        <v>693</v>
      </c>
      <c r="E26" s="205" t="s">
        <v>71</v>
      </c>
      <c r="F26" s="8" t="s">
        <v>694</v>
      </c>
      <c r="G26" s="8" t="s">
        <v>71</v>
      </c>
      <c r="H26" s="213">
        <v>8</v>
      </c>
      <c r="I26" s="213">
        <v>0</v>
      </c>
      <c r="J26" s="212" t="s">
        <v>448</v>
      </c>
      <c r="K26" s="8" t="s">
        <v>693</v>
      </c>
      <c r="L26" s="205" t="s">
        <v>281</v>
      </c>
      <c r="M26" s="278">
        <v>38.107329999999997</v>
      </c>
      <c r="N26" s="278">
        <v>78.862819999999999</v>
      </c>
      <c r="O26" s="8" t="s">
        <v>70</v>
      </c>
      <c r="P26" s="8" t="s">
        <v>482</v>
      </c>
      <c r="Q26" s="8" t="s">
        <v>71</v>
      </c>
      <c r="R26" s="8" t="s">
        <v>71</v>
      </c>
      <c r="S26" s="8" t="s">
        <v>71</v>
      </c>
      <c r="T26" s="8" t="s">
        <v>71</v>
      </c>
      <c r="U26" s="8" t="s">
        <v>482</v>
      </c>
      <c r="V26" s="8" t="s">
        <v>71</v>
      </c>
      <c r="W26" s="8" t="s">
        <v>71</v>
      </c>
      <c r="X26" s="8" t="s">
        <v>695</v>
      </c>
      <c r="Y26" s="8">
        <v>2021</v>
      </c>
    </row>
    <row r="27" spans="1:25" ht="232" x14ac:dyDescent="0.35">
      <c r="A27" s="212" t="s">
        <v>696</v>
      </c>
      <c r="B27" s="212" t="s">
        <v>697</v>
      </c>
      <c r="C27" s="212"/>
      <c r="D27" s="212" t="s">
        <v>698</v>
      </c>
      <c r="E27" s="212" t="s">
        <v>71</v>
      </c>
      <c r="F27" s="212" t="s">
        <v>699</v>
      </c>
      <c r="G27" s="212" t="s">
        <v>700</v>
      </c>
      <c r="H27" s="212" t="s">
        <v>701</v>
      </c>
      <c r="I27" s="212" t="s">
        <v>588</v>
      </c>
      <c r="J27" s="212" t="s">
        <v>383</v>
      </c>
      <c r="K27" s="212" t="s">
        <v>539</v>
      </c>
      <c r="L27" s="212" t="s">
        <v>322</v>
      </c>
      <c r="M27" s="279" t="s">
        <v>702</v>
      </c>
      <c r="N27" s="279" t="s">
        <v>703</v>
      </c>
      <c r="O27" s="212" t="s">
        <v>704</v>
      </c>
      <c r="P27" s="212" t="s">
        <v>71</v>
      </c>
      <c r="Q27" s="212" t="s">
        <v>71</v>
      </c>
      <c r="R27" s="212" t="s">
        <v>70</v>
      </c>
      <c r="S27" s="212" t="s">
        <v>71</v>
      </c>
      <c r="T27" s="212" t="s">
        <v>71</v>
      </c>
      <c r="U27" s="212" t="s">
        <v>70</v>
      </c>
      <c r="V27" s="212" t="s">
        <v>71</v>
      </c>
      <c r="W27" s="212" t="s">
        <v>71</v>
      </c>
      <c r="X27" s="212" t="s">
        <v>275</v>
      </c>
      <c r="Y27" s="212">
        <v>2020</v>
      </c>
    </row>
    <row r="28" spans="1:25" ht="116" x14ac:dyDescent="0.35">
      <c r="A28" s="214" t="s">
        <v>705</v>
      </c>
      <c r="B28" s="211" t="s">
        <v>706</v>
      </c>
      <c r="C28" s="171" t="s">
        <v>707</v>
      </c>
      <c r="D28" s="8" t="s">
        <v>57</v>
      </c>
      <c r="E28" s="8" t="s">
        <v>71</v>
      </c>
      <c r="F28" s="8" t="s">
        <v>71</v>
      </c>
      <c r="G28" s="8" t="s">
        <v>71</v>
      </c>
      <c r="H28" s="213">
        <v>20</v>
      </c>
      <c r="I28" s="213">
        <v>0</v>
      </c>
      <c r="J28" s="212" t="s">
        <v>708</v>
      </c>
      <c r="K28" s="8" t="s">
        <v>709</v>
      </c>
      <c r="L28" s="8" t="s">
        <v>389</v>
      </c>
      <c r="M28" s="278">
        <v>42.200833274190003</v>
      </c>
      <c r="N28" s="278">
        <v>-75.835992485999995</v>
      </c>
      <c r="O28" s="8" t="s">
        <v>70</v>
      </c>
      <c r="P28" s="8" t="s">
        <v>70</v>
      </c>
      <c r="Q28" s="8" t="s">
        <v>70</v>
      </c>
      <c r="R28" s="8" t="s">
        <v>70</v>
      </c>
      <c r="S28" s="8" t="s">
        <v>71</v>
      </c>
      <c r="T28" s="8" t="s">
        <v>70</v>
      </c>
      <c r="U28" s="8" t="s">
        <v>70</v>
      </c>
      <c r="V28" s="8" t="s">
        <v>71</v>
      </c>
      <c r="W28" s="8" t="s">
        <v>71</v>
      </c>
      <c r="X28" s="8" t="s">
        <v>731</v>
      </c>
      <c r="Y28" s="8">
        <v>2021</v>
      </c>
    </row>
    <row r="29" spans="1:25" ht="87" x14ac:dyDescent="0.35">
      <c r="A29" s="215" t="s">
        <v>710</v>
      </c>
      <c r="B29" s="216" t="s">
        <v>711</v>
      </c>
      <c r="C29" s="171" t="s">
        <v>712</v>
      </c>
      <c r="D29" s="8" t="s">
        <v>56</v>
      </c>
      <c r="E29" s="8" t="s">
        <v>71</v>
      </c>
      <c r="F29" s="212" t="s">
        <v>713</v>
      </c>
      <c r="G29" s="8" t="s">
        <v>70</v>
      </c>
      <c r="H29" s="213">
        <v>5</v>
      </c>
      <c r="I29" s="213">
        <v>20</v>
      </c>
      <c r="J29" s="212" t="s">
        <v>714</v>
      </c>
      <c r="K29" s="8" t="s">
        <v>228</v>
      </c>
      <c r="L29" s="8" t="s">
        <v>78</v>
      </c>
      <c r="M29" s="278">
        <v>39.189</v>
      </c>
      <c r="N29" s="278">
        <v>-76.575000000000003</v>
      </c>
      <c r="O29" s="8" t="s">
        <v>70</v>
      </c>
      <c r="P29" s="8" t="s">
        <v>71</v>
      </c>
      <c r="Q29" s="8" t="s">
        <v>71</v>
      </c>
      <c r="R29" s="8" t="s">
        <v>71</v>
      </c>
      <c r="S29" s="8" t="s">
        <v>71</v>
      </c>
      <c r="T29" s="8" t="s">
        <v>70</v>
      </c>
      <c r="U29" s="8" t="s">
        <v>70</v>
      </c>
      <c r="V29" s="8" t="s">
        <v>70</v>
      </c>
      <c r="W29" s="8" t="s">
        <v>71</v>
      </c>
      <c r="X29" s="8" t="s">
        <v>115</v>
      </c>
      <c r="Y29" s="8">
        <v>2021</v>
      </c>
    </row>
    <row r="30" spans="1:25" ht="87" x14ac:dyDescent="0.35">
      <c r="A30" s="215" t="s">
        <v>715</v>
      </c>
      <c r="B30" s="216" t="s">
        <v>716</v>
      </c>
      <c r="C30" s="171" t="s">
        <v>712</v>
      </c>
      <c r="D30" s="8" t="s">
        <v>549</v>
      </c>
      <c r="E30" s="8" t="s">
        <v>71</v>
      </c>
      <c r="F30" s="8" t="s">
        <v>71</v>
      </c>
      <c r="G30" s="8" t="s">
        <v>71</v>
      </c>
      <c r="H30" s="213">
        <v>6</v>
      </c>
      <c r="I30" s="213">
        <v>0</v>
      </c>
      <c r="J30" s="212" t="s">
        <v>715</v>
      </c>
      <c r="K30" s="8" t="s">
        <v>717</v>
      </c>
      <c r="L30" s="8" t="s">
        <v>78</v>
      </c>
      <c r="M30" s="278">
        <v>38.081000000000003</v>
      </c>
      <c r="N30" s="278">
        <v>-75.572000000000003</v>
      </c>
      <c r="O30" s="8" t="s">
        <v>70</v>
      </c>
      <c r="P30" s="8" t="s">
        <v>71</v>
      </c>
      <c r="Q30" s="8" t="s">
        <v>71</v>
      </c>
      <c r="R30" s="8" t="s">
        <v>71</v>
      </c>
      <c r="S30" s="8" t="s">
        <v>71</v>
      </c>
      <c r="T30" s="8" t="s">
        <v>71</v>
      </c>
      <c r="U30" s="8" t="s">
        <v>70</v>
      </c>
      <c r="V30" s="8" t="s">
        <v>70</v>
      </c>
      <c r="W30" s="8" t="s">
        <v>71</v>
      </c>
      <c r="X30" s="8" t="s">
        <v>115</v>
      </c>
      <c r="Y30" s="8">
        <v>2021</v>
      </c>
    </row>
    <row r="31" spans="1:25" ht="87" x14ac:dyDescent="0.35">
      <c r="A31" s="215" t="s">
        <v>718</v>
      </c>
      <c r="B31" s="216" t="s">
        <v>719</v>
      </c>
      <c r="C31" s="171" t="s">
        <v>712</v>
      </c>
      <c r="D31" s="212" t="s">
        <v>56</v>
      </c>
      <c r="E31" s="213" t="s">
        <v>71</v>
      </c>
      <c r="F31" s="216" t="s">
        <v>713</v>
      </c>
      <c r="G31" s="8" t="s">
        <v>70</v>
      </c>
      <c r="H31" s="213">
        <v>8</v>
      </c>
      <c r="I31" s="216">
        <v>15</v>
      </c>
      <c r="J31" s="217" t="s">
        <v>720</v>
      </c>
      <c r="K31" s="216" t="s">
        <v>372</v>
      </c>
      <c r="L31" s="212" t="s">
        <v>78</v>
      </c>
      <c r="M31" s="278">
        <v>39.445999999999998</v>
      </c>
      <c r="N31" s="278">
        <v>-76.266999999999996</v>
      </c>
      <c r="O31" s="8" t="s">
        <v>70</v>
      </c>
      <c r="P31" s="8" t="s">
        <v>71</v>
      </c>
      <c r="Q31" s="8" t="s">
        <v>71</v>
      </c>
      <c r="R31" s="8" t="s">
        <v>71</v>
      </c>
      <c r="S31" s="8" t="s">
        <v>71</v>
      </c>
      <c r="T31" s="8" t="s">
        <v>71</v>
      </c>
      <c r="U31" s="8" t="s">
        <v>70</v>
      </c>
      <c r="V31" s="8" t="s">
        <v>70</v>
      </c>
      <c r="W31" s="8" t="s">
        <v>71</v>
      </c>
      <c r="X31" s="8" t="s">
        <v>721</v>
      </c>
      <c r="Y31" s="8">
        <v>2021</v>
      </c>
    </row>
    <row r="32" spans="1:25" ht="101.5" x14ac:dyDescent="0.35">
      <c r="A32" s="218" t="s">
        <v>722</v>
      </c>
      <c r="B32" s="218" t="s">
        <v>723</v>
      </c>
      <c r="C32" s="218"/>
      <c r="D32" s="218" t="s">
        <v>724</v>
      </c>
      <c r="E32" s="218" t="s">
        <v>71</v>
      </c>
      <c r="F32" s="218" t="s">
        <v>725</v>
      </c>
      <c r="G32" s="218" t="s">
        <v>726</v>
      </c>
      <c r="H32" s="218" t="s">
        <v>727</v>
      </c>
      <c r="I32" s="218"/>
      <c r="J32" s="218" t="s">
        <v>728</v>
      </c>
      <c r="K32" s="218" t="s">
        <v>729</v>
      </c>
      <c r="L32" s="218" t="s">
        <v>729</v>
      </c>
      <c r="M32" s="280">
        <v>38.896999999999998</v>
      </c>
      <c r="N32" s="280">
        <v>-76.962999999999994</v>
      </c>
      <c r="O32" s="218" t="s">
        <v>730</v>
      </c>
      <c r="P32" s="218"/>
      <c r="Q32" s="218" t="s">
        <v>71</v>
      </c>
      <c r="R32" s="218"/>
      <c r="S32" s="218" t="s">
        <v>71</v>
      </c>
      <c r="T32" s="218" t="s">
        <v>71</v>
      </c>
      <c r="U32" s="218" t="s">
        <v>70</v>
      </c>
      <c r="V32" s="218" t="s">
        <v>71</v>
      </c>
      <c r="W32" s="218"/>
      <c r="X32" s="218" t="s">
        <v>695</v>
      </c>
      <c r="Y32" s="218">
        <v>2021</v>
      </c>
    </row>
    <row r="33" spans="13:14" x14ac:dyDescent="0.35">
      <c r="M33" s="281"/>
      <c r="N33" s="281"/>
    </row>
    <row r="34" spans="13:14" ht="15.5" x14ac:dyDescent="0.35">
      <c r="M34" s="276"/>
      <c r="N34" s="277"/>
    </row>
    <row r="35" spans="13:14" ht="15.5" x14ac:dyDescent="0.35">
      <c r="M35" s="276"/>
      <c r="N35" s="277"/>
    </row>
  </sheetData>
  <autoFilter ref="A1:Y32" xr:uid="{DEDA60AB-98B5-4D4F-BA07-81CF29DF37D5}"/>
  <hyperlinks>
    <hyperlink ref="C12" r:id="rId1" xr:uid="{DD0A17D0-3B15-47C9-8B2C-BF1C9E13EADA}"/>
    <hyperlink ref="C20" r:id="rId2" xr:uid="{88FD0C48-9683-4639-9DAF-E2D0A648582C}"/>
    <hyperlink ref="C22" r:id="rId3" xr:uid="{6D383B34-9B1C-414F-82D4-2CD74EE8597B}"/>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875D-6C50-4961-A001-825B24B962DE}">
  <sheetPr published="0"/>
  <dimension ref="A1:Y19"/>
  <sheetViews>
    <sheetView topLeftCell="A13" zoomScale="80" zoomScaleNormal="80" workbookViewId="0">
      <selection activeCell="L10" sqref="L10"/>
    </sheetView>
  </sheetViews>
  <sheetFormatPr defaultColWidth="9.1796875" defaultRowHeight="14.5" x14ac:dyDescent="0.35"/>
  <cols>
    <col min="1" max="1" width="15.7265625" style="101" customWidth="1"/>
    <col min="2" max="25" width="15.7265625" style="166" customWidth="1"/>
    <col min="26" max="16384" width="9.1796875" style="166"/>
  </cols>
  <sheetData>
    <row r="1" spans="1:25" ht="15" customHeight="1" x14ac:dyDescent="0.35">
      <c r="A1" s="238" t="s">
        <v>75</v>
      </c>
      <c r="B1" s="238"/>
      <c r="C1" s="238"/>
      <c r="D1" s="238"/>
      <c r="E1" s="238"/>
      <c r="F1" s="238"/>
      <c r="G1" s="238"/>
      <c r="H1" s="239" t="s">
        <v>117</v>
      </c>
      <c r="I1" s="239"/>
      <c r="J1" s="238" t="s">
        <v>76</v>
      </c>
      <c r="K1" s="238"/>
      <c r="L1" s="238"/>
      <c r="M1" s="238"/>
      <c r="N1" s="238"/>
      <c r="O1" s="238" t="s">
        <v>59</v>
      </c>
      <c r="P1" s="238"/>
      <c r="Q1" s="238"/>
      <c r="R1" s="238"/>
      <c r="S1" s="238"/>
      <c r="T1" s="238"/>
      <c r="U1" s="238"/>
      <c r="V1" s="238"/>
      <c r="W1" s="186" t="s">
        <v>84</v>
      </c>
      <c r="X1" s="238" t="s">
        <v>80</v>
      </c>
      <c r="Y1" s="238"/>
    </row>
    <row r="2" spans="1:25" ht="57" x14ac:dyDescent="0.35">
      <c r="A2" s="82" t="s">
        <v>54</v>
      </c>
      <c r="B2" s="84" t="s">
        <v>60</v>
      </c>
      <c r="C2" s="82" t="s">
        <v>81</v>
      </c>
      <c r="D2" s="82" t="s">
        <v>58</v>
      </c>
      <c r="E2" s="82" t="s">
        <v>87</v>
      </c>
      <c r="F2" s="184" t="s">
        <v>88</v>
      </c>
      <c r="G2" s="185" t="s">
        <v>89</v>
      </c>
      <c r="H2" s="184" t="s">
        <v>85</v>
      </c>
      <c r="I2" s="184" t="s">
        <v>86</v>
      </c>
      <c r="J2" s="82" t="s">
        <v>55</v>
      </c>
      <c r="K2" s="83" t="s">
        <v>56</v>
      </c>
      <c r="L2" s="82" t="s">
        <v>57</v>
      </c>
      <c r="M2" s="183" t="s">
        <v>82</v>
      </c>
      <c r="N2" s="183" t="s">
        <v>83</v>
      </c>
      <c r="O2" s="82" t="s">
        <v>61</v>
      </c>
      <c r="P2" s="82" t="s">
        <v>62</v>
      </c>
      <c r="Q2" s="82" t="s">
        <v>63</v>
      </c>
      <c r="R2" s="82" t="s">
        <v>64</v>
      </c>
      <c r="S2" s="82" t="s">
        <v>65</v>
      </c>
      <c r="T2" s="82" t="s">
        <v>90</v>
      </c>
      <c r="U2" s="82" t="s">
        <v>91</v>
      </c>
      <c r="V2" s="82" t="s">
        <v>92</v>
      </c>
      <c r="W2" s="82" t="s">
        <v>84</v>
      </c>
      <c r="X2" s="182" t="s">
        <v>93</v>
      </c>
      <c r="Y2" s="182" t="s">
        <v>1</v>
      </c>
    </row>
    <row r="3" spans="1:25" ht="256.5" customHeight="1" x14ac:dyDescent="0.35">
      <c r="A3" s="87" t="s">
        <v>66</v>
      </c>
      <c r="B3" s="87" t="s">
        <v>118</v>
      </c>
      <c r="C3" s="87" t="s">
        <v>94</v>
      </c>
      <c r="D3" s="87" t="s">
        <v>77</v>
      </c>
      <c r="E3" s="87" t="s">
        <v>98</v>
      </c>
      <c r="F3" s="87" t="s">
        <v>99</v>
      </c>
      <c r="G3" s="87" t="s">
        <v>100</v>
      </c>
      <c r="H3" s="87" t="s">
        <v>119</v>
      </c>
      <c r="I3" s="87" t="s">
        <v>120</v>
      </c>
      <c r="J3" s="87" t="s">
        <v>67</v>
      </c>
      <c r="K3" s="87" t="s">
        <v>68</v>
      </c>
      <c r="L3" s="87" t="s">
        <v>69</v>
      </c>
      <c r="M3" s="87" t="s">
        <v>95</v>
      </c>
      <c r="N3" s="87" t="s">
        <v>96</v>
      </c>
      <c r="O3" s="87" t="s">
        <v>101</v>
      </c>
      <c r="P3" s="87" t="s">
        <v>102</v>
      </c>
      <c r="Q3" s="87" t="s">
        <v>103</v>
      </c>
      <c r="R3" s="87" t="s">
        <v>104</v>
      </c>
      <c r="S3" s="87" t="s">
        <v>105</v>
      </c>
      <c r="T3" s="87" t="s">
        <v>106</v>
      </c>
      <c r="U3" s="87" t="s">
        <v>121</v>
      </c>
      <c r="V3" s="87" t="s">
        <v>107</v>
      </c>
      <c r="W3" s="87" t="s">
        <v>97</v>
      </c>
      <c r="X3" s="87" t="s">
        <v>108</v>
      </c>
      <c r="Y3" s="87" t="s">
        <v>109</v>
      </c>
    </row>
    <row r="4" spans="1:25" s="177" customFormat="1" ht="40.5" customHeight="1" x14ac:dyDescent="0.25">
      <c r="A4" s="178" t="s">
        <v>630</v>
      </c>
      <c r="B4" s="178" t="s">
        <v>627</v>
      </c>
      <c r="C4" s="180"/>
      <c r="D4" s="177" t="s">
        <v>124</v>
      </c>
      <c r="E4" s="177" t="s">
        <v>71</v>
      </c>
      <c r="F4" s="177" t="s">
        <v>70</v>
      </c>
      <c r="G4" s="177" t="s">
        <v>71</v>
      </c>
      <c r="H4" s="179"/>
      <c r="I4" s="179" t="s">
        <v>613</v>
      </c>
      <c r="J4" s="178" t="s">
        <v>629</v>
      </c>
      <c r="K4" s="177" t="s">
        <v>625</v>
      </c>
      <c r="L4" s="177" t="s">
        <v>4</v>
      </c>
      <c r="M4" s="177">
        <v>37.307189000000001</v>
      </c>
      <c r="N4" s="177">
        <v>-78.389728000000005</v>
      </c>
      <c r="O4" s="178" t="s">
        <v>71</v>
      </c>
      <c r="P4" s="177" t="s">
        <v>113</v>
      </c>
      <c r="Q4" s="177" t="s">
        <v>613</v>
      </c>
      <c r="R4" s="177" t="s">
        <v>113</v>
      </c>
      <c r="S4" s="177" t="s">
        <v>71</v>
      </c>
      <c r="T4" s="177" t="s">
        <v>71</v>
      </c>
      <c r="U4" s="177" t="s">
        <v>70</v>
      </c>
      <c r="V4" s="177" t="s">
        <v>71</v>
      </c>
      <c r="W4" s="177" t="s">
        <v>71</v>
      </c>
      <c r="X4" s="177" t="s">
        <v>622</v>
      </c>
      <c r="Y4" s="177">
        <v>2020</v>
      </c>
    </row>
    <row r="5" spans="1:25" s="177" customFormat="1" ht="25" x14ac:dyDescent="0.25">
      <c r="A5" s="178" t="s">
        <v>628</v>
      </c>
      <c r="B5" s="178" t="s">
        <v>627</v>
      </c>
      <c r="C5" s="180"/>
      <c r="D5" s="177" t="s">
        <v>124</v>
      </c>
      <c r="E5" s="177" t="s">
        <v>71</v>
      </c>
      <c r="F5" s="177" t="s">
        <v>70</v>
      </c>
      <c r="G5" s="177" t="s">
        <v>71</v>
      </c>
      <c r="H5" s="179"/>
      <c r="I5" s="179" t="s">
        <v>613</v>
      </c>
      <c r="J5" s="178" t="s">
        <v>626</v>
      </c>
      <c r="K5" s="177" t="s">
        <v>625</v>
      </c>
      <c r="L5" s="177" t="s">
        <v>4</v>
      </c>
      <c r="M5" s="177">
        <v>37.303147833399997</v>
      </c>
      <c r="N5" s="177">
        <v>-78.408980099999994</v>
      </c>
      <c r="O5" s="177" t="s">
        <v>70</v>
      </c>
      <c r="P5" s="177" t="s">
        <v>70</v>
      </c>
      <c r="Q5" s="177" t="s">
        <v>70</v>
      </c>
      <c r="R5" s="177" t="s">
        <v>113</v>
      </c>
      <c r="S5" s="177" t="s">
        <v>71</v>
      </c>
      <c r="T5" s="177" t="s">
        <v>71</v>
      </c>
      <c r="U5" s="177" t="s">
        <v>70</v>
      </c>
      <c r="V5" s="177" t="s">
        <v>71</v>
      </c>
      <c r="W5" s="177" t="s">
        <v>71</v>
      </c>
      <c r="X5" s="177" t="s">
        <v>622</v>
      </c>
      <c r="Y5" s="177">
        <v>2020</v>
      </c>
    </row>
    <row r="6" spans="1:25" s="177" customFormat="1" ht="37.5" x14ac:dyDescent="0.25">
      <c r="A6" s="178" t="s">
        <v>624</v>
      </c>
      <c r="B6" s="178" t="s">
        <v>620</v>
      </c>
      <c r="C6" s="180"/>
      <c r="D6" s="177" t="s">
        <v>124</v>
      </c>
      <c r="E6" s="177" t="s">
        <v>71</v>
      </c>
      <c r="F6" s="177" t="s">
        <v>71</v>
      </c>
      <c r="G6" s="177" t="s">
        <v>71</v>
      </c>
      <c r="H6" s="179" t="s">
        <v>623</v>
      </c>
      <c r="I6" s="179" t="s">
        <v>613</v>
      </c>
      <c r="J6" s="178" t="s">
        <v>619</v>
      </c>
      <c r="K6" s="177" t="s">
        <v>178</v>
      </c>
      <c r="L6" s="177" t="s">
        <v>4</v>
      </c>
      <c r="M6" s="177">
        <v>38.782202026526697</v>
      </c>
      <c r="N6" s="177">
        <v>-78.600506999999993</v>
      </c>
      <c r="O6" s="178" t="s">
        <v>71</v>
      </c>
      <c r="P6" s="177" t="s">
        <v>113</v>
      </c>
      <c r="Q6" s="177" t="s">
        <v>613</v>
      </c>
      <c r="R6" s="177" t="s">
        <v>113</v>
      </c>
      <c r="S6" s="177" t="s">
        <v>71</v>
      </c>
      <c r="T6" s="177" t="s">
        <v>71</v>
      </c>
      <c r="U6" s="177" t="s">
        <v>70</v>
      </c>
      <c r="V6" s="177" t="s">
        <v>71</v>
      </c>
      <c r="W6" s="177" t="s">
        <v>71</v>
      </c>
      <c r="X6" s="177" t="s">
        <v>622</v>
      </c>
      <c r="Y6" s="177">
        <v>2020</v>
      </c>
    </row>
    <row r="7" spans="1:25" s="177" customFormat="1" ht="37.5" x14ac:dyDescent="0.25">
      <c r="A7" s="181" t="s">
        <v>621</v>
      </c>
      <c r="B7" s="178" t="s">
        <v>620</v>
      </c>
      <c r="C7" s="180"/>
      <c r="D7" s="177" t="s">
        <v>124</v>
      </c>
      <c r="E7" s="177" t="s">
        <v>71</v>
      </c>
      <c r="F7" s="177" t="s">
        <v>71</v>
      </c>
      <c r="G7" s="177" t="s">
        <v>71</v>
      </c>
      <c r="H7" s="179"/>
      <c r="I7" s="179" t="s">
        <v>613</v>
      </c>
      <c r="J7" s="178" t="s">
        <v>619</v>
      </c>
      <c r="K7" s="177" t="s">
        <v>178</v>
      </c>
      <c r="L7" s="177" t="s">
        <v>4</v>
      </c>
      <c r="M7" s="177">
        <v>38.720698870183199</v>
      </c>
      <c r="N7" s="177">
        <v>-78.655182300000007</v>
      </c>
      <c r="O7" s="178" t="s">
        <v>71</v>
      </c>
      <c r="P7" s="177" t="s">
        <v>113</v>
      </c>
      <c r="Q7" s="177" t="s">
        <v>613</v>
      </c>
      <c r="R7" s="177" t="s">
        <v>113</v>
      </c>
      <c r="S7" s="177" t="s">
        <v>71</v>
      </c>
      <c r="T7" s="177" t="s">
        <v>71</v>
      </c>
      <c r="U7" s="177" t="s">
        <v>70</v>
      </c>
      <c r="V7" s="177" t="s">
        <v>71</v>
      </c>
      <c r="W7" s="177" t="s">
        <v>71</v>
      </c>
      <c r="X7" s="177" t="s">
        <v>248</v>
      </c>
      <c r="Y7" s="177">
        <v>2020</v>
      </c>
    </row>
    <row r="8" spans="1:25" s="177" customFormat="1" ht="25" x14ac:dyDescent="0.25">
      <c r="A8" s="178" t="s">
        <v>618</v>
      </c>
      <c r="B8" s="178" t="s">
        <v>614</v>
      </c>
      <c r="C8" s="178"/>
      <c r="D8" s="178" t="s">
        <v>124</v>
      </c>
      <c r="E8" s="178" t="s">
        <v>71</v>
      </c>
      <c r="F8" s="178" t="s">
        <v>70</v>
      </c>
      <c r="G8" s="178" t="s">
        <v>71</v>
      </c>
      <c r="H8" s="178"/>
      <c r="I8" s="179" t="s">
        <v>613</v>
      </c>
      <c r="J8" s="178" t="s">
        <v>485</v>
      </c>
      <c r="K8" s="178" t="s">
        <v>617</v>
      </c>
      <c r="L8" s="178" t="s">
        <v>4</v>
      </c>
      <c r="M8" s="178">
        <v>38.863817157133703</v>
      </c>
      <c r="N8" s="178">
        <v>-77.0412094</v>
      </c>
      <c r="O8" s="178" t="s">
        <v>71</v>
      </c>
      <c r="P8" s="178" t="s">
        <v>113</v>
      </c>
      <c r="Q8" s="178" t="s">
        <v>613</v>
      </c>
      <c r="R8" s="177" t="s">
        <v>113</v>
      </c>
      <c r="S8" s="177" t="s">
        <v>71</v>
      </c>
      <c r="T8" s="177" t="s">
        <v>71</v>
      </c>
      <c r="U8" s="177" t="s">
        <v>70</v>
      </c>
      <c r="V8" s="177" t="s">
        <v>71</v>
      </c>
      <c r="W8" s="177" t="s">
        <v>71</v>
      </c>
      <c r="X8" s="177" t="s">
        <v>248</v>
      </c>
      <c r="Y8" s="177">
        <v>2020</v>
      </c>
    </row>
    <row r="9" spans="1:25" s="177" customFormat="1" ht="25" x14ac:dyDescent="0.25">
      <c r="A9" s="178" t="s">
        <v>616</v>
      </c>
      <c r="B9" s="178" t="s">
        <v>614</v>
      </c>
      <c r="C9" s="178"/>
      <c r="D9" s="178" t="s">
        <v>124</v>
      </c>
      <c r="E9" s="178" t="s">
        <v>71</v>
      </c>
      <c r="F9" s="178" t="s">
        <v>70</v>
      </c>
      <c r="G9" s="178" t="s">
        <v>71</v>
      </c>
      <c r="H9" s="178"/>
      <c r="I9" s="179" t="s">
        <v>613</v>
      </c>
      <c r="J9" s="178" t="s">
        <v>615</v>
      </c>
      <c r="K9" s="178" t="s">
        <v>427</v>
      </c>
      <c r="L9" s="178" t="s">
        <v>4</v>
      </c>
      <c r="M9" s="178">
        <v>37.9037728385996</v>
      </c>
      <c r="N9" s="178">
        <v>-75.683165475897695</v>
      </c>
      <c r="O9" s="178" t="s">
        <v>71</v>
      </c>
      <c r="P9" s="178" t="s">
        <v>113</v>
      </c>
      <c r="Q9" s="178" t="s">
        <v>613</v>
      </c>
      <c r="R9" s="177" t="s">
        <v>113</v>
      </c>
      <c r="S9" s="177" t="s">
        <v>71</v>
      </c>
      <c r="T9" s="177" t="s">
        <v>71</v>
      </c>
      <c r="U9" s="177" t="s">
        <v>70</v>
      </c>
      <c r="V9" s="177" t="s">
        <v>71</v>
      </c>
      <c r="W9" s="177" t="s">
        <v>71</v>
      </c>
      <c r="X9" s="177" t="s">
        <v>248</v>
      </c>
      <c r="Y9" s="177">
        <v>2020</v>
      </c>
    </row>
    <row r="10" spans="1:25" s="177" customFormat="1" ht="72.5" x14ac:dyDescent="0.35">
      <c r="A10" s="176" t="s">
        <v>612</v>
      </c>
      <c r="B10" s="101" t="s">
        <v>611</v>
      </c>
      <c r="C10" s="187" t="s">
        <v>610</v>
      </c>
      <c r="D10" s="166" t="s">
        <v>124</v>
      </c>
      <c r="E10" s="166" t="s">
        <v>71</v>
      </c>
      <c r="F10" s="166" t="s">
        <v>70</v>
      </c>
      <c r="G10" s="166" t="s">
        <v>70</v>
      </c>
      <c r="H10" s="172">
        <v>3</v>
      </c>
      <c r="I10" s="172">
        <v>0</v>
      </c>
      <c r="J10" s="101" t="s">
        <v>245</v>
      </c>
      <c r="K10" s="101" t="s">
        <v>212</v>
      </c>
      <c r="L10" s="166" t="s">
        <v>2</v>
      </c>
      <c r="M10" s="166">
        <v>38.286000000000001</v>
      </c>
      <c r="N10" s="166">
        <v>-76.638000000000005</v>
      </c>
      <c r="O10" s="101" t="s">
        <v>70</v>
      </c>
      <c r="P10" s="166" t="s">
        <v>71</v>
      </c>
      <c r="Q10" s="166" t="s">
        <v>71</v>
      </c>
      <c r="R10" s="166" t="s">
        <v>71</v>
      </c>
      <c r="S10" s="166" t="s">
        <v>71</v>
      </c>
      <c r="T10" s="166" t="s">
        <v>71</v>
      </c>
      <c r="U10" s="166" t="s">
        <v>71</v>
      </c>
      <c r="V10" s="166" t="s">
        <v>71</v>
      </c>
      <c r="W10" s="166" t="s">
        <v>71</v>
      </c>
      <c r="X10" s="166" t="s">
        <v>127</v>
      </c>
      <c r="Y10" s="166">
        <v>2020</v>
      </c>
    </row>
    <row r="11" spans="1:25" ht="84.75" customHeight="1" x14ac:dyDescent="0.35">
      <c r="A11" s="176" t="s">
        <v>609</v>
      </c>
      <c r="B11" s="175" t="s">
        <v>608</v>
      </c>
      <c r="C11" s="171" t="s">
        <v>607</v>
      </c>
      <c r="D11" s="166" t="s">
        <v>124</v>
      </c>
      <c r="E11" s="166" t="s">
        <v>71</v>
      </c>
      <c r="F11" s="166" t="s">
        <v>71</v>
      </c>
      <c r="G11" s="166" t="s">
        <v>70</v>
      </c>
      <c r="H11" s="172">
        <v>82</v>
      </c>
      <c r="I11" s="172">
        <v>59</v>
      </c>
      <c r="J11" s="101" t="s">
        <v>606</v>
      </c>
      <c r="K11" s="174" t="s">
        <v>372</v>
      </c>
      <c r="L11" s="166" t="s">
        <v>2</v>
      </c>
      <c r="M11" s="166">
        <v>39.402000000000001</v>
      </c>
      <c r="N11" s="166">
        <v>-76.352000000000004</v>
      </c>
      <c r="O11" s="166" t="s">
        <v>70</v>
      </c>
      <c r="P11" s="166" t="s">
        <v>71</v>
      </c>
      <c r="Q11" s="166" t="s">
        <v>71</v>
      </c>
      <c r="R11" s="166" t="s">
        <v>71</v>
      </c>
      <c r="S11" s="166" t="s">
        <v>71</v>
      </c>
      <c r="T11" s="166" t="s">
        <v>71</v>
      </c>
      <c r="U11" s="166" t="s">
        <v>70</v>
      </c>
      <c r="V11" s="166" t="s">
        <v>71</v>
      </c>
      <c r="W11" s="166" t="s">
        <v>71</v>
      </c>
      <c r="X11" s="166" t="s">
        <v>115</v>
      </c>
      <c r="Y11" s="166">
        <v>2020</v>
      </c>
    </row>
    <row r="12" spans="1:25" ht="112.5" customHeight="1" x14ac:dyDescent="0.35">
      <c r="A12" s="176" t="s">
        <v>605</v>
      </c>
      <c r="B12" s="175" t="s">
        <v>604</v>
      </c>
      <c r="C12" s="171" t="s">
        <v>603</v>
      </c>
      <c r="D12" s="166" t="s">
        <v>124</v>
      </c>
      <c r="E12" s="166" t="s">
        <v>71</v>
      </c>
      <c r="F12" s="166" t="s">
        <v>70</v>
      </c>
      <c r="G12" s="166" t="s">
        <v>71</v>
      </c>
      <c r="H12" s="172">
        <v>4</v>
      </c>
      <c r="I12" s="172">
        <v>0</v>
      </c>
      <c r="J12" s="174" t="s">
        <v>548</v>
      </c>
      <c r="K12" s="174" t="s">
        <v>349</v>
      </c>
      <c r="L12" s="166" t="s">
        <v>2</v>
      </c>
      <c r="M12" s="166">
        <v>39.588999999999999</v>
      </c>
      <c r="N12" s="166">
        <v>-77.706000000000003</v>
      </c>
      <c r="O12" s="166" t="s">
        <v>70</v>
      </c>
      <c r="P12" s="166" t="s">
        <v>71</v>
      </c>
      <c r="Q12" s="166" t="s">
        <v>71</v>
      </c>
      <c r="R12" s="166" t="s">
        <v>71</v>
      </c>
      <c r="S12" s="166" t="s">
        <v>71</v>
      </c>
      <c r="T12" s="166" t="s">
        <v>71</v>
      </c>
      <c r="U12" s="166" t="s">
        <v>70</v>
      </c>
      <c r="V12" s="166" t="s">
        <v>71</v>
      </c>
      <c r="W12" s="166" t="s">
        <v>71</v>
      </c>
      <c r="X12" s="166" t="s">
        <v>115</v>
      </c>
      <c r="Y12" s="166">
        <v>2020</v>
      </c>
    </row>
    <row r="13" spans="1:25" ht="90" customHeight="1" x14ac:dyDescent="0.35">
      <c r="A13" s="176" t="s">
        <v>602</v>
      </c>
      <c r="B13" s="175" t="s">
        <v>601</v>
      </c>
      <c r="C13" s="171" t="s">
        <v>600</v>
      </c>
      <c r="D13" s="166" t="s">
        <v>124</v>
      </c>
      <c r="E13" s="166" t="s">
        <v>71</v>
      </c>
      <c r="F13" s="166" t="s">
        <v>70</v>
      </c>
      <c r="G13" s="166" t="s">
        <v>70</v>
      </c>
      <c r="H13" s="172">
        <v>25</v>
      </c>
      <c r="I13" s="172">
        <v>20</v>
      </c>
      <c r="J13" s="174" t="s">
        <v>79</v>
      </c>
      <c r="K13" s="174" t="s">
        <v>599</v>
      </c>
      <c r="L13" s="166" t="s">
        <v>2</v>
      </c>
      <c r="M13" s="166">
        <v>39.07</v>
      </c>
      <c r="N13" s="166">
        <v>-77.340999999999994</v>
      </c>
      <c r="O13" s="166" t="s">
        <v>70</v>
      </c>
      <c r="P13" s="166" t="s">
        <v>71</v>
      </c>
      <c r="Q13" s="166" t="s">
        <v>71</v>
      </c>
      <c r="R13" s="166" t="s">
        <v>71</v>
      </c>
      <c r="S13" s="166" t="s">
        <v>71</v>
      </c>
      <c r="T13" s="166" t="s">
        <v>71</v>
      </c>
      <c r="U13" s="166" t="s">
        <v>70</v>
      </c>
      <c r="V13" s="166" t="s">
        <v>71</v>
      </c>
      <c r="W13" s="166" t="s">
        <v>71</v>
      </c>
      <c r="X13" s="166" t="s">
        <v>111</v>
      </c>
      <c r="Y13" s="166">
        <v>2020</v>
      </c>
    </row>
    <row r="14" spans="1:25" ht="129" customHeight="1" x14ac:dyDescent="0.35">
      <c r="A14" s="173" t="s">
        <v>598</v>
      </c>
      <c r="B14" s="101" t="s">
        <v>597</v>
      </c>
      <c r="C14" s="187" t="s">
        <v>596</v>
      </c>
      <c r="D14" s="101" t="s">
        <v>595</v>
      </c>
      <c r="E14" s="166" t="s">
        <v>587</v>
      </c>
      <c r="F14" s="101" t="s">
        <v>594</v>
      </c>
      <c r="G14" s="166" t="s">
        <v>71</v>
      </c>
      <c r="H14" s="172">
        <v>7</v>
      </c>
      <c r="I14" s="172" t="s">
        <v>588</v>
      </c>
      <c r="J14" s="101" t="s">
        <v>593</v>
      </c>
      <c r="K14" s="166" t="s">
        <v>592</v>
      </c>
      <c r="L14" s="166" t="s">
        <v>78</v>
      </c>
      <c r="M14" s="166" t="s">
        <v>591</v>
      </c>
      <c r="N14" s="166" t="s">
        <v>590</v>
      </c>
      <c r="O14" s="166" t="s">
        <v>71</v>
      </c>
      <c r="P14" s="166" t="s">
        <v>70</v>
      </c>
      <c r="Q14" s="166" t="s">
        <v>71</v>
      </c>
      <c r="R14" s="166" t="s">
        <v>73</v>
      </c>
      <c r="S14" s="166" t="s">
        <v>71</v>
      </c>
      <c r="T14" s="166" t="s">
        <v>71</v>
      </c>
      <c r="U14" s="166" t="s">
        <v>71</v>
      </c>
      <c r="V14" s="166" t="s">
        <v>587</v>
      </c>
      <c r="W14" s="166" t="s">
        <v>71</v>
      </c>
      <c r="X14" s="166" t="s">
        <v>589</v>
      </c>
      <c r="Y14" s="166">
        <v>2020</v>
      </c>
    </row>
    <row r="15" spans="1:25" ht="87" x14ac:dyDescent="0.35">
      <c r="A15" s="168" t="s">
        <v>586</v>
      </c>
      <c r="B15" s="168" t="s">
        <v>585</v>
      </c>
      <c r="C15" s="187" t="s">
        <v>584</v>
      </c>
      <c r="D15" s="168" t="s">
        <v>583</v>
      </c>
      <c r="E15" s="168" t="s">
        <v>582</v>
      </c>
      <c r="F15" s="168" t="s">
        <v>71</v>
      </c>
      <c r="G15" s="168" t="s">
        <v>71</v>
      </c>
      <c r="H15" s="168">
        <v>6</v>
      </c>
      <c r="I15" s="168">
        <v>0</v>
      </c>
      <c r="J15" s="168" t="s">
        <v>581</v>
      </c>
      <c r="K15" s="168" t="s">
        <v>321</v>
      </c>
      <c r="L15" s="168" t="s">
        <v>3</v>
      </c>
      <c r="M15" s="170" t="s">
        <v>580</v>
      </c>
      <c r="N15" s="170" t="s">
        <v>579</v>
      </c>
      <c r="O15" s="168" t="s">
        <v>113</v>
      </c>
      <c r="P15" s="168" t="s">
        <v>113</v>
      </c>
      <c r="Q15" s="168" t="s">
        <v>113</v>
      </c>
      <c r="R15" s="168" t="s">
        <v>113</v>
      </c>
      <c r="S15" s="168" t="s">
        <v>112</v>
      </c>
      <c r="T15" s="168" t="s">
        <v>112</v>
      </c>
      <c r="U15" s="168" t="s">
        <v>113</v>
      </c>
      <c r="V15" s="168" t="s">
        <v>71</v>
      </c>
      <c r="W15" s="168" t="s">
        <v>112</v>
      </c>
      <c r="X15" s="168" t="s">
        <v>111</v>
      </c>
      <c r="Y15" s="168">
        <v>2020</v>
      </c>
    </row>
    <row r="16" spans="1:25" x14ac:dyDescent="0.35">
      <c r="A16" s="168"/>
      <c r="B16" s="168"/>
      <c r="C16" s="169"/>
      <c r="D16" s="168"/>
      <c r="E16" s="168"/>
      <c r="F16" s="168"/>
      <c r="G16" s="168"/>
      <c r="H16" s="168"/>
      <c r="I16" s="168"/>
      <c r="J16" s="168"/>
      <c r="K16" s="168"/>
      <c r="L16" s="168"/>
      <c r="M16" s="168"/>
      <c r="N16" s="168"/>
      <c r="O16" s="168"/>
      <c r="P16" s="168"/>
      <c r="Q16" s="168"/>
      <c r="R16" s="168"/>
      <c r="S16" s="168"/>
      <c r="T16" s="168"/>
      <c r="U16" s="168"/>
      <c r="V16" s="168"/>
      <c r="W16" s="168"/>
      <c r="X16" s="168"/>
      <c r="Y16" s="168"/>
    </row>
    <row r="17" spans="1:25" x14ac:dyDescent="0.3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row>
    <row r="18" spans="1:25" x14ac:dyDescent="0.35">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row>
    <row r="19" spans="1:25" x14ac:dyDescent="0.35">
      <c r="A19" s="168"/>
      <c r="B19" s="168"/>
      <c r="C19" s="167"/>
    </row>
  </sheetData>
  <mergeCells count="5">
    <mergeCell ref="A1:G1"/>
    <mergeCell ref="H1:I1"/>
    <mergeCell ref="J1:N1"/>
    <mergeCell ref="O1:V1"/>
    <mergeCell ref="X1:Y1"/>
  </mergeCells>
  <hyperlinks>
    <hyperlink ref="C11" r:id="rId1" xr:uid="{CC5C2E6E-2DB7-46C9-8E5B-E65F455F10B1}"/>
    <hyperlink ref="C12" r:id="rId2" xr:uid="{D3EB3794-A93F-4DCA-8F1F-ACA566BDF0F8}"/>
    <hyperlink ref="C13" r:id="rId3" xr:uid="{28CF93F6-4A6A-425D-BBA1-DAF20FDC60F7}"/>
    <hyperlink ref="C10" r:id="rId4" xr:uid="{A9FB18BD-6B20-418B-8962-CD89A2A24374}"/>
    <hyperlink ref="C14" r:id="rId5" xr:uid="{D8E0F512-5905-40C6-9B7E-AF7140DAB66B}"/>
    <hyperlink ref="C15" r:id="rId6" xr:uid="{8E4B82F1-9F0D-4BFC-B30C-8411617D10AB}"/>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1"/>
  <sheetViews>
    <sheetView topLeftCell="A7" zoomScale="70" zoomScaleNormal="70" workbookViewId="0">
      <selection activeCell="E17" sqref="E17"/>
    </sheetView>
  </sheetViews>
  <sheetFormatPr defaultRowHeight="14.5" x14ac:dyDescent="0.35"/>
  <cols>
    <col min="1" max="25" width="15.7265625" customWidth="1"/>
  </cols>
  <sheetData>
    <row r="1" spans="1:25" ht="15" customHeight="1" x14ac:dyDescent="0.35">
      <c r="A1" s="240" t="s">
        <v>75</v>
      </c>
      <c r="B1" s="240"/>
      <c r="C1" s="240"/>
      <c r="D1" s="240"/>
      <c r="E1" s="240"/>
      <c r="F1" s="240"/>
      <c r="G1" s="240"/>
      <c r="H1" s="241" t="s">
        <v>117</v>
      </c>
      <c r="I1" s="241"/>
      <c r="J1" s="240" t="s">
        <v>76</v>
      </c>
      <c r="K1" s="240"/>
      <c r="L1" s="240"/>
      <c r="M1" s="240"/>
      <c r="N1" s="240"/>
      <c r="O1" s="240" t="s">
        <v>59</v>
      </c>
      <c r="P1" s="240"/>
      <c r="Q1" s="240"/>
      <c r="R1" s="240"/>
      <c r="S1" s="240"/>
      <c r="T1" s="240"/>
      <c r="U1" s="240"/>
      <c r="V1" s="240"/>
      <c r="W1" s="56" t="s">
        <v>84</v>
      </c>
      <c r="X1" s="240" t="s">
        <v>80</v>
      </c>
      <c r="Y1" s="240"/>
    </row>
    <row r="2" spans="1:25" s="156" customFormat="1" ht="115.5" customHeight="1" x14ac:dyDescent="0.35">
      <c r="A2" s="149" t="s">
        <v>54</v>
      </c>
      <c r="B2" s="150" t="s">
        <v>60</v>
      </c>
      <c r="C2" s="149" t="s">
        <v>81</v>
      </c>
      <c r="D2" s="149" t="s">
        <v>58</v>
      </c>
      <c r="E2" s="149" t="s">
        <v>87</v>
      </c>
      <c r="F2" s="151" t="s">
        <v>88</v>
      </c>
      <c r="G2" s="152" t="s">
        <v>89</v>
      </c>
      <c r="H2" s="151" t="s">
        <v>85</v>
      </c>
      <c r="I2" s="151" t="s">
        <v>86</v>
      </c>
      <c r="J2" s="149" t="s">
        <v>55</v>
      </c>
      <c r="K2" s="153" t="s">
        <v>56</v>
      </c>
      <c r="L2" s="149" t="s">
        <v>57</v>
      </c>
      <c r="M2" s="154" t="s">
        <v>82</v>
      </c>
      <c r="N2" s="154" t="s">
        <v>83</v>
      </c>
      <c r="O2" s="149" t="s">
        <v>61</v>
      </c>
      <c r="P2" s="149" t="s">
        <v>62</v>
      </c>
      <c r="Q2" s="149" t="s">
        <v>63</v>
      </c>
      <c r="R2" s="149" t="s">
        <v>64</v>
      </c>
      <c r="S2" s="149" t="s">
        <v>65</v>
      </c>
      <c r="T2" s="149" t="s">
        <v>90</v>
      </c>
      <c r="U2" s="149" t="s">
        <v>91</v>
      </c>
      <c r="V2" s="149" t="s">
        <v>92</v>
      </c>
      <c r="W2" s="149" t="s">
        <v>84</v>
      </c>
      <c r="X2" s="155" t="s">
        <v>93</v>
      </c>
      <c r="Y2" s="155" t="s">
        <v>1</v>
      </c>
    </row>
    <row r="3" spans="1:25" ht="173.25" customHeight="1" x14ac:dyDescent="0.35">
      <c r="A3" s="57" t="s">
        <v>66</v>
      </c>
      <c r="B3" s="57" t="s">
        <v>118</v>
      </c>
      <c r="C3" s="57" t="s">
        <v>94</v>
      </c>
      <c r="D3" s="57" t="s">
        <v>77</v>
      </c>
      <c r="E3" s="57" t="s">
        <v>98</v>
      </c>
      <c r="F3" s="57" t="s">
        <v>99</v>
      </c>
      <c r="G3" s="57" t="s">
        <v>100</v>
      </c>
      <c r="H3" s="57" t="s">
        <v>119</v>
      </c>
      <c r="I3" s="57" t="s">
        <v>120</v>
      </c>
      <c r="J3" s="57" t="s">
        <v>67</v>
      </c>
      <c r="K3" s="57" t="s">
        <v>68</v>
      </c>
      <c r="L3" s="57" t="s">
        <v>69</v>
      </c>
      <c r="M3" s="57" t="s">
        <v>95</v>
      </c>
      <c r="N3" s="57" t="s">
        <v>96</v>
      </c>
      <c r="O3" s="57" t="s">
        <v>101</v>
      </c>
      <c r="P3" s="57" t="s">
        <v>102</v>
      </c>
      <c r="Q3" s="57" t="s">
        <v>103</v>
      </c>
      <c r="R3" s="57" t="s">
        <v>104</v>
      </c>
      <c r="S3" s="57" t="s">
        <v>105</v>
      </c>
      <c r="T3" s="57" t="s">
        <v>106</v>
      </c>
      <c r="U3" s="57" t="s">
        <v>121</v>
      </c>
      <c r="V3" s="57" t="s">
        <v>107</v>
      </c>
      <c r="W3" s="57" t="s">
        <v>97</v>
      </c>
      <c r="X3" s="57" t="s">
        <v>108</v>
      </c>
      <c r="Y3" s="57" t="s">
        <v>109</v>
      </c>
    </row>
    <row r="4" spans="1:25" ht="101.5" x14ac:dyDescent="0.35">
      <c r="A4" s="58" t="s">
        <v>122</v>
      </c>
      <c r="B4" s="49" t="s">
        <v>123</v>
      </c>
      <c r="C4" s="188" t="s">
        <v>570</v>
      </c>
      <c r="D4" t="s">
        <v>124</v>
      </c>
      <c r="E4" t="s">
        <v>71</v>
      </c>
      <c r="F4" t="s">
        <v>71</v>
      </c>
      <c r="G4" t="s">
        <v>71</v>
      </c>
      <c r="H4" s="60">
        <v>5</v>
      </c>
      <c r="I4" s="60">
        <v>0</v>
      </c>
      <c r="J4" s="49" t="s">
        <v>110</v>
      </c>
      <c r="K4" t="s">
        <v>74</v>
      </c>
      <c r="L4" t="s">
        <v>78</v>
      </c>
      <c r="M4" t="s">
        <v>125</v>
      </c>
      <c r="N4" t="s">
        <v>126</v>
      </c>
      <c r="O4" t="s">
        <v>73</v>
      </c>
      <c r="P4" t="s">
        <v>71</v>
      </c>
      <c r="Q4" t="s">
        <v>71</v>
      </c>
      <c r="R4" t="s">
        <v>71</v>
      </c>
      <c r="S4" t="s">
        <v>71</v>
      </c>
      <c r="T4" t="s">
        <v>71</v>
      </c>
      <c r="U4" t="s">
        <v>70</v>
      </c>
      <c r="V4" t="s">
        <v>71</v>
      </c>
      <c r="W4" t="s">
        <v>70</v>
      </c>
      <c r="X4" t="s">
        <v>127</v>
      </c>
      <c r="Y4">
        <v>2019</v>
      </c>
    </row>
    <row r="5" spans="1:25" ht="101.5" x14ac:dyDescent="0.35">
      <c r="A5" s="58" t="s">
        <v>128</v>
      </c>
      <c r="B5" s="49" t="s">
        <v>129</v>
      </c>
      <c r="C5" s="188" t="s">
        <v>571</v>
      </c>
      <c r="D5" t="s">
        <v>124</v>
      </c>
      <c r="E5" t="s">
        <v>70</v>
      </c>
      <c r="F5" t="s">
        <v>70</v>
      </c>
      <c r="G5" t="s">
        <v>70</v>
      </c>
      <c r="H5" s="60">
        <v>17</v>
      </c>
      <c r="I5" s="60">
        <v>48</v>
      </c>
      <c r="J5" s="49" t="s">
        <v>110</v>
      </c>
      <c r="K5" t="s">
        <v>74</v>
      </c>
      <c r="L5" t="s">
        <v>78</v>
      </c>
      <c r="M5" t="s">
        <v>130</v>
      </c>
      <c r="N5" t="s">
        <v>131</v>
      </c>
      <c r="O5" t="s">
        <v>70</v>
      </c>
      <c r="P5" t="s">
        <v>71</v>
      </c>
      <c r="Q5" t="s">
        <v>71</v>
      </c>
      <c r="R5" t="s">
        <v>71</v>
      </c>
      <c r="S5" t="s">
        <v>71</v>
      </c>
      <c r="T5" t="s">
        <v>70</v>
      </c>
      <c r="U5" t="s">
        <v>70</v>
      </c>
      <c r="V5" t="s">
        <v>70</v>
      </c>
      <c r="W5" t="s">
        <v>70</v>
      </c>
      <c r="X5" t="s">
        <v>132</v>
      </c>
      <c r="Y5">
        <v>2019</v>
      </c>
    </row>
    <row r="6" spans="1:25" ht="101.5" x14ac:dyDescent="0.35">
      <c r="A6" s="58" t="s">
        <v>133</v>
      </c>
      <c r="B6" s="49" t="s">
        <v>134</v>
      </c>
      <c r="C6" s="188" t="s">
        <v>572</v>
      </c>
      <c r="D6" t="s">
        <v>57</v>
      </c>
      <c r="E6" t="s">
        <v>70</v>
      </c>
      <c r="F6" t="s">
        <v>70</v>
      </c>
      <c r="G6" t="s">
        <v>71</v>
      </c>
      <c r="H6" s="60">
        <v>0</v>
      </c>
      <c r="I6" s="60">
        <v>0</v>
      </c>
      <c r="J6" s="49" t="s">
        <v>135</v>
      </c>
      <c r="K6" t="s">
        <v>74</v>
      </c>
      <c r="L6" t="s">
        <v>78</v>
      </c>
      <c r="M6" t="s">
        <v>136</v>
      </c>
      <c r="N6" t="s">
        <v>137</v>
      </c>
      <c r="O6" t="s">
        <v>70</v>
      </c>
      <c r="P6" t="s">
        <v>71</v>
      </c>
      <c r="Q6" t="s">
        <v>71</v>
      </c>
      <c r="R6" t="s">
        <v>71</v>
      </c>
      <c r="S6" t="s">
        <v>71</v>
      </c>
      <c r="T6" t="s">
        <v>71</v>
      </c>
      <c r="U6" t="s">
        <v>71</v>
      </c>
      <c r="V6" t="s">
        <v>70</v>
      </c>
      <c r="W6" t="s">
        <v>71</v>
      </c>
      <c r="X6" t="s">
        <v>132</v>
      </c>
      <c r="Y6">
        <v>2019</v>
      </c>
    </row>
    <row r="7" spans="1:25" ht="101.5" x14ac:dyDescent="0.35">
      <c r="A7" s="49" t="s">
        <v>138</v>
      </c>
      <c r="B7" s="49" t="s">
        <v>139</v>
      </c>
      <c r="C7" s="188" t="s">
        <v>573</v>
      </c>
      <c r="D7" t="s">
        <v>124</v>
      </c>
      <c r="E7" t="s">
        <v>71</v>
      </c>
      <c r="F7" t="s">
        <v>70</v>
      </c>
      <c r="G7" t="s">
        <v>71</v>
      </c>
      <c r="H7" s="60">
        <v>3</v>
      </c>
      <c r="I7" s="60">
        <v>6</v>
      </c>
      <c r="J7" s="49" t="s">
        <v>140</v>
      </c>
      <c r="K7" t="s">
        <v>141</v>
      </c>
      <c r="L7" t="s">
        <v>78</v>
      </c>
      <c r="M7" t="s">
        <v>142</v>
      </c>
      <c r="N7" t="s">
        <v>143</v>
      </c>
      <c r="O7" t="s">
        <v>70</v>
      </c>
      <c r="P7" t="s">
        <v>71</v>
      </c>
      <c r="Q7" t="s">
        <v>71</v>
      </c>
      <c r="R7" t="s">
        <v>71</v>
      </c>
      <c r="S7" t="s">
        <v>71</v>
      </c>
      <c r="T7" t="s">
        <v>70</v>
      </c>
      <c r="U7" t="s">
        <v>70</v>
      </c>
      <c r="V7" t="s">
        <v>70</v>
      </c>
      <c r="W7" t="s">
        <v>71</v>
      </c>
      <c r="X7" t="s">
        <v>114</v>
      </c>
      <c r="Y7">
        <v>2019</v>
      </c>
    </row>
    <row r="8" spans="1:25" ht="101.5" x14ac:dyDescent="0.35">
      <c r="A8" s="49" t="s">
        <v>144</v>
      </c>
      <c r="B8" s="49" t="s">
        <v>145</v>
      </c>
      <c r="C8" s="188" t="s">
        <v>574</v>
      </c>
      <c r="D8" t="s">
        <v>124</v>
      </c>
      <c r="E8" t="s">
        <v>71</v>
      </c>
      <c r="F8" t="s">
        <v>71</v>
      </c>
      <c r="G8" t="s">
        <v>71</v>
      </c>
      <c r="H8" s="60">
        <v>4</v>
      </c>
      <c r="I8" s="60">
        <v>6</v>
      </c>
      <c r="J8" s="49" t="s">
        <v>79</v>
      </c>
      <c r="K8" t="s">
        <v>146</v>
      </c>
      <c r="L8" t="s">
        <v>78</v>
      </c>
      <c r="M8" t="s">
        <v>147</v>
      </c>
      <c r="N8" t="s">
        <v>148</v>
      </c>
      <c r="O8" t="s">
        <v>70</v>
      </c>
      <c r="P8" t="s">
        <v>71</v>
      </c>
      <c r="Q8" t="s">
        <v>71</v>
      </c>
      <c r="R8" t="s">
        <v>71</v>
      </c>
      <c r="S8" t="s">
        <v>71</v>
      </c>
      <c r="T8" t="s">
        <v>70</v>
      </c>
      <c r="U8" t="s">
        <v>70</v>
      </c>
      <c r="V8" t="s">
        <v>71</v>
      </c>
      <c r="W8" t="s">
        <v>71</v>
      </c>
      <c r="X8" t="s">
        <v>111</v>
      </c>
      <c r="Y8">
        <v>2019</v>
      </c>
    </row>
    <row r="9" spans="1:25" ht="101.5" x14ac:dyDescent="0.35">
      <c r="A9" s="49" t="s">
        <v>149</v>
      </c>
      <c r="B9" s="49" t="s">
        <v>150</v>
      </c>
      <c r="C9" s="188" t="s">
        <v>575</v>
      </c>
      <c r="D9" t="s">
        <v>124</v>
      </c>
      <c r="E9" t="s">
        <v>71</v>
      </c>
      <c r="F9" t="s">
        <v>71</v>
      </c>
      <c r="G9" t="s">
        <v>71</v>
      </c>
      <c r="H9" s="60">
        <v>0</v>
      </c>
      <c r="I9" s="60">
        <v>0</v>
      </c>
      <c r="J9" s="49" t="s">
        <v>151</v>
      </c>
      <c r="K9" t="s">
        <v>152</v>
      </c>
      <c r="L9" t="s">
        <v>78</v>
      </c>
      <c r="M9" t="s">
        <v>153</v>
      </c>
      <c r="N9" t="s">
        <v>154</v>
      </c>
      <c r="O9" t="s">
        <v>70</v>
      </c>
      <c r="P9" t="s">
        <v>71</v>
      </c>
      <c r="Q9" t="s">
        <v>71</v>
      </c>
      <c r="R9" t="s">
        <v>71</v>
      </c>
      <c r="S9" t="s">
        <v>71</v>
      </c>
      <c r="T9" t="s">
        <v>70</v>
      </c>
      <c r="U9" t="s">
        <v>70</v>
      </c>
      <c r="V9" t="s">
        <v>70</v>
      </c>
      <c r="W9" t="s">
        <v>71</v>
      </c>
      <c r="X9" t="s">
        <v>111</v>
      </c>
      <c r="Y9">
        <v>2019</v>
      </c>
    </row>
    <row r="10" spans="1:25" ht="130.5" x14ac:dyDescent="0.35">
      <c r="A10" s="58" t="s">
        <v>155</v>
      </c>
      <c r="B10" s="49" t="s">
        <v>156</v>
      </c>
      <c r="C10" s="188" t="s">
        <v>576</v>
      </c>
      <c r="D10" t="s">
        <v>124</v>
      </c>
      <c r="E10" t="s">
        <v>71</v>
      </c>
      <c r="F10" t="s">
        <v>71</v>
      </c>
      <c r="G10" t="s">
        <v>70</v>
      </c>
      <c r="H10" s="60">
        <v>25</v>
      </c>
      <c r="I10" s="60">
        <v>0</v>
      </c>
      <c r="J10" s="49" t="s">
        <v>157</v>
      </c>
      <c r="K10" t="s">
        <v>152</v>
      </c>
      <c r="L10" t="s">
        <v>78</v>
      </c>
      <c r="M10" t="s">
        <v>158</v>
      </c>
      <c r="N10" t="s">
        <v>159</v>
      </c>
      <c r="O10" t="s">
        <v>70</v>
      </c>
      <c r="P10" t="s">
        <v>70</v>
      </c>
      <c r="Q10" t="s">
        <v>70</v>
      </c>
      <c r="R10" t="s">
        <v>70</v>
      </c>
      <c r="S10" t="s">
        <v>71</v>
      </c>
      <c r="T10" t="s">
        <v>71</v>
      </c>
      <c r="U10" t="s">
        <v>70</v>
      </c>
      <c r="V10" t="s">
        <v>71</v>
      </c>
      <c r="W10" t="s">
        <v>71</v>
      </c>
      <c r="X10" t="s">
        <v>578</v>
      </c>
      <c r="Y10">
        <v>2019</v>
      </c>
    </row>
    <row r="11" spans="1:25" ht="43.5" x14ac:dyDescent="0.35">
      <c r="A11" s="61" t="s">
        <v>160</v>
      </c>
      <c r="B11" s="61" t="s">
        <v>161</v>
      </c>
      <c r="C11" s="61" t="s">
        <v>344</v>
      </c>
      <c r="D11" s="61" t="s">
        <v>124</v>
      </c>
      <c r="E11" t="s">
        <v>71</v>
      </c>
      <c r="F11" t="s">
        <v>71</v>
      </c>
      <c r="G11" t="s">
        <v>71</v>
      </c>
      <c r="H11" s="163">
        <v>3</v>
      </c>
      <c r="I11" s="163">
        <v>0</v>
      </c>
      <c r="J11" s="163" t="s">
        <v>162</v>
      </c>
      <c r="K11" s="163" t="s">
        <v>163</v>
      </c>
      <c r="L11" s="163" t="s">
        <v>281</v>
      </c>
      <c r="M11" s="163">
        <v>36.825000000000003</v>
      </c>
      <c r="N11" s="163">
        <v>-76.103999999999999</v>
      </c>
      <c r="O11" s="163" t="s">
        <v>71</v>
      </c>
      <c r="P11" s="163" t="s">
        <v>71</v>
      </c>
      <c r="Q11" s="163" t="s">
        <v>71</v>
      </c>
      <c r="R11" t="s">
        <v>70</v>
      </c>
      <c r="S11" t="s">
        <v>71</v>
      </c>
      <c r="T11" t="s">
        <v>71</v>
      </c>
      <c r="U11" t="s">
        <v>71</v>
      </c>
      <c r="V11" t="s">
        <v>71</v>
      </c>
      <c r="W11" t="s">
        <v>71</v>
      </c>
      <c r="X11" s="61" t="s">
        <v>45</v>
      </c>
      <c r="Y11" s="61">
        <v>2019</v>
      </c>
    </row>
    <row r="12" spans="1:25" ht="43.5" x14ac:dyDescent="0.35">
      <c r="A12" s="61" t="s">
        <v>164</v>
      </c>
      <c r="B12" s="61" t="s">
        <v>165</v>
      </c>
      <c r="C12" s="61" t="s">
        <v>344</v>
      </c>
      <c r="D12" s="61" t="s">
        <v>166</v>
      </c>
      <c r="E12" s="61" t="s">
        <v>70</v>
      </c>
      <c r="F12" s="61" t="s">
        <v>70</v>
      </c>
      <c r="G12" s="61" t="s">
        <v>70</v>
      </c>
      <c r="H12" s="163">
        <v>5</v>
      </c>
      <c r="I12" s="163">
        <v>0</v>
      </c>
      <c r="J12" s="163" t="s">
        <v>167</v>
      </c>
      <c r="K12" s="163" t="s">
        <v>168</v>
      </c>
      <c r="L12" s="163" t="s">
        <v>281</v>
      </c>
      <c r="M12" s="163">
        <v>37.262999999999998</v>
      </c>
      <c r="N12" s="163">
        <v>-77.147000000000006</v>
      </c>
      <c r="O12" s="163" t="s">
        <v>344</v>
      </c>
      <c r="P12" s="163" t="s">
        <v>70</v>
      </c>
      <c r="Q12" s="163" t="s">
        <v>71</v>
      </c>
      <c r="R12" t="s">
        <v>70</v>
      </c>
      <c r="S12" t="s">
        <v>71</v>
      </c>
      <c r="T12" t="s">
        <v>71</v>
      </c>
      <c r="U12" s="61" t="s">
        <v>70</v>
      </c>
      <c r="V12" t="s">
        <v>71</v>
      </c>
      <c r="W12" s="61" t="s">
        <v>70</v>
      </c>
      <c r="X12" s="62" t="s">
        <v>115</v>
      </c>
      <c r="Y12" s="61">
        <v>2019</v>
      </c>
    </row>
    <row r="13" spans="1:25" ht="43.5" x14ac:dyDescent="0.35">
      <c r="A13" s="63" t="s">
        <v>169</v>
      </c>
      <c r="B13" s="61" t="s">
        <v>170</v>
      </c>
      <c r="C13" s="64" t="s">
        <v>171</v>
      </c>
      <c r="D13" s="61" t="s">
        <v>124</v>
      </c>
      <c r="E13" s="61" t="s">
        <v>71</v>
      </c>
      <c r="F13" s="61" t="s">
        <v>70</v>
      </c>
      <c r="G13" s="61" t="s">
        <v>71</v>
      </c>
      <c r="H13" s="163" t="s">
        <v>344</v>
      </c>
      <c r="I13" s="163">
        <v>0</v>
      </c>
      <c r="J13" s="163" t="s">
        <v>79</v>
      </c>
      <c r="K13" s="163" t="s">
        <v>116</v>
      </c>
      <c r="L13" s="163" t="s">
        <v>281</v>
      </c>
      <c r="M13" s="163">
        <v>38.607700000000001</v>
      </c>
      <c r="N13" s="163">
        <v>-77.278999999999996</v>
      </c>
      <c r="O13" s="163" t="s">
        <v>71</v>
      </c>
      <c r="P13" s="163" t="s">
        <v>71</v>
      </c>
      <c r="Q13" s="163" t="s">
        <v>71</v>
      </c>
      <c r="R13" t="s">
        <v>70</v>
      </c>
      <c r="S13" t="s">
        <v>71</v>
      </c>
      <c r="T13" t="s">
        <v>71</v>
      </c>
      <c r="U13" t="s">
        <v>71</v>
      </c>
      <c r="V13" t="s">
        <v>71</v>
      </c>
      <c r="W13" t="s">
        <v>71</v>
      </c>
      <c r="X13" s="61" t="s">
        <v>115</v>
      </c>
      <c r="Y13" s="61">
        <v>2019</v>
      </c>
    </row>
    <row r="14" spans="1:25" ht="29" x14ac:dyDescent="0.35">
      <c r="A14" s="63" t="s">
        <v>172</v>
      </c>
      <c r="B14" s="61" t="s">
        <v>173</v>
      </c>
      <c r="C14" s="61" t="s">
        <v>344</v>
      </c>
      <c r="D14" s="61" t="s">
        <v>124</v>
      </c>
      <c r="E14" s="61" t="s">
        <v>71</v>
      </c>
      <c r="F14" s="61" t="s">
        <v>70</v>
      </c>
      <c r="G14" s="61" t="s">
        <v>71</v>
      </c>
      <c r="H14" s="163">
        <v>10</v>
      </c>
      <c r="I14" s="163">
        <v>0</v>
      </c>
      <c r="J14" s="163" t="s">
        <v>174</v>
      </c>
      <c r="K14" s="163" t="s">
        <v>168</v>
      </c>
      <c r="L14" s="163" t="s">
        <v>281</v>
      </c>
      <c r="M14" s="163">
        <v>37.308999999999997</v>
      </c>
      <c r="N14" s="163">
        <v>-77.292000000000002</v>
      </c>
      <c r="O14" s="163" t="s">
        <v>71</v>
      </c>
      <c r="P14" s="163" t="s">
        <v>70</v>
      </c>
      <c r="Q14" s="163" t="s">
        <v>71</v>
      </c>
      <c r="R14" t="s">
        <v>70</v>
      </c>
      <c r="S14" t="s">
        <v>71</v>
      </c>
      <c r="T14" t="s">
        <v>71</v>
      </c>
      <c r="U14" s="61" t="s">
        <v>70</v>
      </c>
      <c r="V14" t="s">
        <v>71</v>
      </c>
      <c r="W14" t="s">
        <v>71</v>
      </c>
      <c r="X14" s="61" t="s">
        <v>115</v>
      </c>
      <c r="Y14" s="61">
        <v>2019</v>
      </c>
    </row>
    <row r="15" spans="1:25" ht="29" x14ac:dyDescent="0.35">
      <c r="A15" s="61" t="s">
        <v>175</v>
      </c>
      <c r="B15" s="61" t="s">
        <v>176</v>
      </c>
      <c r="C15" s="61" t="s">
        <v>344</v>
      </c>
      <c r="D15" s="61" t="s">
        <v>57</v>
      </c>
      <c r="E15" s="61" t="s">
        <v>71</v>
      </c>
      <c r="F15" s="61" t="s">
        <v>70</v>
      </c>
      <c r="G15" s="61" t="s">
        <v>344</v>
      </c>
      <c r="H15" s="163">
        <v>10</v>
      </c>
      <c r="I15" s="163">
        <v>0</v>
      </c>
      <c r="J15" s="163" t="s">
        <v>178</v>
      </c>
      <c r="K15" s="163" t="s">
        <v>178</v>
      </c>
      <c r="L15" s="163" t="s">
        <v>281</v>
      </c>
      <c r="M15" s="163" t="s">
        <v>179</v>
      </c>
      <c r="N15" s="164" t="s">
        <v>180</v>
      </c>
      <c r="O15" s="163" t="s">
        <v>70</v>
      </c>
      <c r="P15" s="163" t="s">
        <v>70</v>
      </c>
      <c r="Q15" s="163" t="s">
        <v>344</v>
      </c>
      <c r="R15" t="s">
        <v>70</v>
      </c>
      <c r="S15" t="s">
        <v>71</v>
      </c>
      <c r="T15" t="s">
        <v>71</v>
      </c>
      <c r="U15" s="61" t="s">
        <v>70</v>
      </c>
      <c r="V15" t="s">
        <v>71</v>
      </c>
      <c r="W15" t="s">
        <v>71</v>
      </c>
      <c r="X15" s="61" t="s">
        <v>344</v>
      </c>
      <c r="Y15" s="61">
        <v>2019</v>
      </c>
    </row>
    <row r="16" spans="1:25" x14ac:dyDescent="0.35">
      <c r="A16" s="61" t="s">
        <v>181</v>
      </c>
      <c r="B16" s="61" t="s">
        <v>182</v>
      </c>
      <c r="C16" s="61" t="s">
        <v>344</v>
      </c>
      <c r="D16" s="61" t="s">
        <v>184</v>
      </c>
      <c r="E16" s="61" t="s">
        <v>71</v>
      </c>
      <c r="F16" s="61" t="s">
        <v>70</v>
      </c>
      <c r="G16" s="61" t="s">
        <v>344</v>
      </c>
      <c r="H16" s="163">
        <v>10</v>
      </c>
      <c r="I16" s="163">
        <v>0</v>
      </c>
      <c r="J16" s="163" t="s">
        <v>185</v>
      </c>
      <c r="K16" s="163" t="s">
        <v>183</v>
      </c>
      <c r="L16" s="163" t="s">
        <v>281</v>
      </c>
      <c r="M16" s="163">
        <v>36.798999999999999</v>
      </c>
      <c r="N16" s="163">
        <v>-76.307000000000002</v>
      </c>
      <c r="O16" s="163" t="s">
        <v>71</v>
      </c>
      <c r="P16" s="163" t="s">
        <v>71</v>
      </c>
      <c r="Q16" s="163" t="s">
        <v>71</v>
      </c>
      <c r="R16" t="s">
        <v>70</v>
      </c>
      <c r="S16" t="s">
        <v>71</v>
      </c>
      <c r="T16" t="s">
        <v>71</v>
      </c>
      <c r="U16" s="61" t="s">
        <v>70</v>
      </c>
      <c r="V16" t="s">
        <v>71</v>
      </c>
      <c r="W16" t="s">
        <v>71</v>
      </c>
      <c r="X16" s="61" t="s">
        <v>186</v>
      </c>
      <c r="Y16" s="61">
        <v>2019</v>
      </c>
    </row>
    <row r="17" spans="1:25" ht="29" x14ac:dyDescent="0.35">
      <c r="A17" s="61" t="s">
        <v>187</v>
      </c>
      <c r="B17" s="61" t="s">
        <v>188</v>
      </c>
      <c r="C17" s="61" t="s">
        <v>344</v>
      </c>
      <c r="D17" s="61" t="s">
        <v>124</v>
      </c>
      <c r="E17" s="61" t="s">
        <v>71</v>
      </c>
      <c r="F17" s="61" t="s">
        <v>70</v>
      </c>
      <c r="G17" s="61" t="s">
        <v>344</v>
      </c>
      <c r="H17" s="163" t="s">
        <v>344</v>
      </c>
      <c r="I17" s="163">
        <v>0</v>
      </c>
      <c r="J17" s="163" t="s">
        <v>189</v>
      </c>
      <c r="K17" s="163" t="s">
        <v>190</v>
      </c>
      <c r="L17" s="163" t="s">
        <v>281</v>
      </c>
      <c r="M17" s="163">
        <v>37.167999999999999</v>
      </c>
      <c r="N17" s="163">
        <v>-76.561999999999998</v>
      </c>
      <c r="O17" s="163" t="s">
        <v>70</v>
      </c>
      <c r="P17" s="163" t="s">
        <v>70</v>
      </c>
      <c r="Q17" s="163" t="s">
        <v>71</v>
      </c>
      <c r="R17" t="s">
        <v>70</v>
      </c>
      <c r="S17" t="s">
        <v>71</v>
      </c>
      <c r="T17" s="61" t="s">
        <v>70</v>
      </c>
      <c r="U17" s="61" t="s">
        <v>70</v>
      </c>
      <c r="V17" t="s">
        <v>71</v>
      </c>
      <c r="W17" t="s">
        <v>71</v>
      </c>
      <c r="X17" s="61" t="s">
        <v>114</v>
      </c>
      <c r="Y17" s="61">
        <v>2019</v>
      </c>
    </row>
    <row r="18" spans="1:25" x14ac:dyDescent="0.35">
      <c r="A18" s="61" t="s">
        <v>191</v>
      </c>
      <c r="B18" s="61" t="s">
        <v>192</v>
      </c>
      <c r="C18" s="61" t="s">
        <v>344</v>
      </c>
      <c r="D18" s="61" t="s">
        <v>124</v>
      </c>
      <c r="E18" s="61" t="s">
        <v>71</v>
      </c>
      <c r="F18" s="61" t="s">
        <v>70</v>
      </c>
      <c r="G18" s="61" t="s">
        <v>71</v>
      </c>
      <c r="H18" s="163" t="s">
        <v>344</v>
      </c>
      <c r="I18" s="163">
        <v>0</v>
      </c>
      <c r="J18" s="163" t="s">
        <v>193</v>
      </c>
      <c r="K18" s="163" t="s">
        <v>194</v>
      </c>
      <c r="L18" s="163" t="s">
        <v>281</v>
      </c>
      <c r="M18" s="163">
        <v>36.911999999999999</v>
      </c>
      <c r="N18" s="163">
        <v>-76.191000000000003</v>
      </c>
      <c r="O18" s="163" t="s">
        <v>70</v>
      </c>
      <c r="P18" s="163" t="s">
        <v>70</v>
      </c>
      <c r="Q18" s="163" t="s">
        <v>71</v>
      </c>
      <c r="R18" t="s">
        <v>70</v>
      </c>
      <c r="S18" t="s">
        <v>71</v>
      </c>
      <c r="T18" s="61" t="s">
        <v>70</v>
      </c>
      <c r="U18" s="61" t="s">
        <v>70</v>
      </c>
      <c r="V18" t="s">
        <v>71</v>
      </c>
      <c r="W18" t="s">
        <v>71</v>
      </c>
      <c r="X18" s="61" t="s">
        <v>114</v>
      </c>
      <c r="Y18" s="61">
        <v>2019</v>
      </c>
    </row>
    <row r="19" spans="1:25" ht="29" x14ac:dyDescent="0.35">
      <c r="A19" s="61" t="s">
        <v>195</v>
      </c>
      <c r="B19" s="61" t="s">
        <v>196</v>
      </c>
      <c r="C19" s="61" t="s">
        <v>344</v>
      </c>
      <c r="D19" s="61" t="s">
        <v>124</v>
      </c>
      <c r="E19" s="61" t="s">
        <v>71</v>
      </c>
      <c r="F19" s="61" t="s">
        <v>344</v>
      </c>
      <c r="G19" s="61" t="s">
        <v>70</v>
      </c>
      <c r="H19" s="163">
        <v>3</v>
      </c>
      <c r="I19" s="163">
        <v>0</v>
      </c>
      <c r="J19" s="163" t="s">
        <v>197</v>
      </c>
      <c r="K19" s="163" t="s">
        <v>198</v>
      </c>
      <c r="L19" s="163" t="s">
        <v>281</v>
      </c>
      <c r="M19" s="163">
        <v>37.82</v>
      </c>
      <c r="N19" s="163">
        <v>-79.989000000000004</v>
      </c>
      <c r="O19" s="163" t="s">
        <v>71</v>
      </c>
      <c r="P19" s="163" t="s">
        <v>70</v>
      </c>
      <c r="Q19" s="163" t="s">
        <v>71</v>
      </c>
      <c r="R19" t="s">
        <v>70</v>
      </c>
      <c r="S19" t="s">
        <v>71</v>
      </c>
      <c r="T19" t="s">
        <v>71</v>
      </c>
      <c r="U19" s="61" t="s">
        <v>70</v>
      </c>
      <c r="V19" t="s">
        <v>71</v>
      </c>
      <c r="W19" t="s">
        <v>71</v>
      </c>
      <c r="X19" s="61" t="s">
        <v>344</v>
      </c>
      <c r="Y19" s="61">
        <v>2019</v>
      </c>
    </row>
    <row r="20" spans="1:25" ht="43.5" x14ac:dyDescent="0.35">
      <c r="A20" s="191" t="s">
        <v>632</v>
      </c>
      <c r="B20" s="192" t="s">
        <v>633</v>
      </c>
      <c r="C20" s="193" t="s">
        <v>634</v>
      </c>
      <c r="D20" s="190" t="s">
        <v>124</v>
      </c>
      <c r="E20" s="190" t="s">
        <v>70</v>
      </c>
      <c r="F20" s="190" t="s">
        <v>113</v>
      </c>
      <c r="G20" s="190" t="s">
        <v>113</v>
      </c>
      <c r="H20" s="194" t="s">
        <v>623</v>
      </c>
      <c r="I20" s="194" t="s">
        <v>113</v>
      </c>
      <c r="J20" s="192" t="s">
        <v>197</v>
      </c>
      <c r="K20" s="190" t="s">
        <v>530</v>
      </c>
      <c r="L20" s="190" t="s">
        <v>4</v>
      </c>
      <c r="M20" s="190"/>
      <c r="N20" s="190"/>
      <c r="O20" s="190" t="s">
        <v>73</v>
      </c>
      <c r="P20" s="190" t="s">
        <v>113</v>
      </c>
      <c r="Q20" s="190" t="s">
        <v>613</v>
      </c>
      <c r="R20" s="190" t="s">
        <v>113</v>
      </c>
      <c r="S20" s="190" t="s">
        <v>71</v>
      </c>
      <c r="T20" s="190" t="s">
        <v>70</v>
      </c>
      <c r="U20" s="190" t="s">
        <v>70</v>
      </c>
      <c r="V20" s="190" t="s">
        <v>71</v>
      </c>
      <c r="W20" s="190" t="s">
        <v>71</v>
      </c>
      <c r="X20" s="190" t="s">
        <v>635</v>
      </c>
      <c r="Y20" s="190">
        <v>2020</v>
      </c>
    </row>
    <row r="21" spans="1:25" ht="87" x14ac:dyDescent="0.35">
      <c r="A21" s="49" t="s">
        <v>199</v>
      </c>
      <c r="B21" s="49" t="s">
        <v>200</v>
      </c>
      <c r="C21" s="148" t="s">
        <v>577</v>
      </c>
      <c r="D21" s="49" t="s">
        <v>201</v>
      </c>
      <c r="E21" t="s">
        <v>71</v>
      </c>
      <c r="F21" s="61" t="s">
        <v>70</v>
      </c>
      <c r="G21" t="s">
        <v>71</v>
      </c>
      <c r="H21" s="60">
        <v>6</v>
      </c>
      <c r="I21" s="60">
        <v>0</v>
      </c>
      <c r="J21" s="165" t="s">
        <v>202</v>
      </c>
      <c r="K21" s="60" t="s">
        <v>203</v>
      </c>
      <c r="L21" s="60" t="s">
        <v>204</v>
      </c>
      <c r="M21" s="60">
        <v>38.601035000000003</v>
      </c>
      <c r="N21" s="60">
        <v>-75.656694999999999</v>
      </c>
      <c r="O21" s="163" t="s">
        <v>70</v>
      </c>
      <c r="P21" s="163" t="s">
        <v>70</v>
      </c>
      <c r="Q21" s="163" t="s">
        <v>71</v>
      </c>
      <c r="R21" t="s">
        <v>70</v>
      </c>
      <c r="S21" t="s">
        <v>71</v>
      </c>
      <c r="T21" t="s">
        <v>71</v>
      </c>
      <c r="U21" s="61" t="s">
        <v>70</v>
      </c>
      <c r="V21" t="s">
        <v>71</v>
      </c>
      <c r="W21" t="s">
        <v>70</v>
      </c>
      <c r="X21" t="s">
        <v>114</v>
      </c>
      <c r="Y21">
        <v>2019</v>
      </c>
    </row>
  </sheetData>
  <mergeCells count="5">
    <mergeCell ref="X1:Y1"/>
    <mergeCell ref="A1:G1"/>
    <mergeCell ref="H1:I1"/>
    <mergeCell ref="J1:N1"/>
    <mergeCell ref="O1:V1"/>
  </mergeCells>
  <hyperlinks>
    <hyperlink ref="C13" r:id="rId1" xr:uid="{434F08A2-1DC9-490F-BB2D-BE997966B8C1}"/>
    <hyperlink ref="C21" r:id="rId2" xr:uid="{9E0A292C-2AB0-4B38-95BA-55BE17417269}"/>
    <hyperlink ref="C10" r:id="rId3" xr:uid="{FA9E3434-0235-456C-B9A9-BB786BFD1928}"/>
    <hyperlink ref="C9" r:id="rId4" xr:uid="{9C1C0A31-005B-4870-84EB-013BED129BB1}"/>
    <hyperlink ref="C8" r:id="rId5" xr:uid="{4DF50ADD-5CF2-4C64-859F-75E6BC14312D}"/>
    <hyperlink ref="C7" r:id="rId6" xr:uid="{6BD6FA5C-8591-4512-97CA-A21D0EF7141E}"/>
    <hyperlink ref="C6" r:id="rId7" xr:uid="{951B4C5A-766C-4EFC-8752-1B5420495335}"/>
    <hyperlink ref="C5" r:id="rId8" xr:uid="{9912559A-C83B-4B6D-8392-C4F3AF0E3419}"/>
    <hyperlink ref="C4" r:id="rId9" xr:uid="{62E3C73F-0955-415B-9344-88B027FBC378}"/>
    <hyperlink ref="C20" r:id="rId10" xr:uid="{C9BF0900-9DC5-4C50-86D1-D467CA463077}"/>
  </hyperlinks>
  <pageMargins left="0.7" right="0.7" top="0.75" bottom="0.75" header="0.3" footer="0.3"/>
  <pageSetup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27FD9-B41B-4524-BBC3-9D865C23DEF2}">
  <sheetPr filterMode="1"/>
  <dimension ref="A1:Y26"/>
  <sheetViews>
    <sheetView zoomScale="70" zoomScaleNormal="70" workbookViewId="0">
      <selection activeCell="C4" sqref="C4"/>
    </sheetView>
  </sheetViews>
  <sheetFormatPr defaultRowHeight="14.5" x14ac:dyDescent="0.35"/>
  <cols>
    <col min="1" max="1" width="18.26953125" customWidth="1"/>
    <col min="2" max="2" width="40.1796875" customWidth="1"/>
    <col min="3" max="4" width="18.453125" customWidth="1"/>
    <col min="5" max="8" width="18.26953125" customWidth="1"/>
    <col min="9" max="9" width="18.453125" customWidth="1"/>
    <col min="10" max="11" width="18.1796875" customWidth="1"/>
    <col min="12" max="12" width="18.453125" customWidth="1"/>
    <col min="13" max="13" width="18.1796875" customWidth="1"/>
    <col min="14" max="14" width="18.453125" customWidth="1"/>
    <col min="15" max="16" width="18.26953125" customWidth="1"/>
    <col min="17" max="17" width="18.453125" customWidth="1"/>
    <col min="18" max="21" width="18.26953125" customWidth="1"/>
    <col min="22" max="23" width="18.1796875" customWidth="1"/>
    <col min="24" max="24" width="18" customWidth="1"/>
    <col min="25" max="25" width="18.26953125" customWidth="1"/>
  </cols>
  <sheetData>
    <row r="1" spans="1:25" x14ac:dyDescent="0.35">
      <c r="A1" s="242" t="s">
        <v>75</v>
      </c>
      <c r="B1" s="243"/>
      <c r="C1" s="243"/>
      <c r="D1" s="244"/>
      <c r="E1" s="245" t="s">
        <v>76</v>
      </c>
      <c r="F1" s="246"/>
      <c r="G1" s="246"/>
      <c r="H1" s="246"/>
      <c r="I1" s="246"/>
      <c r="J1" s="247"/>
      <c r="K1" s="248"/>
      <c r="L1" s="248"/>
      <c r="M1" s="248"/>
      <c r="N1" s="248"/>
      <c r="O1" s="249"/>
      <c r="P1" s="250" t="s">
        <v>59</v>
      </c>
      <c r="Q1" s="243"/>
      <c r="R1" s="243"/>
      <c r="S1" s="243"/>
      <c r="T1" s="243"/>
      <c r="U1" s="243"/>
      <c r="V1" s="243"/>
      <c r="W1" s="244"/>
      <c r="X1" s="250" t="s">
        <v>80</v>
      </c>
      <c r="Y1" s="244"/>
    </row>
    <row r="2" spans="1:25" ht="93.5" x14ac:dyDescent="0.35">
      <c r="A2" s="65" t="s">
        <v>54</v>
      </c>
      <c r="B2" s="66" t="s">
        <v>60</v>
      </c>
      <c r="C2" s="65" t="s">
        <v>81</v>
      </c>
      <c r="D2" s="65" t="s">
        <v>58</v>
      </c>
      <c r="E2" s="65" t="s">
        <v>55</v>
      </c>
      <c r="F2" s="67" t="s">
        <v>56</v>
      </c>
      <c r="G2" s="65" t="s">
        <v>57</v>
      </c>
      <c r="H2" s="68" t="s">
        <v>82</v>
      </c>
      <c r="I2" s="68" t="s">
        <v>83</v>
      </c>
      <c r="J2" s="69" t="s">
        <v>84</v>
      </c>
      <c r="K2" s="70" t="s">
        <v>85</v>
      </c>
      <c r="L2" s="70" t="s">
        <v>86</v>
      </c>
      <c r="M2" s="65" t="s">
        <v>87</v>
      </c>
      <c r="N2" s="70" t="s">
        <v>88</v>
      </c>
      <c r="O2" s="70" t="s">
        <v>89</v>
      </c>
      <c r="P2" s="65" t="s">
        <v>61</v>
      </c>
      <c r="Q2" s="65" t="s">
        <v>62</v>
      </c>
      <c r="R2" s="65" t="s">
        <v>63</v>
      </c>
      <c r="S2" s="65" t="s">
        <v>64</v>
      </c>
      <c r="T2" s="65" t="s">
        <v>65</v>
      </c>
      <c r="U2" s="65" t="s">
        <v>90</v>
      </c>
      <c r="V2" s="65" t="s">
        <v>91</v>
      </c>
      <c r="W2" s="65" t="s">
        <v>92</v>
      </c>
      <c r="X2" s="65" t="s">
        <v>93</v>
      </c>
      <c r="Y2" s="65" t="s">
        <v>1</v>
      </c>
    </row>
    <row r="3" spans="1:25" ht="159.5" x14ac:dyDescent="0.35">
      <c r="A3" s="71" t="s">
        <v>66</v>
      </c>
      <c r="B3" s="71" t="s">
        <v>205</v>
      </c>
      <c r="C3" s="71" t="s">
        <v>94</v>
      </c>
      <c r="D3" s="71" t="s">
        <v>77</v>
      </c>
      <c r="E3" s="71" t="s">
        <v>67</v>
      </c>
      <c r="F3" s="71" t="s">
        <v>68</v>
      </c>
      <c r="G3" s="71" t="s">
        <v>69</v>
      </c>
      <c r="H3" s="71" t="s">
        <v>95</v>
      </c>
      <c r="I3" s="71" t="s">
        <v>96</v>
      </c>
      <c r="J3" s="71" t="s">
        <v>97</v>
      </c>
      <c r="K3" s="71" t="s">
        <v>206</v>
      </c>
      <c r="L3" s="71" t="s">
        <v>207</v>
      </c>
      <c r="M3" s="71" t="s">
        <v>98</v>
      </c>
      <c r="N3" s="71" t="s">
        <v>99</v>
      </c>
      <c r="O3" s="71" t="s">
        <v>100</v>
      </c>
      <c r="P3" s="71" t="s">
        <v>101</v>
      </c>
      <c r="Q3" s="71" t="s">
        <v>102</v>
      </c>
      <c r="R3" s="71" t="s">
        <v>103</v>
      </c>
      <c r="S3" s="71" t="s">
        <v>104</v>
      </c>
      <c r="T3" s="71" t="s">
        <v>105</v>
      </c>
      <c r="U3" s="71" t="s">
        <v>106</v>
      </c>
      <c r="V3" s="71" t="s">
        <v>208</v>
      </c>
      <c r="W3" s="71" t="s">
        <v>107</v>
      </c>
      <c r="X3" s="71" t="s">
        <v>108</v>
      </c>
      <c r="Y3" s="71" t="s">
        <v>109</v>
      </c>
    </row>
    <row r="4" spans="1:25" ht="58" x14ac:dyDescent="0.35">
      <c r="A4" s="73" t="s">
        <v>209</v>
      </c>
      <c r="B4" s="74" t="s">
        <v>210</v>
      </c>
      <c r="C4" s="189" t="s">
        <v>631</v>
      </c>
      <c r="D4" s="74" t="s">
        <v>211</v>
      </c>
      <c r="E4" s="73" t="s">
        <v>110</v>
      </c>
      <c r="F4" s="74" t="s">
        <v>212</v>
      </c>
      <c r="G4" s="74" t="s">
        <v>78</v>
      </c>
      <c r="H4" s="74" t="s">
        <v>213</v>
      </c>
      <c r="I4" s="74" t="s">
        <v>214</v>
      </c>
      <c r="J4" s="74" t="s">
        <v>70</v>
      </c>
      <c r="K4" s="74">
        <v>4</v>
      </c>
      <c r="L4" s="74">
        <v>0</v>
      </c>
      <c r="M4" s="74" t="s">
        <v>70</v>
      </c>
      <c r="N4" s="74" t="s">
        <v>71</v>
      </c>
      <c r="O4" s="74" t="s">
        <v>71</v>
      </c>
      <c r="P4" s="74" t="s">
        <v>70</v>
      </c>
      <c r="Q4" s="74" t="s">
        <v>71</v>
      </c>
      <c r="R4" s="74" t="s">
        <v>71</v>
      </c>
      <c r="S4" s="74" t="s">
        <v>71</v>
      </c>
      <c r="T4" s="74" t="s">
        <v>71</v>
      </c>
      <c r="U4" s="74" t="s">
        <v>71</v>
      </c>
      <c r="V4" s="74" t="s">
        <v>71</v>
      </c>
      <c r="W4" s="74" t="s">
        <v>71</v>
      </c>
      <c r="X4" s="74" t="s">
        <v>215</v>
      </c>
      <c r="Y4" s="74">
        <v>2018</v>
      </c>
    </row>
    <row r="5" spans="1:25" ht="58" x14ac:dyDescent="0.35">
      <c r="A5" s="73" t="s">
        <v>216</v>
      </c>
      <c r="B5" s="74" t="s">
        <v>217</v>
      </c>
      <c r="C5" s="75" t="s">
        <v>218</v>
      </c>
      <c r="D5" s="74" t="s">
        <v>219</v>
      </c>
      <c r="E5" s="73" t="s">
        <v>220</v>
      </c>
      <c r="F5" s="74" t="s">
        <v>221</v>
      </c>
      <c r="G5" s="74" t="s">
        <v>78</v>
      </c>
      <c r="H5" s="74" t="s">
        <v>222</v>
      </c>
      <c r="I5" s="74" t="s">
        <v>223</v>
      </c>
      <c r="J5" s="74" t="s">
        <v>71</v>
      </c>
      <c r="K5" s="74">
        <v>3</v>
      </c>
      <c r="L5" s="74">
        <v>1</v>
      </c>
      <c r="M5" s="74" t="s">
        <v>71</v>
      </c>
      <c r="N5" s="74" t="s">
        <v>71</v>
      </c>
      <c r="O5" s="74" t="s">
        <v>71</v>
      </c>
      <c r="P5" s="74" t="s">
        <v>70</v>
      </c>
      <c r="Q5" s="74" t="s">
        <v>71</v>
      </c>
      <c r="R5" s="74" t="s">
        <v>71</v>
      </c>
      <c r="S5" s="74" t="s">
        <v>71</v>
      </c>
      <c r="T5" s="74" t="s">
        <v>71</v>
      </c>
      <c r="U5" s="74" t="s">
        <v>71</v>
      </c>
      <c r="V5" s="74" t="s">
        <v>70</v>
      </c>
      <c r="W5" s="74" t="s">
        <v>71</v>
      </c>
      <c r="X5" s="74" t="s">
        <v>215</v>
      </c>
      <c r="Y5" s="74">
        <v>2018</v>
      </c>
    </row>
    <row r="6" spans="1:25" ht="58" x14ac:dyDescent="0.35">
      <c r="A6" s="73" t="s">
        <v>224</v>
      </c>
      <c r="B6" s="74" t="s">
        <v>210</v>
      </c>
      <c r="C6" s="75" t="s">
        <v>225</v>
      </c>
      <c r="D6" s="74" t="s">
        <v>226</v>
      </c>
      <c r="E6" s="73" t="s">
        <v>227</v>
      </c>
      <c r="F6" s="74" t="s">
        <v>228</v>
      </c>
      <c r="G6" s="74" t="s">
        <v>78</v>
      </c>
      <c r="H6" s="74" t="s">
        <v>229</v>
      </c>
      <c r="I6" s="74" t="s">
        <v>230</v>
      </c>
      <c r="J6" s="74" t="s">
        <v>71</v>
      </c>
      <c r="K6" s="74">
        <v>10</v>
      </c>
      <c r="L6" s="74">
        <v>0</v>
      </c>
      <c r="M6" s="74" t="s">
        <v>70</v>
      </c>
      <c r="N6" s="74" t="s">
        <v>71</v>
      </c>
      <c r="O6" s="74" t="s">
        <v>70</v>
      </c>
      <c r="P6" s="74" t="s">
        <v>70</v>
      </c>
      <c r="Q6" s="74" t="s">
        <v>71</v>
      </c>
      <c r="R6" s="74" t="s">
        <v>71</v>
      </c>
      <c r="S6" s="74" t="s">
        <v>71</v>
      </c>
      <c r="T6" s="74" t="s">
        <v>71</v>
      </c>
      <c r="U6" s="74" t="s">
        <v>71</v>
      </c>
      <c r="V6" s="74" t="s">
        <v>71</v>
      </c>
      <c r="W6" s="74" t="s">
        <v>71</v>
      </c>
      <c r="X6" s="74" t="s">
        <v>215</v>
      </c>
      <c r="Y6" s="74">
        <v>2018</v>
      </c>
    </row>
    <row r="7" spans="1:25" ht="87" x14ac:dyDescent="0.35">
      <c r="A7" s="73" t="s">
        <v>231</v>
      </c>
      <c r="B7" s="74" t="s">
        <v>210</v>
      </c>
      <c r="C7" s="75" t="s">
        <v>232</v>
      </c>
      <c r="D7" s="74" t="s">
        <v>219</v>
      </c>
      <c r="E7" s="73" t="s">
        <v>110</v>
      </c>
      <c r="F7" s="74" t="s">
        <v>74</v>
      </c>
      <c r="G7" s="74" t="s">
        <v>78</v>
      </c>
      <c r="H7" s="74" t="s">
        <v>233</v>
      </c>
      <c r="I7" s="74" t="s">
        <v>234</v>
      </c>
      <c r="J7" s="74" t="s">
        <v>70</v>
      </c>
      <c r="K7" s="74">
        <v>20</v>
      </c>
      <c r="L7" s="74">
        <v>5</v>
      </c>
      <c r="M7" s="74" t="s">
        <v>71</v>
      </c>
      <c r="N7" s="74" t="s">
        <v>71</v>
      </c>
      <c r="O7" s="74" t="s">
        <v>70</v>
      </c>
      <c r="P7" s="74" t="s">
        <v>70</v>
      </c>
      <c r="Q7" s="74" t="s">
        <v>71</v>
      </c>
      <c r="R7" s="74" t="s">
        <v>71</v>
      </c>
      <c r="S7" s="74" t="s">
        <v>71</v>
      </c>
      <c r="T7" s="74" t="s">
        <v>71</v>
      </c>
      <c r="U7" s="74" t="s">
        <v>71</v>
      </c>
      <c r="V7" s="74" t="s">
        <v>71</v>
      </c>
      <c r="W7" s="74" t="s">
        <v>71</v>
      </c>
      <c r="X7" s="74" t="s">
        <v>215</v>
      </c>
      <c r="Y7" s="74">
        <v>2018</v>
      </c>
    </row>
    <row r="8" spans="1:25" ht="58" x14ac:dyDescent="0.35">
      <c r="A8" s="73" t="s">
        <v>235</v>
      </c>
      <c r="B8" s="74" t="s">
        <v>236</v>
      </c>
      <c r="C8" s="75" t="s">
        <v>237</v>
      </c>
      <c r="D8" s="74" t="s">
        <v>238</v>
      </c>
      <c r="E8" s="73" t="s">
        <v>239</v>
      </c>
      <c r="F8" s="74" t="s">
        <v>228</v>
      </c>
      <c r="G8" s="74" t="s">
        <v>78</v>
      </c>
      <c r="H8" s="74" t="s">
        <v>240</v>
      </c>
      <c r="I8" s="74" t="s">
        <v>241</v>
      </c>
      <c r="J8" s="74" t="s">
        <v>70</v>
      </c>
      <c r="K8" s="74">
        <v>7</v>
      </c>
      <c r="L8" s="74">
        <v>30</v>
      </c>
      <c r="M8" s="74" t="s">
        <v>70</v>
      </c>
      <c r="N8" s="74" t="s">
        <v>70</v>
      </c>
      <c r="O8" s="74" t="s">
        <v>70</v>
      </c>
      <c r="P8" s="74" t="s">
        <v>70</v>
      </c>
      <c r="Q8" s="74" t="s">
        <v>71</v>
      </c>
      <c r="R8" s="74" t="s">
        <v>71</v>
      </c>
      <c r="S8" s="74" t="s">
        <v>71</v>
      </c>
      <c r="T8" s="74" t="s">
        <v>71</v>
      </c>
      <c r="U8" s="74" t="s">
        <v>70</v>
      </c>
      <c r="V8" s="74" t="s">
        <v>71</v>
      </c>
      <c r="W8" s="74" t="s">
        <v>70</v>
      </c>
      <c r="X8" s="74" t="s">
        <v>111</v>
      </c>
      <c r="Y8" s="74">
        <v>2018</v>
      </c>
    </row>
    <row r="9" spans="1:25" ht="87" x14ac:dyDescent="0.35">
      <c r="A9" s="73" t="s">
        <v>242</v>
      </c>
      <c r="B9" s="76" t="s">
        <v>243</v>
      </c>
      <c r="C9" s="75" t="s">
        <v>244</v>
      </c>
      <c r="D9" s="74" t="s">
        <v>219</v>
      </c>
      <c r="E9" s="73" t="s">
        <v>245</v>
      </c>
      <c r="F9" s="74" t="s">
        <v>212</v>
      </c>
      <c r="G9" s="74" t="s">
        <v>78</v>
      </c>
      <c r="H9" s="74" t="s">
        <v>246</v>
      </c>
      <c r="I9" s="74" t="s">
        <v>247</v>
      </c>
      <c r="J9" s="74" t="s">
        <v>70</v>
      </c>
      <c r="K9" s="74">
        <v>0</v>
      </c>
      <c r="L9" s="74">
        <v>0</v>
      </c>
      <c r="M9" s="74" t="s">
        <v>70</v>
      </c>
      <c r="N9" s="74" t="s">
        <v>71</v>
      </c>
      <c r="O9" s="74" t="s">
        <v>71</v>
      </c>
      <c r="P9" s="74" t="s">
        <v>70</v>
      </c>
      <c r="Q9" s="74" t="s">
        <v>71</v>
      </c>
      <c r="R9" s="74" t="s">
        <v>71</v>
      </c>
      <c r="S9" s="74" t="s">
        <v>71</v>
      </c>
      <c r="T9" s="74" t="s">
        <v>70</v>
      </c>
      <c r="U9" s="74" t="s">
        <v>71</v>
      </c>
      <c r="V9" s="74" t="s">
        <v>71</v>
      </c>
      <c r="W9" s="74" t="s">
        <v>71</v>
      </c>
      <c r="X9" s="74" t="s">
        <v>248</v>
      </c>
      <c r="Y9" s="74">
        <v>2018</v>
      </c>
    </row>
    <row r="10" spans="1:25" ht="87" x14ac:dyDescent="0.35">
      <c r="A10" s="73" t="s">
        <v>249</v>
      </c>
      <c r="B10" s="74" t="s">
        <v>243</v>
      </c>
      <c r="C10" s="75" t="s">
        <v>244</v>
      </c>
      <c r="D10" s="74" t="s">
        <v>219</v>
      </c>
      <c r="E10" s="73" t="s">
        <v>250</v>
      </c>
      <c r="F10" s="74" t="s">
        <v>212</v>
      </c>
      <c r="G10" s="74" t="s">
        <v>78</v>
      </c>
      <c r="H10" s="74" t="s">
        <v>251</v>
      </c>
      <c r="I10" s="74" t="s">
        <v>252</v>
      </c>
      <c r="J10" s="74" t="s">
        <v>70</v>
      </c>
      <c r="K10" s="74">
        <v>0</v>
      </c>
      <c r="L10" s="74">
        <v>0</v>
      </c>
      <c r="M10" s="74" t="s">
        <v>70</v>
      </c>
      <c r="N10" s="74" t="s">
        <v>71</v>
      </c>
      <c r="O10" s="74" t="s">
        <v>71</v>
      </c>
      <c r="P10" s="74" t="s">
        <v>70</v>
      </c>
      <c r="Q10" s="74" t="s">
        <v>71</v>
      </c>
      <c r="R10" s="74" t="s">
        <v>71</v>
      </c>
      <c r="S10" s="74" t="s">
        <v>71</v>
      </c>
      <c r="T10" s="74" t="s">
        <v>70</v>
      </c>
      <c r="U10" s="74" t="s">
        <v>71</v>
      </c>
      <c r="V10" s="74" t="s">
        <v>71</v>
      </c>
      <c r="W10" s="74" t="s">
        <v>71</v>
      </c>
      <c r="X10" s="74" t="s">
        <v>248</v>
      </c>
      <c r="Y10" s="74">
        <v>2018</v>
      </c>
    </row>
    <row r="11" spans="1:25" ht="72.5" x14ac:dyDescent="0.35">
      <c r="A11" s="73" t="s">
        <v>253</v>
      </c>
      <c r="B11" s="76" t="s">
        <v>254</v>
      </c>
      <c r="C11" s="75" t="s">
        <v>255</v>
      </c>
      <c r="D11" s="74" t="s">
        <v>219</v>
      </c>
      <c r="E11" s="73" t="s">
        <v>256</v>
      </c>
      <c r="F11" s="74" t="s">
        <v>212</v>
      </c>
      <c r="G11" s="74" t="s">
        <v>78</v>
      </c>
      <c r="H11" s="74" t="s">
        <v>257</v>
      </c>
      <c r="I11" s="74" t="s">
        <v>258</v>
      </c>
      <c r="J11" s="74" t="s">
        <v>71</v>
      </c>
      <c r="K11" s="77">
        <v>2</v>
      </c>
      <c r="L11" s="74">
        <v>0</v>
      </c>
      <c r="M11" s="74" t="s">
        <v>70</v>
      </c>
      <c r="N11" s="74" t="s">
        <v>71</v>
      </c>
      <c r="O11" s="74" t="s">
        <v>70</v>
      </c>
      <c r="P11" s="74" t="s">
        <v>70</v>
      </c>
      <c r="Q11" s="74" t="s">
        <v>71</v>
      </c>
      <c r="R11" s="74" t="s">
        <v>71</v>
      </c>
      <c r="S11" s="74" t="s">
        <v>71</v>
      </c>
      <c r="T11" s="74" t="s">
        <v>70</v>
      </c>
      <c r="U11" s="74" t="s">
        <v>71</v>
      </c>
      <c r="V11" s="74" t="s">
        <v>71</v>
      </c>
      <c r="W11" s="74" t="s">
        <v>71</v>
      </c>
      <c r="X11" s="74" t="s">
        <v>259</v>
      </c>
      <c r="Y11" s="74">
        <v>2018</v>
      </c>
    </row>
    <row r="12" spans="1:25" ht="72.5" x14ac:dyDescent="0.35">
      <c r="A12" s="73" t="s">
        <v>260</v>
      </c>
      <c r="B12" s="74" t="s">
        <v>254</v>
      </c>
      <c r="C12" s="75" t="s">
        <v>255</v>
      </c>
      <c r="D12" s="74" t="s">
        <v>219</v>
      </c>
      <c r="E12" s="73" t="s">
        <v>256</v>
      </c>
      <c r="F12" s="74" t="s">
        <v>212</v>
      </c>
      <c r="G12" s="74" t="s">
        <v>78</v>
      </c>
      <c r="H12" s="74" t="s">
        <v>261</v>
      </c>
      <c r="I12" s="74" t="s">
        <v>262</v>
      </c>
      <c r="J12" s="74" t="s">
        <v>71</v>
      </c>
      <c r="K12" s="74">
        <v>2</v>
      </c>
      <c r="L12" s="74">
        <v>0</v>
      </c>
      <c r="M12" s="74" t="s">
        <v>70</v>
      </c>
      <c r="N12" s="74" t="s">
        <v>71</v>
      </c>
      <c r="O12" s="74" t="s">
        <v>70</v>
      </c>
      <c r="P12" s="74" t="s">
        <v>70</v>
      </c>
      <c r="Q12" s="74" t="s">
        <v>71</v>
      </c>
      <c r="R12" s="74" t="s">
        <v>71</v>
      </c>
      <c r="S12" s="74" t="s">
        <v>71</v>
      </c>
      <c r="T12" s="74" t="s">
        <v>70</v>
      </c>
      <c r="U12" s="74" t="s">
        <v>71</v>
      </c>
      <c r="V12" s="74" t="s">
        <v>71</v>
      </c>
      <c r="W12" s="74" t="s">
        <v>71</v>
      </c>
      <c r="X12" s="74" t="s">
        <v>259</v>
      </c>
      <c r="Y12" s="74">
        <v>2018</v>
      </c>
    </row>
    <row r="13" spans="1:25" ht="72.5" x14ac:dyDescent="0.35">
      <c r="A13" s="73" t="s">
        <v>263</v>
      </c>
      <c r="B13" s="76" t="s">
        <v>254</v>
      </c>
      <c r="C13" s="75" t="s">
        <v>255</v>
      </c>
      <c r="D13" s="74" t="s">
        <v>219</v>
      </c>
      <c r="E13" s="73" t="s">
        <v>256</v>
      </c>
      <c r="F13" s="74" t="s">
        <v>212</v>
      </c>
      <c r="G13" s="74" t="s">
        <v>78</v>
      </c>
      <c r="H13" s="74" t="s">
        <v>264</v>
      </c>
      <c r="I13" s="74" t="s">
        <v>265</v>
      </c>
      <c r="J13" s="74" t="s">
        <v>71</v>
      </c>
      <c r="K13" s="74">
        <v>2</v>
      </c>
      <c r="L13" s="74">
        <v>0</v>
      </c>
      <c r="M13" s="74" t="s">
        <v>70</v>
      </c>
      <c r="N13" s="74" t="s">
        <v>71</v>
      </c>
      <c r="O13" s="74" t="s">
        <v>70</v>
      </c>
      <c r="P13" s="74" t="s">
        <v>70</v>
      </c>
      <c r="Q13" s="74" t="s">
        <v>71</v>
      </c>
      <c r="R13" s="74" t="s">
        <v>71</v>
      </c>
      <c r="S13" s="74" t="s">
        <v>71</v>
      </c>
      <c r="T13" s="74" t="s">
        <v>70</v>
      </c>
      <c r="U13" s="74" t="s">
        <v>71</v>
      </c>
      <c r="V13" s="74" t="s">
        <v>71</v>
      </c>
      <c r="W13" s="74" t="s">
        <v>71</v>
      </c>
      <c r="X13" s="74" t="s">
        <v>259</v>
      </c>
      <c r="Y13" s="74">
        <v>2018</v>
      </c>
    </row>
    <row r="14" spans="1:25" ht="72.5" x14ac:dyDescent="0.35">
      <c r="A14" s="73" t="s">
        <v>266</v>
      </c>
      <c r="B14" s="74" t="s">
        <v>254</v>
      </c>
      <c r="C14" s="75" t="s">
        <v>255</v>
      </c>
      <c r="D14" s="74" t="s">
        <v>219</v>
      </c>
      <c r="E14" s="73" t="s">
        <v>256</v>
      </c>
      <c r="F14" s="74" t="s">
        <v>212</v>
      </c>
      <c r="G14" s="74" t="s">
        <v>78</v>
      </c>
      <c r="H14" s="74" t="s">
        <v>267</v>
      </c>
      <c r="I14" s="74" t="s">
        <v>268</v>
      </c>
      <c r="J14" s="74" t="s">
        <v>71</v>
      </c>
      <c r="K14" s="74">
        <v>2</v>
      </c>
      <c r="L14" s="74">
        <v>0</v>
      </c>
      <c r="M14" s="74" t="s">
        <v>70</v>
      </c>
      <c r="N14" s="74" t="s">
        <v>71</v>
      </c>
      <c r="O14" s="74" t="s">
        <v>70</v>
      </c>
      <c r="P14" s="74" t="s">
        <v>70</v>
      </c>
      <c r="Q14" s="74" t="s">
        <v>71</v>
      </c>
      <c r="R14" s="74" t="s">
        <v>71</v>
      </c>
      <c r="S14" s="74" t="s">
        <v>71</v>
      </c>
      <c r="T14" s="74" t="s">
        <v>70</v>
      </c>
      <c r="U14" s="74" t="s">
        <v>71</v>
      </c>
      <c r="V14" s="74" t="s">
        <v>71</v>
      </c>
      <c r="W14" s="74" t="s">
        <v>71</v>
      </c>
      <c r="X14" s="74" t="s">
        <v>259</v>
      </c>
      <c r="Y14" s="74">
        <v>2018</v>
      </c>
    </row>
    <row r="15" spans="1:25" ht="58" x14ac:dyDescent="0.35">
      <c r="A15" s="73" t="s">
        <v>269</v>
      </c>
      <c r="B15" s="74" t="s">
        <v>270</v>
      </c>
      <c r="C15" s="75" t="s">
        <v>271</v>
      </c>
      <c r="D15" s="74" t="s">
        <v>219</v>
      </c>
      <c r="E15" s="73" t="s">
        <v>272</v>
      </c>
      <c r="F15" s="74" t="s">
        <v>221</v>
      </c>
      <c r="G15" s="74" t="s">
        <v>78</v>
      </c>
      <c r="H15" s="74" t="s">
        <v>273</v>
      </c>
      <c r="I15" s="74" t="s">
        <v>274</v>
      </c>
      <c r="J15" s="74" t="s">
        <v>71</v>
      </c>
      <c r="K15" s="74">
        <v>10</v>
      </c>
      <c r="L15" s="74">
        <v>1</v>
      </c>
      <c r="M15" s="74" t="s">
        <v>71</v>
      </c>
      <c r="N15" s="74" t="s">
        <v>70</v>
      </c>
      <c r="O15" s="74" t="s">
        <v>70</v>
      </c>
      <c r="P15" s="74" t="s">
        <v>71</v>
      </c>
      <c r="Q15" s="74" t="s">
        <v>70</v>
      </c>
      <c r="R15" s="74" t="s">
        <v>71</v>
      </c>
      <c r="S15" s="74" t="s">
        <v>71</v>
      </c>
      <c r="T15" s="74" t="s">
        <v>71</v>
      </c>
      <c r="U15" s="74" t="s">
        <v>71</v>
      </c>
      <c r="V15" s="74" t="s">
        <v>71</v>
      </c>
      <c r="W15" s="74" t="s">
        <v>71</v>
      </c>
      <c r="X15" s="74" t="s">
        <v>275</v>
      </c>
      <c r="Y15" s="74">
        <v>2018</v>
      </c>
    </row>
    <row r="16" spans="1:25" ht="130.5" x14ac:dyDescent="0.35">
      <c r="A16" s="74" t="s">
        <v>276</v>
      </c>
      <c r="B16" s="76" t="s">
        <v>277</v>
      </c>
      <c r="C16" s="74" t="s">
        <v>344</v>
      </c>
      <c r="D16" s="74" t="s">
        <v>278</v>
      </c>
      <c r="E16" s="74" t="s">
        <v>279</v>
      </c>
      <c r="F16" s="74" t="s">
        <v>280</v>
      </c>
      <c r="G16" s="74" t="s">
        <v>281</v>
      </c>
      <c r="H16" s="78" t="s">
        <v>282</v>
      </c>
      <c r="I16" s="74" t="s">
        <v>283</v>
      </c>
      <c r="J16" s="74" t="s">
        <v>70</v>
      </c>
      <c r="K16" s="74">
        <v>7</v>
      </c>
      <c r="L16" s="74">
        <v>0</v>
      </c>
      <c r="M16" s="74" t="s">
        <v>71</v>
      </c>
      <c r="N16" s="74" t="s">
        <v>70</v>
      </c>
      <c r="O16" s="74" t="s">
        <v>70</v>
      </c>
      <c r="P16" s="74" t="s">
        <v>70</v>
      </c>
      <c r="Q16" s="74" t="s">
        <v>73</v>
      </c>
      <c r="R16" s="74" t="s">
        <v>71</v>
      </c>
      <c r="S16" s="74" t="s">
        <v>70</v>
      </c>
      <c r="T16" s="74" t="s">
        <v>71</v>
      </c>
      <c r="U16" s="74" t="s">
        <v>71</v>
      </c>
      <c r="V16" s="74" t="s">
        <v>73</v>
      </c>
      <c r="W16" s="74" t="s">
        <v>71</v>
      </c>
      <c r="X16" s="74" t="s">
        <v>114</v>
      </c>
      <c r="Y16" s="74">
        <v>2018</v>
      </c>
    </row>
    <row r="17" spans="1:25" ht="29" x14ac:dyDescent="0.35">
      <c r="A17" s="74" t="s">
        <v>284</v>
      </c>
      <c r="B17" s="74" t="s">
        <v>285</v>
      </c>
      <c r="C17" s="74" t="s">
        <v>344</v>
      </c>
      <c r="D17" s="74" t="s">
        <v>286</v>
      </c>
      <c r="E17" s="74" t="s">
        <v>79</v>
      </c>
      <c r="F17" s="74" t="s">
        <v>287</v>
      </c>
      <c r="G17" s="74" t="s">
        <v>281</v>
      </c>
      <c r="H17" s="78" t="s">
        <v>288</v>
      </c>
      <c r="I17" s="74" t="s">
        <v>289</v>
      </c>
      <c r="J17" s="74" t="s">
        <v>70</v>
      </c>
      <c r="K17" s="74" t="s">
        <v>344</v>
      </c>
      <c r="L17" s="74" t="s">
        <v>344</v>
      </c>
      <c r="M17" s="74" t="s">
        <v>344</v>
      </c>
      <c r="N17" s="74" t="s">
        <v>344</v>
      </c>
      <c r="O17" s="74" t="s">
        <v>344</v>
      </c>
      <c r="P17" s="74" t="s">
        <v>344</v>
      </c>
      <c r="Q17" s="74" t="s">
        <v>344</v>
      </c>
      <c r="R17" s="74" t="s">
        <v>344</v>
      </c>
      <c r="S17" s="74" t="s">
        <v>344</v>
      </c>
      <c r="T17" s="74" t="s">
        <v>344</v>
      </c>
      <c r="U17" s="74" t="s">
        <v>344</v>
      </c>
      <c r="V17" s="74" t="s">
        <v>344</v>
      </c>
      <c r="W17" s="74" t="s">
        <v>344</v>
      </c>
      <c r="X17" s="74" t="s">
        <v>344</v>
      </c>
      <c r="Y17" s="74" t="s">
        <v>344</v>
      </c>
    </row>
    <row r="18" spans="1:25" ht="29" x14ac:dyDescent="0.35">
      <c r="A18" s="74" t="s">
        <v>290</v>
      </c>
      <c r="B18" s="74" t="s">
        <v>291</v>
      </c>
      <c r="C18" s="74" t="s">
        <v>344</v>
      </c>
      <c r="D18" s="74" t="s">
        <v>292</v>
      </c>
      <c r="E18" s="74" t="s">
        <v>293</v>
      </c>
      <c r="F18" s="74" t="s">
        <v>294</v>
      </c>
      <c r="G18" s="74" t="s">
        <v>281</v>
      </c>
      <c r="H18" s="78" t="s">
        <v>295</v>
      </c>
      <c r="I18" s="74" t="s">
        <v>296</v>
      </c>
      <c r="J18" s="74" t="s">
        <v>70</v>
      </c>
      <c r="K18" s="74">
        <v>5</v>
      </c>
      <c r="L18" s="74" t="s">
        <v>344</v>
      </c>
      <c r="M18" s="74" t="s">
        <v>70</v>
      </c>
      <c r="N18" s="74" t="s">
        <v>70</v>
      </c>
      <c r="O18" s="74" t="s">
        <v>70</v>
      </c>
      <c r="P18" s="74" t="s">
        <v>344</v>
      </c>
      <c r="Q18" s="74" t="s">
        <v>70</v>
      </c>
      <c r="R18" s="74" t="s">
        <v>71</v>
      </c>
      <c r="S18" s="74" t="s">
        <v>70</v>
      </c>
      <c r="T18" s="74" t="s">
        <v>71</v>
      </c>
      <c r="U18" s="74" t="s">
        <v>71</v>
      </c>
      <c r="V18" s="74" t="s">
        <v>70</v>
      </c>
      <c r="W18" s="74" t="s">
        <v>71</v>
      </c>
      <c r="X18" s="74" t="s">
        <v>115</v>
      </c>
      <c r="Y18" s="74">
        <v>2018</v>
      </c>
    </row>
    <row r="19" spans="1:25" ht="29" x14ac:dyDescent="0.35">
      <c r="A19" s="74" t="s">
        <v>297</v>
      </c>
      <c r="B19" s="74" t="s">
        <v>291</v>
      </c>
      <c r="C19" s="74" t="s">
        <v>344</v>
      </c>
      <c r="D19" s="74" t="s">
        <v>292</v>
      </c>
      <c r="E19" s="74" t="s">
        <v>298</v>
      </c>
      <c r="F19" s="74" t="s">
        <v>116</v>
      </c>
      <c r="G19" s="74" t="s">
        <v>281</v>
      </c>
      <c r="H19" s="78" t="s">
        <v>299</v>
      </c>
      <c r="I19" s="74" t="s">
        <v>300</v>
      </c>
      <c r="J19" s="74" t="s">
        <v>70</v>
      </c>
      <c r="K19" s="74" t="s">
        <v>344</v>
      </c>
      <c r="L19" s="74" t="s">
        <v>344</v>
      </c>
      <c r="M19" s="74" t="s">
        <v>70</v>
      </c>
      <c r="N19" s="74" t="s">
        <v>344</v>
      </c>
      <c r="O19" s="74" t="s">
        <v>70</v>
      </c>
      <c r="P19" s="74" t="s">
        <v>344</v>
      </c>
      <c r="Q19" s="74" t="s">
        <v>70</v>
      </c>
      <c r="R19" s="74" t="s">
        <v>71</v>
      </c>
      <c r="S19" s="74" t="s">
        <v>70</v>
      </c>
      <c r="T19" s="74" t="s">
        <v>71</v>
      </c>
      <c r="U19" s="74" t="s">
        <v>71</v>
      </c>
      <c r="V19" s="74" t="s">
        <v>70</v>
      </c>
      <c r="W19" s="74" t="s">
        <v>71</v>
      </c>
      <c r="X19" s="74" t="s">
        <v>115</v>
      </c>
      <c r="Y19" s="74">
        <v>2018</v>
      </c>
    </row>
    <row r="20" spans="1:25" ht="29" x14ac:dyDescent="0.35">
      <c r="A20" s="74" t="s">
        <v>301</v>
      </c>
      <c r="B20" s="74" t="s">
        <v>291</v>
      </c>
      <c r="C20" s="74" t="s">
        <v>344</v>
      </c>
      <c r="D20" s="74" t="s">
        <v>292</v>
      </c>
      <c r="E20" s="74" t="s">
        <v>302</v>
      </c>
      <c r="F20" s="74" t="s">
        <v>303</v>
      </c>
      <c r="G20" s="74" t="s">
        <v>281</v>
      </c>
      <c r="H20" s="78" t="s">
        <v>304</v>
      </c>
      <c r="I20" s="74" t="s">
        <v>305</v>
      </c>
      <c r="J20" s="74" t="s">
        <v>71</v>
      </c>
      <c r="K20" s="74" t="s">
        <v>344</v>
      </c>
      <c r="L20" s="74" t="s">
        <v>344</v>
      </c>
      <c r="M20" s="74" t="s">
        <v>70</v>
      </c>
      <c r="N20" s="74" t="s">
        <v>344</v>
      </c>
      <c r="O20" s="74" t="s">
        <v>70</v>
      </c>
      <c r="P20" s="74" t="s">
        <v>344</v>
      </c>
      <c r="Q20" s="74" t="s">
        <v>70</v>
      </c>
      <c r="R20" s="74" t="s">
        <v>71</v>
      </c>
      <c r="S20" s="74" t="s">
        <v>70</v>
      </c>
      <c r="T20" s="74" t="s">
        <v>71</v>
      </c>
      <c r="U20" s="74" t="s">
        <v>71</v>
      </c>
      <c r="V20" s="74" t="s">
        <v>70</v>
      </c>
      <c r="W20" s="74" t="s">
        <v>71</v>
      </c>
      <c r="X20" s="74" t="s">
        <v>115</v>
      </c>
      <c r="Y20" s="74">
        <v>2018</v>
      </c>
    </row>
    <row r="21" spans="1:25" ht="29" x14ac:dyDescent="0.35">
      <c r="A21" s="74" t="s">
        <v>306</v>
      </c>
      <c r="B21" s="74" t="s">
        <v>307</v>
      </c>
      <c r="C21" s="74" t="s">
        <v>344</v>
      </c>
      <c r="D21" s="74" t="s">
        <v>308</v>
      </c>
      <c r="E21" s="74" t="s">
        <v>309</v>
      </c>
      <c r="F21" s="74" t="s">
        <v>310</v>
      </c>
      <c r="G21" s="74" t="s">
        <v>281</v>
      </c>
      <c r="H21" s="78" t="s">
        <v>342</v>
      </c>
      <c r="I21" s="74">
        <v>-76.190690000000004</v>
      </c>
      <c r="J21" s="74" t="s">
        <v>71</v>
      </c>
      <c r="K21" s="74">
        <v>20</v>
      </c>
      <c r="L21" s="74">
        <v>0</v>
      </c>
      <c r="M21" s="74" t="s">
        <v>344</v>
      </c>
      <c r="N21" s="74" t="s">
        <v>70</v>
      </c>
      <c r="O21" s="74" t="s">
        <v>344</v>
      </c>
      <c r="P21" s="74" t="s">
        <v>71</v>
      </c>
      <c r="Q21" s="74" t="s">
        <v>71</v>
      </c>
      <c r="R21" s="74" t="s">
        <v>71</v>
      </c>
      <c r="S21" s="74" t="s">
        <v>70</v>
      </c>
      <c r="T21" s="74" t="s">
        <v>71</v>
      </c>
      <c r="U21" s="74" t="s">
        <v>71</v>
      </c>
      <c r="V21" s="74" t="s">
        <v>71</v>
      </c>
      <c r="W21" s="74" t="s">
        <v>71</v>
      </c>
      <c r="X21" s="74" t="s">
        <v>114</v>
      </c>
      <c r="Y21" s="74">
        <v>2018</v>
      </c>
    </row>
    <row r="22" spans="1:25" ht="29" x14ac:dyDescent="0.35">
      <c r="A22" s="74" t="s">
        <v>311</v>
      </c>
      <c r="B22" s="74" t="s">
        <v>312</v>
      </c>
      <c r="C22" s="74" t="s">
        <v>344</v>
      </c>
      <c r="D22" s="74" t="s">
        <v>313</v>
      </c>
      <c r="E22" s="74" t="s">
        <v>314</v>
      </c>
      <c r="F22" s="74" t="s">
        <v>315</v>
      </c>
      <c r="G22" s="74" t="s">
        <v>281</v>
      </c>
      <c r="H22" s="78" t="s">
        <v>343</v>
      </c>
      <c r="I22" s="74">
        <v>-76.123750000000001</v>
      </c>
      <c r="J22" s="74" t="s">
        <v>71</v>
      </c>
      <c r="K22" s="74">
        <v>8</v>
      </c>
      <c r="L22" s="74" t="s">
        <v>71</v>
      </c>
      <c r="M22" s="74" t="s">
        <v>71</v>
      </c>
      <c r="N22" s="74" t="s">
        <v>70</v>
      </c>
      <c r="O22" s="74" t="s">
        <v>71</v>
      </c>
      <c r="P22" s="74" t="s">
        <v>70</v>
      </c>
      <c r="Q22" s="74" t="s">
        <v>71</v>
      </c>
      <c r="R22" s="74" t="s">
        <v>71</v>
      </c>
      <c r="S22" s="74" t="s">
        <v>70</v>
      </c>
      <c r="T22" s="74" t="s">
        <v>71</v>
      </c>
      <c r="U22" s="74" t="s">
        <v>71</v>
      </c>
      <c r="V22" s="74" t="s">
        <v>70</v>
      </c>
      <c r="W22" s="74" t="s">
        <v>73</v>
      </c>
      <c r="X22" s="74" t="s">
        <v>316</v>
      </c>
      <c r="Y22" s="74">
        <v>2017</v>
      </c>
    </row>
    <row r="23" spans="1:25" ht="116" x14ac:dyDescent="0.35">
      <c r="A23" s="74" t="s">
        <v>317</v>
      </c>
      <c r="B23" s="74" t="s">
        <v>318</v>
      </c>
      <c r="C23" s="74" t="s">
        <v>344</v>
      </c>
      <c r="D23" s="74" t="s">
        <v>319</v>
      </c>
      <c r="E23" s="74" t="s">
        <v>320</v>
      </c>
      <c r="F23" s="74" t="s">
        <v>321</v>
      </c>
      <c r="G23" s="74" t="s">
        <v>322</v>
      </c>
      <c r="H23" s="78" t="s">
        <v>323</v>
      </c>
      <c r="I23" s="74" t="s">
        <v>324</v>
      </c>
      <c r="J23" s="74" t="s">
        <v>71</v>
      </c>
      <c r="K23" s="79">
        <v>8</v>
      </c>
      <c r="L23" s="74">
        <v>5</v>
      </c>
      <c r="M23" s="74" t="s">
        <v>71</v>
      </c>
      <c r="N23" s="74" t="s">
        <v>325</v>
      </c>
      <c r="O23" s="74" t="s">
        <v>71</v>
      </c>
      <c r="P23" s="74" t="s">
        <v>73</v>
      </c>
      <c r="Q23" s="74" t="s">
        <v>71</v>
      </c>
      <c r="R23" s="74" t="s">
        <v>71</v>
      </c>
      <c r="S23" s="74" t="s">
        <v>70</v>
      </c>
      <c r="T23" s="74" t="s">
        <v>71</v>
      </c>
      <c r="U23" s="74" t="s">
        <v>70</v>
      </c>
      <c r="V23" s="74" t="s">
        <v>326</v>
      </c>
      <c r="W23" s="74" t="s">
        <v>71</v>
      </c>
      <c r="X23" s="80" t="s">
        <v>275</v>
      </c>
      <c r="Y23" s="74">
        <v>2018</v>
      </c>
    </row>
    <row r="24" spans="1:25" ht="116" x14ac:dyDescent="0.35">
      <c r="A24" s="74" t="s">
        <v>327</v>
      </c>
      <c r="B24" s="74" t="s">
        <v>328</v>
      </c>
      <c r="C24" s="74" t="s">
        <v>329</v>
      </c>
      <c r="D24" s="74" t="s">
        <v>330</v>
      </c>
      <c r="E24" s="74" t="s">
        <v>331</v>
      </c>
      <c r="F24" s="74" t="s">
        <v>332</v>
      </c>
      <c r="G24" s="74" t="s">
        <v>322</v>
      </c>
      <c r="H24" s="81" t="s">
        <v>333</v>
      </c>
      <c r="I24" s="74" t="s">
        <v>334</v>
      </c>
      <c r="J24" s="74" t="s">
        <v>71</v>
      </c>
      <c r="K24" s="74">
        <v>5</v>
      </c>
      <c r="L24" s="74">
        <v>0</v>
      </c>
      <c r="M24" s="74" t="s">
        <v>71</v>
      </c>
      <c r="N24" s="74" t="s">
        <v>325</v>
      </c>
      <c r="O24" s="74" t="s">
        <v>70</v>
      </c>
      <c r="P24" s="74" t="s">
        <v>70</v>
      </c>
      <c r="Q24" s="74" t="s">
        <v>70</v>
      </c>
      <c r="R24" s="74" t="s">
        <v>71</v>
      </c>
      <c r="S24" s="74" t="s">
        <v>70</v>
      </c>
      <c r="T24" s="74" t="s">
        <v>70</v>
      </c>
      <c r="U24" s="74" t="s">
        <v>71</v>
      </c>
      <c r="V24" s="74" t="s">
        <v>335</v>
      </c>
      <c r="W24" s="74" t="s">
        <v>71</v>
      </c>
      <c r="X24" s="74" t="s">
        <v>114</v>
      </c>
      <c r="Y24" s="74">
        <v>2018</v>
      </c>
    </row>
    <row r="25" spans="1:25" ht="116" x14ac:dyDescent="0.35">
      <c r="A25" s="74" t="s">
        <v>327</v>
      </c>
      <c r="B25" s="74" t="s">
        <v>336</v>
      </c>
      <c r="C25" s="74" t="s">
        <v>329</v>
      </c>
      <c r="D25" s="74" t="s">
        <v>330</v>
      </c>
      <c r="E25" s="74" t="s">
        <v>331</v>
      </c>
      <c r="F25" s="74" t="s">
        <v>332</v>
      </c>
      <c r="G25" s="74" t="s">
        <v>322</v>
      </c>
      <c r="H25" s="81" t="s">
        <v>333</v>
      </c>
      <c r="I25" s="74" t="s">
        <v>334</v>
      </c>
      <c r="J25" s="74" t="s">
        <v>71</v>
      </c>
      <c r="K25" s="74">
        <v>5</v>
      </c>
      <c r="L25" s="74">
        <v>0</v>
      </c>
      <c r="M25" s="74" t="s">
        <v>71</v>
      </c>
      <c r="N25" s="74" t="s">
        <v>325</v>
      </c>
      <c r="O25" s="74" t="s">
        <v>70</v>
      </c>
      <c r="P25" s="74" t="s">
        <v>70</v>
      </c>
      <c r="Q25" s="74" t="s">
        <v>70</v>
      </c>
      <c r="R25" s="74" t="s">
        <v>71</v>
      </c>
      <c r="S25" s="74" t="s">
        <v>70</v>
      </c>
      <c r="T25" s="74" t="s">
        <v>70</v>
      </c>
      <c r="U25" s="74" t="s">
        <v>71</v>
      </c>
      <c r="V25" s="74" t="s">
        <v>335</v>
      </c>
      <c r="W25" s="74" t="s">
        <v>71</v>
      </c>
      <c r="X25" s="74" t="s">
        <v>114</v>
      </c>
      <c r="Y25" s="74">
        <v>2018</v>
      </c>
    </row>
    <row r="26" spans="1:25" ht="116" x14ac:dyDescent="0.35">
      <c r="A26" s="74" t="s">
        <v>337</v>
      </c>
      <c r="B26" s="74" t="s">
        <v>338</v>
      </c>
      <c r="C26" s="74" t="s">
        <v>344</v>
      </c>
      <c r="D26" s="74" t="s">
        <v>339</v>
      </c>
      <c r="E26" s="74" t="s">
        <v>331</v>
      </c>
      <c r="F26" s="74" t="s">
        <v>332</v>
      </c>
      <c r="G26" s="74" t="s">
        <v>322</v>
      </c>
      <c r="H26" s="81" t="s">
        <v>340</v>
      </c>
      <c r="I26" s="74" t="s">
        <v>341</v>
      </c>
      <c r="J26" s="74" t="s">
        <v>71</v>
      </c>
      <c r="K26" s="74">
        <v>13</v>
      </c>
      <c r="L26" s="74">
        <v>4</v>
      </c>
      <c r="M26" s="74" t="s">
        <v>71</v>
      </c>
      <c r="N26" s="74" t="s">
        <v>325</v>
      </c>
      <c r="O26" s="74" t="s">
        <v>70</v>
      </c>
      <c r="P26" s="74" t="s">
        <v>70</v>
      </c>
      <c r="Q26" s="74" t="s">
        <v>71</v>
      </c>
      <c r="R26" s="74" t="s">
        <v>71</v>
      </c>
      <c r="S26" s="74" t="s">
        <v>70</v>
      </c>
      <c r="T26" s="74" t="s">
        <v>70</v>
      </c>
      <c r="U26" s="74" t="s">
        <v>70</v>
      </c>
      <c r="V26" s="74" t="s">
        <v>70</v>
      </c>
      <c r="W26" s="74" t="s">
        <v>71</v>
      </c>
      <c r="X26" s="74" t="s">
        <v>114</v>
      </c>
      <c r="Y26" s="74">
        <v>2018</v>
      </c>
    </row>
  </sheetData>
  <autoFilter ref="G1:G26" xr:uid="{00000000-0009-0000-0000-000001000000}">
    <filterColumn colId="0">
      <filters>
        <filter val="Virginia"/>
      </filters>
    </filterColumn>
  </autoFilter>
  <mergeCells count="5">
    <mergeCell ref="A1:D1"/>
    <mergeCell ref="E1:J1"/>
    <mergeCell ref="K1:O1"/>
    <mergeCell ref="P1:W1"/>
    <mergeCell ref="X1:Y1"/>
  </mergeCells>
  <hyperlinks>
    <hyperlink ref="C5" r:id="rId1" xr:uid="{694C5873-541B-46CD-8C8B-A90428092E25}"/>
    <hyperlink ref="C4" r:id="rId2" xr:uid="{B8D01068-EB5C-4F2B-8D4A-FF1EE5F34601}"/>
    <hyperlink ref="C7" r:id="rId3" xr:uid="{A6AA5270-6D1D-492E-8CCA-DF910017F969}"/>
    <hyperlink ref="C6" r:id="rId4" xr:uid="{C98FC35C-6077-493E-91BB-F6BC8CE24C5C}"/>
    <hyperlink ref="C8" r:id="rId5" xr:uid="{09364BE4-2305-4955-BCC5-3D0499B00829}"/>
    <hyperlink ref="C9" r:id="rId6" xr:uid="{3ACAC514-5FE1-4C41-B04F-26F72A62D858}"/>
    <hyperlink ref="C10" r:id="rId7" xr:uid="{8409ED33-7F0F-42D5-A023-507D5934FE08}"/>
    <hyperlink ref="C11" r:id="rId8" xr:uid="{38C4B0C1-792F-473B-8FA0-081EDD21430E}"/>
    <hyperlink ref="C12" r:id="rId9" xr:uid="{9DD13CB9-D85A-41CB-A9AE-BC4FD691CF09}"/>
    <hyperlink ref="C15" r:id="rId10" xr:uid="{98682A8C-293A-4789-939B-2AE847D9D79B}"/>
    <hyperlink ref="C13" r:id="rId11" xr:uid="{F52BC7BB-C282-4773-9ED2-61404692ADD3}"/>
    <hyperlink ref="C14" r:id="rId12" xr:uid="{91075DED-5988-42A7-A543-9BAF828AB354}"/>
  </hyperlinks>
  <pageMargins left="0.7" right="0.7" top="0.75" bottom="0.75" header="0.3" footer="0.3"/>
  <pageSetup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BE21-B275-4925-ABDE-5218EA8D8885}">
  <dimension ref="A1:GQ28"/>
  <sheetViews>
    <sheetView zoomScale="79" zoomScaleNormal="79" workbookViewId="0">
      <selection activeCell="B34" sqref="B34"/>
    </sheetView>
  </sheetViews>
  <sheetFormatPr defaultColWidth="9.1796875" defaultRowHeight="14.5" x14ac:dyDescent="0.35"/>
  <cols>
    <col min="1" max="2" width="31.7265625" style="49" customWidth="1"/>
    <col min="3" max="3" width="27.54296875" style="49" customWidth="1"/>
    <col min="4" max="4" width="26.453125" style="49" customWidth="1"/>
    <col min="5" max="5" width="30.26953125" style="49" customWidth="1"/>
    <col min="6" max="6" width="6.453125" style="49" customWidth="1"/>
    <col min="7" max="7" width="6.7265625" style="49" customWidth="1"/>
    <col min="8" max="8" width="6.26953125" style="49" customWidth="1"/>
    <col min="9" max="10" width="6.54296875" style="49" customWidth="1"/>
    <col min="11" max="11" width="30.1796875" style="49" customWidth="1"/>
    <col min="12" max="12" width="38.7265625" style="49" customWidth="1"/>
    <col min="13" max="13" width="15" style="49" customWidth="1"/>
    <col min="14" max="14" width="11.7265625" style="49" customWidth="1"/>
    <col min="15" max="15" width="12.54296875" style="49" customWidth="1"/>
    <col min="16" max="16" width="12.7265625" style="49" customWidth="1"/>
    <col min="17" max="17" width="27.7265625" style="49" customWidth="1"/>
    <col min="18" max="18" width="22.26953125" style="49" customWidth="1"/>
    <col min="19" max="19" width="12.7265625" style="49" customWidth="1"/>
    <col min="20" max="20" width="30.81640625" style="49" customWidth="1"/>
    <col min="21" max="21" width="11.7265625" style="49" customWidth="1"/>
    <col min="22" max="22" width="11.453125" style="49" customWidth="1"/>
    <col min="23" max="23" width="12.453125" style="49" customWidth="1"/>
    <col min="24" max="24" width="13.26953125" style="49" customWidth="1"/>
    <col min="25" max="25" width="13.7265625" style="49" customWidth="1"/>
    <col min="26" max="26" width="12.81640625" style="49" customWidth="1"/>
    <col min="27" max="27" width="13" style="49" customWidth="1"/>
    <col min="28" max="28" width="12.81640625" style="49" customWidth="1"/>
    <col min="29" max="29" width="13.453125" style="49" customWidth="1"/>
    <col min="30" max="30" width="13.1796875" style="49" customWidth="1"/>
    <col min="31" max="31" width="12.7265625" style="49" customWidth="1"/>
    <col min="32" max="16384" width="9.1796875" style="49"/>
  </cols>
  <sheetData>
    <row r="1" spans="1:199" ht="15.75" customHeight="1" thickBot="1" x14ac:dyDescent="0.5">
      <c r="A1" s="258" t="s">
        <v>345</v>
      </c>
      <c r="B1" s="258"/>
      <c r="C1" s="258"/>
      <c r="D1" s="258"/>
      <c r="E1" s="258"/>
      <c r="F1" s="258"/>
      <c r="G1" s="258"/>
      <c r="H1" s="258"/>
      <c r="I1" s="258"/>
      <c r="J1" s="258"/>
      <c r="K1" s="258"/>
      <c r="L1" s="258"/>
      <c r="M1" s="258"/>
      <c r="N1" s="258"/>
      <c r="O1" s="258"/>
      <c r="P1" s="258"/>
      <c r="Q1" s="258"/>
    </row>
    <row r="2" spans="1:199" ht="15" customHeight="1" x14ac:dyDescent="0.35">
      <c r="A2" s="259" t="s">
        <v>75</v>
      </c>
      <c r="B2" s="253"/>
      <c r="C2" s="253"/>
      <c r="D2" s="253"/>
      <c r="E2" s="253"/>
      <c r="F2" s="253"/>
      <c r="G2" s="253"/>
      <c r="H2" s="253"/>
      <c r="I2" s="260"/>
      <c r="J2" s="261" t="s">
        <v>76</v>
      </c>
      <c r="K2" s="262"/>
      <c r="L2" s="254"/>
      <c r="M2" s="262"/>
      <c r="N2" s="262"/>
      <c r="O2" s="262"/>
      <c r="P2" s="263"/>
      <c r="Q2" s="264"/>
      <c r="R2" s="264"/>
      <c r="S2" s="265"/>
      <c r="T2" s="265"/>
      <c r="U2" s="266"/>
      <c r="V2" s="251" t="s">
        <v>59</v>
      </c>
      <c r="W2" s="252"/>
      <c r="X2" s="252"/>
      <c r="Y2" s="252"/>
      <c r="Z2" s="252"/>
      <c r="AA2" s="253"/>
      <c r="AB2" s="253"/>
      <c r="AC2" s="253"/>
      <c r="AD2" s="254"/>
      <c r="AE2" s="254"/>
    </row>
    <row r="3" spans="1:199" ht="63.75" customHeight="1" x14ac:dyDescent="0.35">
      <c r="A3" s="82" t="s">
        <v>54</v>
      </c>
      <c r="B3" s="82" t="s">
        <v>55</v>
      </c>
      <c r="C3" s="83" t="s">
        <v>56</v>
      </c>
      <c r="D3" s="82" t="s">
        <v>57</v>
      </c>
      <c r="E3" s="82" t="s">
        <v>58</v>
      </c>
      <c r="F3" s="255" t="s">
        <v>346</v>
      </c>
      <c r="G3" s="256"/>
      <c r="H3" s="256"/>
      <c r="I3" s="256"/>
      <c r="J3" s="257"/>
      <c r="K3" s="84" t="s">
        <v>60</v>
      </c>
      <c r="L3" s="85"/>
      <c r="T3" s="85"/>
      <c r="U3" s="85"/>
      <c r="V3" s="85"/>
      <c r="W3" s="85"/>
      <c r="X3" s="85"/>
      <c r="Y3" s="85"/>
      <c r="Z3" s="85"/>
      <c r="AD3" s="86"/>
      <c r="AE3" s="86"/>
    </row>
    <row r="4" spans="1:199" s="89" customFormat="1" ht="117.75" customHeight="1" x14ac:dyDescent="0.35">
      <c r="A4" s="87" t="s">
        <v>66</v>
      </c>
      <c r="B4" s="87" t="s">
        <v>67</v>
      </c>
      <c r="C4" s="87" t="s">
        <v>68</v>
      </c>
      <c r="D4" s="87" t="s">
        <v>69</v>
      </c>
      <c r="E4" s="87" t="s">
        <v>77</v>
      </c>
      <c r="F4" s="82" t="s">
        <v>61</v>
      </c>
      <c r="G4" s="82" t="s">
        <v>62</v>
      </c>
      <c r="H4" s="82" t="s">
        <v>63</v>
      </c>
      <c r="I4" s="82" t="s">
        <v>64</v>
      </c>
      <c r="J4" s="82" t="s">
        <v>65</v>
      </c>
      <c r="K4" s="87" t="s">
        <v>205</v>
      </c>
      <c r="L4" s="88"/>
      <c r="T4" s="90"/>
      <c r="U4" s="90"/>
      <c r="V4" s="90"/>
      <c r="W4" s="90"/>
      <c r="X4" s="90"/>
      <c r="Y4" s="90"/>
      <c r="Z4" s="90"/>
      <c r="AD4" s="90"/>
      <c r="AE4" s="90"/>
    </row>
    <row r="5" spans="1:199" ht="62.25" customHeight="1" x14ac:dyDescent="0.35">
      <c r="A5" s="91" t="s">
        <v>347</v>
      </c>
      <c r="B5" s="92" t="s">
        <v>348</v>
      </c>
      <c r="C5" s="92" t="s">
        <v>349</v>
      </c>
      <c r="D5" s="93" t="s">
        <v>78</v>
      </c>
      <c r="E5" s="92" t="s">
        <v>57</v>
      </c>
      <c r="F5" s="93" t="s">
        <v>71</v>
      </c>
      <c r="G5" s="93" t="s">
        <v>70</v>
      </c>
      <c r="H5" s="93" t="s">
        <v>71</v>
      </c>
      <c r="I5" s="93" t="s">
        <v>71</v>
      </c>
      <c r="J5" s="93" t="s">
        <v>71</v>
      </c>
      <c r="K5" s="91" t="s">
        <v>350</v>
      </c>
      <c r="L5" s="94"/>
      <c r="T5" s="95"/>
      <c r="U5" s="95"/>
      <c r="V5" s="95"/>
      <c r="W5" s="95"/>
      <c r="X5" s="95"/>
      <c r="Y5" s="95"/>
      <c r="Z5" s="95"/>
      <c r="AD5" s="96"/>
      <c r="AE5" s="95"/>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row>
    <row r="6" spans="1:199" ht="60.75" customHeight="1" x14ac:dyDescent="0.35">
      <c r="A6" s="91" t="s">
        <v>351</v>
      </c>
      <c r="B6" s="98" t="s">
        <v>352</v>
      </c>
      <c r="C6" s="92" t="s">
        <v>353</v>
      </c>
      <c r="D6" s="93" t="s">
        <v>78</v>
      </c>
      <c r="E6" s="92" t="s">
        <v>124</v>
      </c>
      <c r="F6" s="93" t="s">
        <v>70</v>
      </c>
      <c r="G6" s="93" t="s">
        <v>71</v>
      </c>
      <c r="H6" s="93" t="s">
        <v>71</v>
      </c>
      <c r="I6" s="93" t="s">
        <v>71</v>
      </c>
      <c r="J6" s="93" t="s">
        <v>71</v>
      </c>
      <c r="K6" s="91" t="s">
        <v>354</v>
      </c>
      <c r="L6" s="94"/>
      <c r="T6" s="95"/>
      <c r="U6" s="95"/>
      <c r="V6" s="95"/>
      <c r="W6" s="95"/>
      <c r="X6" s="95"/>
      <c r="Y6" s="95"/>
      <c r="Z6" s="95"/>
      <c r="AD6" s="96"/>
      <c r="AE6" s="95"/>
    </row>
    <row r="7" spans="1:199" ht="64.5" customHeight="1" x14ac:dyDescent="0.35">
      <c r="A7" s="91" t="s">
        <v>355</v>
      </c>
      <c r="B7" s="92" t="s">
        <v>356</v>
      </c>
      <c r="C7" s="92" t="s">
        <v>357</v>
      </c>
      <c r="D7" s="93" t="s">
        <v>78</v>
      </c>
      <c r="E7" s="92" t="s">
        <v>57</v>
      </c>
      <c r="F7" s="93" t="s">
        <v>70</v>
      </c>
      <c r="G7" s="93" t="s">
        <v>71</v>
      </c>
      <c r="H7" s="93" t="s">
        <v>71</v>
      </c>
      <c r="I7" s="93" t="s">
        <v>71</v>
      </c>
      <c r="J7" s="93" t="s">
        <v>71</v>
      </c>
      <c r="K7" s="91" t="s">
        <v>358</v>
      </c>
      <c r="L7" s="94"/>
      <c r="T7" s="95"/>
      <c r="U7" s="95"/>
      <c r="V7" s="95"/>
      <c r="W7" s="95"/>
      <c r="X7" s="95"/>
      <c r="Y7" s="95"/>
      <c r="Z7" s="95"/>
      <c r="AD7" s="96"/>
      <c r="AE7" s="95"/>
    </row>
    <row r="8" spans="1:199" ht="62.25" customHeight="1" x14ac:dyDescent="0.35">
      <c r="A8" s="91" t="s">
        <v>359</v>
      </c>
      <c r="B8" s="92" t="s">
        <v>360</v>
      </c>
      <c r="C8" s="92" t="s">
        <v>361</v>
      </c>
      <c r="D8" s="93" t="s">
        <v>78</v>
      </c>
      <c r="E8" s="92" t="s">
        <v>362</v>
      </c>
      <c r="F8" s="93" t="s">
        <v>70</v>
      </c>
      <c r="G8" s="93" t="s">
        <v>71</v>
      </c>
      <c r="H8" s="93" t="s">
        <v>71</v>
      </c>
      <c r="I8" s="93" t="s">
        <v>71</v>
      </c>
      <c r="J8" s="93" t="s">
        <v>71</v>
      </c>
      <c r="K8" s="91" t="s">
        <v>363</v>
      </c>
      <c r="L8" s="94"/>
      <c r="T8" s="95"/>
      <c r="U8" s="95"/>
      <c r="V8" s="95"/>
      <c r="W8" s="95"/>
      <c r="X8" s="95"/>
      <c r="Y8" s="95"/>
      <c r="Z8" s="95"/>
      <c r="AD8" s="96"/>
      <c r="AE8" s="95"/>
    </row>
    <row r="9" spans="1:199" ht="60.75" customHeight="1" x14ac:dyDescent="0.35">
      <c r="A9" s="91" t="s">
        <v>364</v>
      </c>
      <c r="B9" s="92" t="s">
        <v>239</v>
      </c>
      <c r="C9" s="92" t="s">
        <v>228</v>
      </c>
      <c r="D9" s="93" t="s">
        <v>78</v>
      </c>
      <c r="E9" s="92" t="s">
        <v>362</v>
      </c>
      <c r="F9" s="93" t="s">
        <v>70</v>
      </c>
      <c r="G9" s="93" t="s">
        <v>71</v>
      </c>
      <c r="H9" s="93" t="s">
        <v>71</v>
      </c>
      <c r="I9" s="93" t="s">
        <v>71</v>
      </c>
      <c r="J9" s="93" t="s">
        <v>71</v>
      </c>
      <c r="K9" s="91" t="s">
        <v>365</v>
      </c>
      <c r="L9" s="94"/>
      <c r="T9" s="95"/>
      <c r="U9" s="95"/>
      <c r="V9" s="95"/>
      <c r="W9" s="95"/>
      <c r="X9" s="95"/>
      <c r="Y9" s="95"/>
      <c r="Z9" s="95"/>
      <c r="AD9" s="96"/>
      <c r="AE9" s="95"/>
    </row>
    <row r="10" spans="1:199" ht="60.75" customHeight="1" x14ac:dyDescent="0.35">
      <c r="A10" s="91" t="s">
        <v>366</v>
      </c>
      <c r="B10" s="98" t="s">
        <v>367</v>
      </c>
      <c r="C10" s="92" t="s">
        <v>141</v>
      </c>
      <c r="D10" s="93" t="s">
        <v>78</v>
      </c>
      <c r="E10" s="92" t="s">
        <v>368</v>
      </c>
      <c r="F10" s="93" t="s">
        <v>70</v>
      </c>
      <c r="G10" s="93" t="s">
        <v>71</v>
      </c>
      <c r="H10" s="93" t="s">
        <v>71</v>
      </c>
      <c r="I10" s="93" t="s">
        <v>71</v>
      </c>
      <c r="J10" s="93" t="s">
        <v>71</v>
      </c>
      <c r="K10" s="91" t="s">
        <v>369</v>
      </c>
      <c r="L10" s="94"/>
      <c r="T10" s="95"/>
      <c r="U10" s="95"/>
      <c r="V10" s="95"/>
      <c r="W10" s="95"/>
      <c r="X10" s="95"/>
      <c r="Y10" s="95"/>
      <c r="Z10" s="95"/>
      <c r="AD10" s="96"/>
      <c r="AE10" s="95"/>
    </row>
    <row r="11" spans="1:199" ht="63.75" customHeight="1" x14ac:dyDescent="0.35">
      <c r="A11" s="91" t="s">
        <v>370</v>
      </c>
      <c r="B11" s="92" t="s">
        <v>371</v>
      </c>
      <c r="C11" s="92" t="s">
        <v>372</v>
      </c>
      <c r="D11" s="93" t="s">
        <v>78</v>
      </c>
      <c r="E11" s="92" t="s">
        <v>362</v>
      </c>
      <c r="F11" s="93" t="s">
        <v>70</v>
      </c>
      <c r="G11" s="93" t="s">
        <v>71</v>
      </c>
      <c r="H11" s="93" t="s">
        <v>71</v>
      </c>
      <c r="I11" s="93" t="s">
        <v>71</v>
      </c>
      <c r="J11" s="93" t="s">
        <v>71</v>
      </c>
      <c r="K11" s="91" t="s">
        <v>365</v>
      </c>
      <c r="L11" s="94"/>
      <c r="T11" s="95"/>
      <c r="U11" s="95"/>
      <c r="V11" s="95"/>
      <c r="W11" s="95"/>
      <c r="X11" s="95"/>
      <c r="Y11" s="95"/>
      <c r="Z11" s="95"/>
      <c r="AD11" s="96"/>
      <c r="AE11" s="95"/>
    </row>
    <row r="12" spans="1:199" ht="63" customHeight="1" x14ac:dyDescent="0.35">
      <c r="A12" s="91" t="s">
        <v>373</v>
      </c>
      <c r="B12" s="98" t="s">
        <v>374</v>
      </c>
      <c r="C12" s="92" t="s">
        <v>212</v>
      </c>
      <c r="D12" s="93" t="s">
        <v>78</v>
      </c>
      <c r="E12" s="92" t="s">
        <v>362</v>
      </c>
      <c r="F12" s="93" t="s">
        <v>70</v>
      </c>
      <c r="G12" s="93" t="s">
        <v>71</v>
      </c>
      <c r="H12" s="93" t="s">
        <v>71</v>
      </c>
      <c r="I12" s="93" t="s">
        <v>71</v>
      </c>
      <c r="J12" s="93" t="s">
        <v>71</v>
      </c>
      <c r="K12" s="91" t="s">
        <v>375</v>
      </c>
      <c r="L12" s="94"/>
      <c r="T12" s="95"/>
      <c r="U12" s="95"/>
      <c r="V12" s="95"/>
      <c r="W12" s="95"/>
      <c r="X12" s="95"/>
      <c r="Y12" s="95"/>
      <c r="Z12" s="95"/>
      <c r="AD12" s="96"/>
      <c r="AE12" s="95"/>
    </row>
    <row r="13" spans="1:199" ht="63" customHeight="1" x14ac:dyDescent="0.35">
      <c r="A13" s="91" t="s">
        <v>376</v>
      </c>
      <c r="B13" s="98" t="s">
        <v>377</v>
      </c>
      <c r="C13" s="92" t="s">
        <v>74</v>
      </c>
      <c r="D13" s="93" t="s">
        <v>78</v>
      </c>
      <c r="E13" s="92" t="s">
        <v>57</v>
      </c>
      <c r="F13" s="93" t="s">
        <v>70</v>
      </c>
      <c r="G13" s="93" t="s">
        <v>71</v>
      </c>
      <c r="H13" s="93" t="s">
        <v>71</v>
      </c>
      <c r="I13" s="93" t="s">
        <v>71</v>
      </c>
      <c r="J13" s="93" t="s">
        <v>71</v>
      </c>
      <c r="K13" s="91" t="s">
        <v>378</v>
      </c>
      <c r="L13" s="94"/>
      <c r="T13" s="95"/>
      <c r="U13" s="95"/>
      <c r="V13" s="95"/>
      <c r="W13" s="95"/>
      <c r="X13" s="95"/>
      <c r="Y13" s="95"/>
      <c r="Z13" s="95"/>
      <c r="AD13" s="96"/>
      <c r="AE13" s="95"/>
    </row>
    <row r="14" spans="1:199" ht="63" customHeight="1" x14ac:dyDescent="0.35">
      <c r="A14" s="72" t="s">
        <v>379</v>
      </c>
      <c r="B14" s="44" t="s">
        <v>331</v>
      </c>
      <c r="C14" s="44" t="s">
        <v>380</v>
      </c>
      <c r="D14" s="44" t="s">
        <v>322</v>
      </c>
      <c r="E14" s="44" t="s">
        <v>124</v>
      </c>
      <c r="F14" s="44" t="s">
        <v>70</v>
      </c>
      <c r="G14" s="44" t="s">
        <v>70</v>
      </c>
      <c r="H14" s="44" t="s">
        <v>71</v>
      </c>
      <c r="I14" s="44" t="s">
        <v>73</v>
      </c>
      <c r="J14" s="44" t="s">
        <v>71</v>
      </c>
      <c r="K14" s="72" t="s">
        <v>381</v>
      </c>
      <c r="L14" s="59"/>
      <c r="T14" s="99"/>
      <c r="U14" s="99"/>
      <c r="V14" s="99"/>
      <c r="W14" s="99"/>
      <c r="X14" s="99"/>
      <c r="Y14" s="99"/>
      <c r="Z14" s="99"/>
      <c r="AD14" s="99"/>
      <c r="AE14" s="99"/>
    </row>
    <row r="15" spans="1:199" s="100" customFormat="1" ht="121.5" customHeight="1" x14ac:dyDescent="0.35">
      <c r="A15" s="72" t="s">
        <v>382</v>
      </c>
      <c r="B15" s="44" t="s">
        <v>383</v>
      </c>
      <c r="C15" s="44" t="s">
        <v>384</v>
      </c>
      <c r="D15" s="44" t="s">
        <v>385</v>
      </c>
      <c r="E15" s="44" t="s">
        <v>124</v>
      </c>
      <c r="F15" s="44" t="s">
        <v>70</v>
      </c>
      <c r="G15" s="44" t="s">
        <v>70</v>
      </c>
      <c r="H15" s="44" t="s">
        <v>71</v>
      </c>
      <c r="I15" s="44" t="s">
        <v>70</v>
      </c>
      <c r="J15" s="44" t="s">
        <v>71</v>
      </c>
      <c r="K15" s="72" t="s">
        <v>386</v>
      </c>
      <c r="L15" s="49"/>
      <c r="T15" s="99"/>
      <c r="U15" s="99"/>
      <c r="V15" s="99"/>
      <c r="W15" s="99"/>
      <c r="X15" s="99"/>
      <c r="Y15" s="99"/>
      <c r="Z15" s="99"/>
      <c r="AD15" s="99"/>
      <c r="AE15" s="99"/>
    </row>
    <row r="16" spans="1:199" ht="31.5" customHeight="1" x14ac:dyDescent="0.35">
      <c r="A16" s="101" t="s">
        <v>387</v>
      </c>
      <c r="B16" s="102" t="s">
        <v>383</v>
      </c>
      <c r="C16" s="102" t="s">
        <v>388</v>
      </c>
      <c r="D16" s="102" t="s">
        <v>389</v>
      </c>
      <c r="E16" s="102" t="s">
        <v>390</v>
      </c>
      <c r="F16" s="102" t="s">
        <v>70</v>
      </c>
      <c r="G16" s="102" t="s">
        <v>70</v>
      </c>
      <c r="H16" s="102" t="s">
        <v>71</v>
      </c>
      <c r="I16" s="102" t="s">
        <v>70</v>
      </c>
      <c r="J16" s="102" t="s">
        <v>71</v>
      </c>
      <c r="K16" s="101" t="s">
        <v>391</v>
      </c>
      <c r="L16" s="97"/>
      <c r="T16" s="103"/>
      <c r="U16" s="103"/>
      <c r="V16" s="103"/>
      <c r="W16" s="103"/>
      <c r="X16" s="103"/>
      <c r="Y16" s="103"/>
      <c r="Z16" s="103"/>
      <c r="AD16" s="103"/>
      <c r="AE16" s="103"/>
    </row>
    <row r="17" spans="1:31" ht="33" customHeight="1" x14ac:dyDescent="0.35">
      <c r="A17" s="101" t="s">
        <v>392</v>
      </c>
      <c r="B17" s="102" t="s">
        <v>383</v>
      </c>
      <c r="C17" s="102" t="s">
        <v>393</v>
      </c>
      <c r="D17" s="102" t="s">
        <v>389</v>
      </c>
      <c r="E17" s="102" t="s">
        <v>57</v>
      </c>
      <c r="F17" s="102" t="s">
        <v>70</v>
      </c>
      <c r="G17" s="102" t="s">
        <v>70</v>
      </c>
      <c r="H17" s="102" t="s">
        <v>71</v>
      </c>
      <c r="I17" s="102" t="s">
        <v>70</v>
      </c>
      <c r="J17" s="102" t="s">
        <v>71</v>
      </c>
      <c r="K17" s="101" t="s">
        <v>394</v>
      </c>
      <c r="L17" s="97"/>
      <c r="T17" s="103"/>
      <c r="U17" s="103"/>
      <c r="V17" s="103"/>
      <c r="W17" s="103"/>
      <c r="X17" s="103"/>
      <c r="Y17" s="103"/>
      <c r="Z17" s="103"/>
      <c r="AD17" s="103"/>
      <c r="AE17" s="103"/>
    </row>
    <row r="18" spans="1:31" ht="48" customHeight="1" x14ac:dyDescent="0.35">
      <c r="A18" s="101" t="s">
        <v>395</v>
      </c>
      <c r="B18" s="102" t="s">
        <v>383</v>
      </c>
      <c r="C18" s="102" t="s">
        <v>393</v>
      </c>
      <c r="D18" s="102" t="s">
        <v>389</v>
      </c>
      <c r="E18" s="102" t="s">
        <v>57</v>
      </c>
      <c r="F18" s="102" t="s">
        <v>70</v>
      </c>
      <c r="G18" s="102" t="s">
        <v>70</v>
      </c>
      <c r="H18" s="102" t="s">
        <v>71</v>
      </c>
      <c r="I18" s="102" t="s">
        <v>70</v>
      </c>
      <c r="J18" s="102" t="s">
        <v>71</v>
      </c>
      <c r="K18" s="101" t="s">
        <v>396</v>
      </c>
      <c r="L18" s="97"/>
      <c r="T18" s="103"/>
      <c r="U18" s="103"/>
      <c r="V18" s="103"/>
      <c r="W18" s="103"/>
      <c r="X18" s="103"/>
      <c r="Y18" s="103"/>
      <c r="Z18" s="103"/>
      <c r="AD18" s="103"/>
      <c r="AE18" s="103"/>
    </row>
    <row r="19" spans="1:31" ht="60.75" customHeight="1" x14ac:dyDescent="0.35">
      <c r="A19" s="104" t="s">
        <v>397</v>
      </c>
      <c r="B19" s="44" t="s">
        <v>398</v>
      </c>
      <c r="C19" s="44" t="s">
        <v>280</v>
      </c>
      <c r="D19" s="44" t="s">
        <v>281</v>
      </c>
      <c r="E19" s="44" t="s">
        <v>56</v>
      </c>
      <c r="F19" s="44" t="s">
        <v>73</v>
      </c>
      <c r="G19" s="44" t="s">
        <v>71</v>
      </c>
      <c r="H19" s="44" t="s">
        <v>71</v>
      </c>
      <c r="I19" s="44" t="s">
        <v>73</v>
      </c>
      <c r="J19" s="44" t="s">
        <v>71</v>
      </c>
      <c r="K19" s="72" t="s">
        <v>399</v>
      </c>
      <c r="T19" s="99"/>
      <c r="U19" s="99"/>
      <c r="V19" s="99"/>
      <c r="W19" s="99"/>
      <c r="X19" s="99"/>
      <c r="Y19" s="99"/>
      <c r="Z19" s="99"/>
      <c r="AD19" s="99"/>
      <c r="AE19" s="99"/>
    </row>
    <row r="20" spans="1:31" ht="45.75" customHeight="1" x14ac:dyDescent="0.35">
      <c r="A20" s="105" t="s">
        <v>400</v>
      </c>
      <c r="B20" s="44" t="s">
        <v>401</v>
      </c>
      <c r="C20" s="44" t="s">
        <v>384</v>
      </c>
      <c r="D20" s="44" t="s">
        <v>281</v>
      </c>
      <c r="E20" s="44" t="s">
        <v>57</v>
      </c>
      <c r="F20" s="44" t="s">
        <v>70</v>
      </c>
      <c r="G20" s="44" t="s">
        <v>70</v>
      </c>
      <c r="H20" s="44" t="s">
        <v>71</v>
      </c>
      <c r="I20" s="44" t="s">
        <v>70</v>
      </c>
      <c r="J20" s="44" t="s">
        <v>70</v>
      </c>
      <c r="K20" s="72" t="s">
        <v>402</v>
      </c>
      <c r="T20" s="99"/>
      <c r="U20" s="99"/>
      <c r="V20" s="99"/>
      <c r="W20" s="99"/>
      <c r="X20" s="99"/>
      <c r="Y20" s="99"/>
      <c r="Z20" s="99"/>
      <c r="AD20" s="99"/>
      <c r="AE20" s="99"/>
    </row>
    <row r="21" spans="1:31" ht="46.5" customHeight="1" x14ac:dyDescent="0.35">
      <c r="A21" s="72" t="s">
        <v>403</v>
      </c>
      <c r="B21" s="44" t="s">
        <v>404</v>
      </c>
      <c r="C21" s="44" t="s">
        <v>405</v>
      </c>
      <c r="D21" s="44" t="s">
        <v>281</v>
      </c>
      <c r="E21" s="44" t="s">
        <v>56</v>
      </c>
      <c r="F21" s="44" t="s">
        <v>70</v>
      </c>
      <c r="G21" s="44" t="s">
        <v>70</v>
      </c>
      <c r="H21" s="44" t="s">
        <v>71</v>
      </c>
      <c r="I21" s="44" t="s">
        <v>70</v>
      </c>
      <c r="J21" s="44" t="s">
        <v>71</v>
      </c>
      <c r="K21" s="72" t="s">
        <v>406</v>
      </c>
      <c r="T21" s="99"/>
      <c r="U21" s="99"/>
      <c r="V21" s="99"/>
      <c r="W21" s="99"/>
      <c r="X21" s="99"/>
      <c r="Y21" s="99"/>
      <c r="Z21" s="99"/>
      <c r="AD21" s="99"/>
      <c r="AE21" s="99"/>
    </row>
    <row r="22" spans="1:31" ht="33" customHeight="1" x14ac:dyDescent="0.35">
      <c r="A22" s="72" t="s">
        <v>407</v>
      </c>
      <c r="B22" s="44" t="s">
        <v>408</v>
      </c>
      <c r="C22" s="44" t="s">
        <v>409</v>
      </c>
      <c r="D22" s="44" t="s">
        <v>281</v>
      </c>
      <c r="E22" s="44" t="s">
        <v>410</v>
      </c>
      <c r="F22" s="44" t="s">
        <v>70</v>
      </c>
      <c r="G22" s="44" t="s">
        <v>71</v>
      </c>
      <c r="H22" s="44" t="s">
        <v>71</v>
      </c>
      <c r="I22" s="44" t="s">
        <v>70</v>
      </c>
      <c r="J22" s="44" t="s">
        <v>71</v>
      </c>
      <c r="K22" s="72" t="s">
        <v>406</v>
      </c>
      <c r="T22" s="99"/>
      <c r="U22" s="99"/>
      <c r="V22" s="99"/>
      <c r="W22" s="99"/>
      <c r="X22" s="99"/>
      <c r="Y22" s="99"/>
      <c r="Z22" s="99"/>
      <c r="AD22" s="99"/>
      <c r="AE22" s="99"/>
    </row>
    <row r="23" spans="1:31" ht="51.75" customHeight="1" x14ac:dyDescent="0.35">
      <c r="A23" s="72" t="s">
        <v>411</v>
      </c>
      <c r="B23" s="44" t="s">
        <v>412</v>
      </c>
      <c r="C23" s="44" t="s">
        <v>413</v>
      </c>
      <c r="D23" s="44" t="s">
        <v>281</v>
      </c>
      <c r="E23" s="44" t="s">
        <v>56</v>
      </c>
      <c r="F23" s="44" t="s">
        <v>71</v>
      </c>
      <c r="G23" s="44" t="s">
        <v>71</v>
      </c>
      <c r="H23" s="44" t="s">
        <v>71</v>
      </c>
      <c r="I23" s="44" t="s">
        <v>70</v>
      </c>
      <c r="J23" s="44" t="s">
        <v>71</v>
      </c>
      <c r="K23" s="72" t="s">
        <v>414</v>
      </c>
      <c r="T23" s="99"/>
      <c r="U23" s="99"/>
      <c r="V23" s="99"/>
      <c r="W23" s="99"/>
      <c r="X23" s="99"/>
      <c r="Y23" s="99"/>
      <c r="Z23" s="99"/>
      <c r="AD23" s="99"/>
      <c r="AE23" s="99"/>
    </row>
    <row r="24" spans="1:31" x14ac:dyDescent="0.35">
      <c r="A24" s="72" t="s">
        <v>415</v>
      </c>
      <c r="B24" s="44" t="s">
        <v>398</v>
      </c>
      <c r="C24" s="44" t="s">
        <v>416</v>
      </c>
      <c r="D24" s="44" t="s">
        <v>281</v>
      </c>
      <c r="E24" s="44" t="s">
        <v>410</v>
      </c>
      <c r="F24" s="44" t="s">
        <v>71</v>
      </c>
      <c r="G24" s="44" t="s">
        <v>71</v>
      </c>
      <c r="H24" s="44" t="s">
        <v>71</v>
      </c>
      <c r="I24" s="44" t="s">
        <v>70</v>
      </c>
      <c r="J24" s="44" t="s">
        <v>71</v>
      </c>
      <c r="K24" s="72" t="s">
        <v>417</v>
      </c>
      <c r="T24" s="99"/>
      <c r="U24" s="99"/>
      <c r="V24" s="99"/>
      <c r="W24" s="99"/>
      <c r="X24" s="99"/>
      <c r="Y24" s="99"/>
      <c r="Z24" s="99"/>
      <c r="AD24" s="99"/>
      <c r="AE24" s="99"/>
    </row>
    <row r="25" spans="1:31" ht="30.75" customHeight="1" x14ac:dyDescent="0.35">
      <c r="A25" s="106" t="s">
        <v>418</v>
      </c>
      <c r="B25" s="44" t="s">
        <v>79</v>
      </c>
      <c r="C25" s="44" t="s">
        <v>419</v>
      </c>
      <c r="D25" s="44" t="s">
        <v>281</v>
      </c>
      <c r="E25" s="44" t="s">
        <v>420</v>
      </c>
      <c r="F25" s="44" t="s">
        <v>70</v>
      </c>
      <c r="G25" s="44" t="s">
        <v>71</v>
      </c>
      <c r="H25" s="44" t="s">
        <v>71</v>
      </c>
      <c r="I25" s="44" t="s">
        <v>70</v>
      </c>
      <c r="J25" s="44" t="s">
        <v>70</v>
      </c>
      <c r="K25" s="72" t="s">
        <v>421</v>
      </c>
      <c r="T25" s="99"/>
      <c r="U25" s="99"/>
      <c r="V25" s="99"/>
      <c r="W25" s="99"/>
      <c r="X25" s="99"/>
      <c r="Y25" s="99"/>
      <c r="Z25" s="99"/>
      <c r="AD25" s="99"/>
      <c r="AE25" s="99"/>
    </row>
    <row r="26" spans="1:31" x14ac:dyDescent="0.35">
      <c r="A26" s="157"/>
      <c r="B26" s="157"/>
      <c r="C26" s="157"/>
      <c r="D26" s="157"/>
      <c r="E26" s="157"/>
      <c r="F26" s="158"/>
      <c r="G26" s="158"/>
      <c r="H26" s="158"/>
      <c r="I26" s="158"/>
      <c r="J26" s="158"/>
      <c r="K26" s="159"/>
      <c r="L26" s="159"/>
      <c r="M26" s="159"/>
      <c r="N26" s="160"/>
      <c r="O26" s="161"/>
      <c r="P26" s="157"/>
      <c r="Q26" s="157"/>
      <c r="R26" s="107"/>
      <c r="S26" s="107"/>
      <c r="T26" s="107"/>
      <c r="U26" s="107"/>
      <c r="V26" s="107"/>
      <c r="W26" s="107"/>
      <c r="X26" s="107"/>
      <c r="Y26" s="107"/>
      <c r="Z26" s="107"/>
      <c r="AA26" s="107"/>
      <c r="AB26" s="107"/>
      <c r="AC26" s="107"/>
    </row>
    <row r="27" spans="1:31" x14ac:dyDescent="0.35">
      <c r="A27" s="158"/>
      <c r="B27" s="158"/>
      <c r="C27" s="158"/>
      <c r="D27" s="158"/>
      <c r="E27" s="158"/>
      <c r="F27" s="158"/>
      <c r="G27" s="157"/>
      <c r="H27" s="157"/>
      <c r="I27" s="161"/>
      <c r="J27" s="162"/>
      <c r="K27" s="159"/>
      <c r="L27" s="159"/>
      <c r="M27" s="159"/>
      <c r="N27" s="160"/>
      <c r="O27" s="161"/>
      <c r="P27" s="157"/>
      <c r="Q27" s="157"/>
    </row>
    <row r="28" spans="1:31" x14ac:dyDescent="0.35">
      <c r="A28" s="157"/>
      <c r="B28" s="157"/>
      <c r="C28" s="157"/>
      <c r="D28" s="157"/>
      <c r="E28" s="157"/>
      <c r="F28" s="157"/>
      <c r="G28" s="161"/>
      <c r="H28" s="161"/>
      <c r="I28" s="161"/>
      <c r="J28" s="162"/>
      <c r="K28" s="160"/>
      <c r="L28" s="160"/>
      <c r="M28" s="160"/>
      <c r="N28" s="160"/>
      <c r="O28" s="159"/>
      <c r="P28" s="161"/>
      <c r="Q28" s="157"/>
    </row>
  </sheetData>
  <mergeCells count="7">
    <mergeCell ref="V2:AC2"/>
    <mergeCell ref="AD2:AE2"/>
    <mergeCell ref="F3:J3"/>
    <mergeCell ref="A1:Q1"/>
    <mergeCell ref="A2:I2"/>
    <mergeCell ref="J2:P2"/>
    <mergeCell ref="Q2:U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0AA1175-3A4C-410A-B7B3-C05A2354D151}">
          <x14:formula1>
            <xm:f>'https://cbpo.sharepoint.com/sites/Intranet/internalteams/Web/Web Documents/OnChesapeakeProgress_Engaged Communities/Public Access/OLD/[Data_2017_Public Access Site Development_Final.xlsx]General Info'!#REF!</xm:f>
          </x14:formula1>
          <xm:sqref>I27:I355 E5:E13 E19:E25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D48E-CD6E-4322-B167-EF3897440B63}">
  <dimension ref="A1:GK28"/>
  <sheetViews>
    <sheetView zoomScale="79" zoomScaleNormal="79" workbookViewId="0">
      <selection activeCell="D26" sqref="D26"/>
    </sheetView>
  </sheetViews>
  <sheetFormatPr defaultColWidth="9.1796875" defaultRowHeight="14.5" x14ac:dyDescent="0.35"/>
  <cols>
    <col min="1" max="1" width="31.7265625" style="49" customWidth="1"/>
    <col min="2" max="2" width="18.1796875" style="49" bestFit="1" customWidth="1"/>
    <col min="3" max="3" width="15.81640625" style="49" customWidth="1"/>
    <col min="4" max="4" width="9.1796875" style="49"/>
    <col min="5" max="5" width="29" style="49" customWidth="1"/>
    <col min="6" max="6" width="5.1796875" style="49" customWidth="1"/>
    <col min="7" max="7" width="5" style="49" customWidth="1"/>
    <col min="8" max="9" width="4.81640625" style="49" customWidth="1"/>
    <col min="10" max="10" width="5.26953125" style="49" customWidth="1"/>
    <col min="11" max="11" width="27.7265625" style="49" customWidth="1"/>
    <col min="12" max="16384" width="9.1796875" style="49"/>
  </cols>
  <sheetData>
    <row r="1" spans="1:193" ht="15.75" customHeight="1" x14ac:dyDescent="0.45">
      <c r="A1" s="267" t="s">
        <v>422</v>
      </c>
      <c r="B1" s="267"/>
      <c r="C1" s="267"/>
      <c r="D1" s="267"/>
      <c r="E1" s="267"/>
      <c r="F1" s="267"/>
      <c r="G1" s="267"/>
      <c r="H1" s="267"/>
      <c r="I1" s="267"/>
      <c r="J1" s="267"/>
      <c r="K1" s="267"/>
    </row>
    <row r="2" spans="1:193" ht="15" customHeight="1" x14ac:dyDescent="0.35">
      <c r="A2" s="268" t="s">
        <v>54</v>
      </c>
      <c r="B2" s="268" t="s">
        <v>55</v>
      </c>
      <c r="C2" s="270" t="s">
        <v>56</v>
      </c>
      <c r="D2" s="268" t="s">
        <v>57</v>
      </c>
      <c r="E2" s="268" t="s">
        <v>58</v>
      </c>
      <c r="F2" s="271" t="s">
        <v>59</v>
      </c>
      <c r="G2" s="272"/>
      <c r="H2" s="272"/>
      <c r="I2" s="272"/>
      <c r="J2" s="273"/>
      <c r="K2" s="274" t="s">
        <v>60</v>
      </c>
    </row>
    <row r="3" spans="1:193" ht="47.25" customHeight="1" x14ac:dyDescent="0.35">
      <c r="A3" s="269"/>
      <c r="B3" s="269"/>
      <c r="C3" s="269"/>
      <c r="D3" s="269"/>
      <c r="E3" s="269"/>
      <c r="F3" s="255" t="s">
        <v>423</v>
      </c>
      <c r="G3" s="256"/>
      <c r="H3" s="256"/>
      <c r="I3" s="256"/>
      <c r="J3" s="257"/>
      <c r="K3" s="275"/>
    </row>
    <row r="4" spans="1:193" s="89" customFormat="1" ht="92.25" customHeight="1" x14ac:dyDescent="0.35">
      <c r="A4" s="109" t="s">
        <v>66</v>
      </c>
      <c r="B4" s="109" t="s">
        <v>67</v>
      </c>
      <c r="C4" s="109" t="s">
        <v>68</v>
      </c>
      <c r="D4" s="109" t="s">
        <v>69</v>
      </c>
      <c r="E4" s="109" t="s">
        <v>424</v>
      </c>
      <c r="F4" s="110" t="s">
        <v>61</v>
      </c>
      <c r="G4" s="110" t="s">
        <v>62</v>
      </c>
      <c r="H4" s="110" t="s">
        <v>63</v>
      </c>
      <c r="I4" s="110" t="s">
        <v>64</v>
      </c>
      <c r="J4" s="110" t="s">
        <v>65</v>
      </c>
      <c r="K4" s="109" t="s">
        <v>118</v>
      </c>
    </row>
    <row r="5" spans="1:193" ht="46.5" customHeight="1" x14ac:dyDescent="0.35">
      <c r="A5" s="111" t="s">
        <v>425</v>
      </c>
      <c r="B5" s="112" t="s">
        <v>426</v>
      </c>
      <c r="C5" s="112" t="s">
        <v>427</v>
      </c>
      <c r="D5" s="112" t="s">
        <v>4</v>
      </c>
      <c r="E5" s="112" t="s">
        <v>124</v>
      </c>
      <c r="F5" s="112" t="s">
        <v>70</v>
      </c>
      <c r="G5" s="112" t="s">
        <v>70</v>
      </c>
      <c r="H5" s="112" t="s">
        <v>71</v>
      </c>
      <c r="I5" s="112" t="s">
        <v>70</v>
      </c>
      <c r="J5" s="112" t="s">
        <v>71</v>
      </c>
      <c r="K5" s="111" t="s">
        <v>428</v>
      </c>
      <c r="L5" s="107"/>
      <c r="M5" s="107"/>
      <c r="N5" s="107"/>
      <c r="O5" s="107"/>
      <c r="P5" s="107"/>
      <c r="Q5" s="107"/>
      <c r="R5" s="107"/>
      <c r="S5" s="107"/>
      <c r="T5" s="107"/>
      <c r="U5" s="107"/>
      <c r="V5" s="107"/>
      <c r="W5" s="10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row>
    <row r="6" spans="1:193" x14ac:dyDescent="0.35">
      <c r="A6" s="113" t="s">
        <v>429</v>
      </c>
      <c r="B6" s="113" t="s">
        <v>430</v>
      </c>
      <c r="C6" s="113" t="s">
        <v>431</v>
      </c>
      <c r="D6" s="113" t="s">
        <v>4</v>
      </c>
      <c r="E6" s="113" t="s">
        <v>432</v>
      </c>
      <c r="F6" s="113" t="s">
        <v>70</v>
      </c>
      <c r="G6" s="113" t="s">
        <v>70</v>
      </c>
      <c r="H6" s="113" t="s">
        <v>71</v>
      </c>
      <c r="I6" s="113" t="s">
        <v>71</v>
      </c>
      <c r="J6" s="113" t="s">
        <v>71</v>
      </c>
      <c r="K6" s="114" t="s">
        <v>433</v>
      </c>
      <c r="L6" s="107"/>
      <c r="M6" s="107"/>
      <c r="N6" s="107"/>
      <c r="O6" s="107"/>
      <c r="P6" s="107"/>
      <c r="Q6" s="107"/>
      <c r="R6" s="107"/>
      <c r="S6" s="107"/>
      <c r="T6" s="107"/>
      <c r="U6" s="107"/>
      <c r="V6" s="107"/>
      <c r="W6" s="107"/>
    </row>
    <row r="7" spans="1:193" x14ac:dyDescent="0.35">
      <c r="A7" s="108" t="s">
        <v>434</v>
      </c>
      <c r="B7" s="115" t="s">
        <v>430</v>
      </c>
      <c r="C7" s="115" t="s">
        <v>431</v>
      </c>
      <c r="D7" s="115" t="s">
        <v>4</v>
      </c>
      <c r="E7" s="115" t="s">
        <v>432</v>
      </c>
      <c r="F7" s="115" t="s">
        <v>70</v>
      </c>
      <c r="G7" s="115" t="s">
        <v>70</v>
      </c>
      <c r="H7" s="115" t="s">
        <v>71</v>
      </c>
      <c r="I7" s="115" t="s">
        <v>71</v>
      </c>
      <c r="J7" s="115" t="s">
        <v>71</v>
      </c>
      <c r="K7" s="116" t="s">
        <v>435</v>
      </c>
      <c r="L7" s="107"/>
      <c r="M7" s="107"/>
      <c r="N7" s="107"/>
      <c r="O7" s="107"/>
      <c r="P7" s="107"/>
      <c r="Q7" s="107"/>
      <c r="R7" s="107"/>
      <c r="S7" s="107"/>
      <c r="T7" s="107"/>
      <c r="U7" s="107"/>
      <c r="V7" s="107"/>
      <c r="W7" s="107"/>
    </row>
    <row r="8" spans="1:193" ht="33.75" customHeight="1" x14ac:dyDescent="0.35">
      <c r="A8" s="117" t="s">
        <v>436</v>
      </c>
      <c r="B8" s="118" t="s">
        <v>437</v>
      </c>
      <c r="C8" s="118" t="s">
        <v>438</v>
      </c>
      <c r="D8" s="118" t="s">
        <v>4</v>
      </c>
      <c r="E8" s="118" t="s">
        <v>124</v>
      </c>
      <c r="F8" s="118" t="s">
        <v>70</v>
      </c>
      <c r="G8" s="118" t="s">
        <v>70</v>
      </c>
      <c r="H8" s="118" t="s">
        <v>71</v>
      </c>
      <c r="I8" s="118" t="s">
        <v>70</v>
      </c>
      <c r="J8" s="118" t="s">
        <v>71</v>
      </c>
      <c r="K8" s="117" t="s">
        <v>439</v>
      </c>
      <c r="L8" s="107"/>
      <c r="M8" s="107"/>
      <c r="N8" s="107"/>
      <c r="O8" s="107"/>
      <c r="P8" s="107"/>
      <c r="Q8" s="107"/>
      <c r="R8" s="107"/>
      <c r="S8" s="107"/>
      <c r="T8" s="107"/>
      <c r="U8" s="107"/>
      <c r="V8" s="107"/>
      <c r="W8" s="107"/>
    </row>
    <row r="9" spans="1:193" x14ac:dyDescent="0.35">
      <c r="A9" s="116" t="s">
        <v>440</v>
      </c>
      <c r="B9" s="115" t="s">
        <v>441</v>
      </c>
      <c r="C9" s="115" t="s">
        <v>427</v>
      </c>
      <c r="D9" s="115" t="s">
        <v>4</v>
      </c>
      <c r="E9" s="115" t="s">
        <v>124</v>
      </c>
      <c r="F9" s="115" t="s">
        <v>113</v>
      </c>
      <c r="G9" s="115" t="s">
        <v>113</v>
      </c>
      <c r="H9" s="115" t="s">
        <v>112</v>
      </c>
      <c r="I9" s="115" t="s">
        <v>113</v>
      </c>
      <c r="J9" s="115" t="s">
        <v>112</v>
      </c>
      <c r="K9" s="116" t="s">
        <v>442</v>
      </c>
      <c r="L9" s="107"/>
      <c r="M9" s="107"/>
      <c r="N9" s="107"/>
      <c r="O9" s="107"/>
      <c r="P9" s="107"/>
      <c r="Q9" s="107"/>
      <c r="R9" s="107"/>
      <c r="S9" s="107"/>
      <c r="T9" s="107"/>
      <c r="U9" s="107"/>
      <c r="V9" s="107"/>
      <c r="W9" s="107"/>
    </row>
    <row r="10" spans="1:193" ht="29" x14ac:dyDescent="0.35">
      <c r="A10" s="119" t="s">
        <v>443</v>
      </c>
      <c r="B10" s="118" t="s">
        <v>444</v>
      </c>
      <c r="C10" s="118" t="s">
        <v>431</v>
      </c>
      <c r="D10" s="118" t="s">
        <v>4</v>
      </c>
      <c r="E10" s="118" t="s">
        <v>124</v>
      </c>
      <c r="F10" s="118" t="s">
        <v>70</v>
      </c>
      <c r="G10" s="118" t="s">
        <v>71</v>
      </c>
      <c r="H10" s="118" t="s">
        <v>71</v>
      </c>
      <c r="I10" s="120" t="s">
        <v>70</v>
      </c>
      <c r="J10" s="118" t="s">
        <v>71</v>
      </c>
      <c r="K10" s="117" t="s">
        <v>433</v>
      </c>
      <c r="L10" s="107"/>
      <c r="M10" s="107"/>
      <c r="N10" s="107"/>
      <c r="O10" s="107"/>
      <c r="P10" s="107"/>
      <c r="Q10" s="107"/>
      <c r="R10" s="107"/>
      <c r="S10" s="107"/>
      <c r="T10" s="107"/>
      <c r="U10" s="107"/>
      <c r="V10" s="107"/>
      <c r="W10" s="107"/>
    </row>
    <row r="11" spans="1:193" x14ac:dyDescent="0.35">
      <c r="A11" s="116" t="s">
        <v>445</v>
      </c>
      <c r="B11" s="115" t="s">
        <v>398</v>
      </c>
      <c r="C11" s="115" t="s">
        <v>446</v>
      </c>
      <c r="D11" s="115" t="s">
        <v>4</v>
      </c>
      <c r="E11" s="115" t="s">
        <v>57</v>
      </c>
      <c r="F11" s="115" t="s">
        <v>113</v>
      </c>
      <c r="G11" s="115" t="s">
        <v>70</v>
      </c>
      <c r="H11" s="115" t="s">
        <v>73</v>
      </c>
      <c r="I11" s="115" t="s">
        <v>71</v>
      </c>
      <c r="J11" s="115" t="s">
        <v>113</v>
      </c>
      <c r="K11" s="116" t="s">
        <v>433</v>
      </c>
      <c r="L11" s="107"/>
      <c r="M11" s="107"/>
      <c r="N11" s="107"/>
      <c r="O11" s="107"/>
      <c r="P11" s="107"/>
      <c r="Q11" s="107"/>
      <c r="R11" s="107"/>
      <c r="S11" s="107"/>
      <c r="T11" s="107"/>
      <c r="U11" s="107"/>
      <c r="V11" s="107"/>
      <c r="W11" s="107"/>
    </row>
    <row r="12" spans="1:193" x14ac:dyDescent="0.35">
      <c r="A12" s="117" t="s">
        <v>447</v>
      </c>
      <c r="B12" s="118" t="s">
        <v>448</v>
      </c>
      <c r="C12" s="118" t="s">
        <v>449</v>
      </c>
      <c r="D12" s="118" t="s">
        <v>4</v>
      </c>
      <c r="E12" s="118" t="s">
        <v>450</v>
      </c>
      <c r="F12" s="118" t="s">
        <v>70</v>
      </c>
      <c r="G12" s="118" t="s">
        <v>70</v>
      </c>
      <c r="H12" s="118" t="s">
        <v>71</v>
      </c>
      <c r="I12" s="118" t="s">
        <v>71</v>
      </c>
      <c r="J12" s="118" t="s">
        <v>71</v>
      </c>
      <c r="K12" s="117" t="s">
        <v>451</v>
      </c>
      <c r="L12" s="107"/>
      <c r="M12" s="107"/>
      <c r="N12" s="107"/>
      <c r="O12" s="107"/>
      <c r="P12" s="107"/>
      <c r="Q12" s="107"/>
      <c r="R12" s="107"/>
      <c r="S12" s="107"/>
      <c r="T12" s="107"/>
      <c r="U12" s="107"/>
      <c r="V12" s="107"/>
      <c r="W12" s="107"/>
    </row>
    <row r="13" spans="1:193" x14ac:dyDescent="0.35">
      <c r="A13" s="116" t="s">
        <v>452</v>
      </c>
      <c r="B13" s="115" t="s">
        <v>448</v>
      </c>
      <c r="C13" s="115" t="s">
        <v>449</v>
      </c>
      <c r="D13" s="115" t="s">
        <v>4</v>
      </c>
      <c r="E13" s="115" t="s">
        <v>450</v>
      </c>
      <c r="F13" s="115" t="s">
        <v>70</v>
      </c>
      <c r="G13" s="115" t="s">
        <v>70</v>
      </c>
      <c r="H13" s="115" t="s">
        <v>71</v>
      </c>
      <c r="I13" s="115" t="s">
        <v>71</v>
      </c>
      <c r="J13" s="115" t="s">
        <v>71</v>
      </c>
      <c r="K13" s="116" t="s">
        <v>453</v>
      </c>
      <c r="L13" s="107"/>
      <c r="M13" s="107"/>
      <c r="N13" s="107"/>
      <c r="O13" s="107"/>
      <c r="P13" s="107"/>
      <c r="Q13" s="107"/>
      <c r="R13" s="107"/>
      <c r="S13" s="107"/>
      <c r="T13" s="107"/>
      <c r="U13" s="107"/>
      <c r="V13" s="107"/>
      <c r="W13" s="107"/>
    </row>
    <row r="14" spans="1:193" x14ac:dyDescent="0.35">
      <c r="A14" s="117" t="s">
        <v>454</v>
      </c>
      <c r="B14" s="118" t="s">
        <v>454</v>
      </c>
      <c r="C14" s="118" t="s">
        <v>416</v>
      </c>
      <c r="D14" s="118" t="s">
        <v>4</v>
      </c>
      <c r="E14" s="118" t="s">
        <v>450</v>
      </c>
      <c r="F14" s="118" t="s">
        <v>70</v>
      </c>
      <c r="G14" s="118" t="s">
        <v>70</v>
      </c>
      <c r="H14" s="118" t="s">
        <v>71</v>
      </c>
      <c r="I14" s="118" t="s">
        <v>71</v>
      </c>
      <c r="J14" s="118" t="s">
        <v>71</v>
      </c>
      <c r="K14" s="117" t="s">
        <v>455</v>
      </c>
      <c r="L14" s="107"/>
      <c r="M14" s="107"/>
      <c r="N14" s="107"/>
      <c r="O14" s="107"/>
      <c r="P14" s="107"/>
      <c r="Q14" s="107"/>
      <c r="R14" s="107"/>
      <c r="S14" s="107"/>
      <c r="T14" s="107"/>
      <c r="U14" s="107"/>
      <c r="V14" s="107"/>
      <c r="W14" s="107"/>
    </row>
    <row r="15" spans="1:193" s="100" customFormat="1" x14ac:dyDescent="0.35">
      <c r="A15" s="116" t="s">
        <v>456</v>
      </c>
      <c r="B15" s="115" t="s">
        <v>457</v>
      </c>
      <c r="C15" s="115" t="s">
        <v>294</v>
      </c>
      <c r="D15" s="115" t="s">
        <v>4</v>
      </c>
      <c r="E15" s="115" t="s">
        <v>450</v>
      </c>
      <c r="F15" s="115" t="s">
        <v>70</v>
      </c>
      <c r="G15" s="115" t="s">
        <v>70</v>
      </c>
      <c r="H15" s="115" t="s">
        <v>71</v>
      </c>
      <c r="I15" s="115" t="s">
        <v>71</v>
      </c>
      <c r="J15" s="115" t="s">
        <v>71</v>
      </c>
      <c r="K15" s="116" t="s">
        <v>455</v>
      </c>
      <c r="L15" s="107"/>
      <c r="M15" s="107"/>
      <c r="N15" s="107"/>
      <c r="O15" s="107"/>
      <c r="P15" s="107"/>
      <c r="Q15" s="107"/>
      <c r="R15" s="107"/>
      <c r="S15" s="107"/>
      <c r="T15" s="107"/>
      <c r="U15" s="107"/>
      <c r="V15" s="107"/>
      <c r="W15" s="107"/>
    </row>
    <row r="16" spans="1:193" ht="34.5" customHeight="1" x14ac:dyDescent="0.35">
      <c r="A16" s="114" t="s">
        <v>458</v>
      </c>
      <c r="B16" s="113" t="s">
        <v>426</v>
      </c>
      <c r="C16" s="113" t="s">
        <v>384</v>
      </c>
      <c r="D16" s="113" t="s">
        <v>4</v>
      </c>
      <c r="E16" s="113" t="s">
        <v>450</v>
      </c>
      <c r="F16" s="113" t="s">
        <v>70</v>
      </c>
      <c r="G16" s="113" t="s">
        <v>71</v>
      </c>
      <c r="H16" s="113" t="s">
        <v>71</v>
      </c>
      <c r="I16" s="113" t="s">
        <v>71</v>
      </c>
      <c r="J16" s="113" t="s">
        <v>71</v>
      </c>
      <c r="K16" s="114" t="s">
        <v>455</v>
      </c>
      <c r="L16" s="107"/>
      <c r="M16" s="107"/>
      <c r="N16" s="107"/>
      <c r="O16" s="107"/>
      <c r="P16" s="107"/>
      <c r="Q16" s="107"/>
      <c r="R16" s="107"/>
      <c r="S16" s="107"/>
      <c r="T16" s="107"/>
      <c r="U16" s="107"/>
      <c r="V16" s="107"/>
      <c r="W16" s="107"/>
    </row>
    <row r="17" spans="1:23" ht="33" customHeight="1" x14ac:dyDescent="0.35">
      <c r="A17" s="121" t="s">
        <v>459</v>
      </c>
      <c r="B17" s="122" t="s">
        <v>190</v>
      </c>
      <c r="C17" s="122" t="s">
        <v>460</v>
      </c>
      <c r="D17" s="122" t="s">
        <v>4</v>
      </c>
      <c r="E17" s="122" t="s">
        <v>461</v>
      </c>
      <c r="F17" s="122" t="s">
        <v>70</v>
      </c>
      <c r="G17" s="122" t="s">
        <v>71</v>
      </c>
      <c r="H17" s="122"/>
      <c r="I17" s="122"/>
      <c r="J17" s="122"/>
      <c r="K17" s="121"/>
      <c r="L17" s="107"/>
      <c r="M17" s="107"/>
      <c r="N17" s="107"/>
      <c r="O17" s="107"/>
      <c r="P17" s="107"/>
      <c r="Q17" s="107"/>
      <c r="R17" s="107"/>
      <c r="S17" s="107"/>
      <c r="T17" s="107"/>
      <c r="U17" s="107"/>
      <c r="V17" s="107"/>
      <c r="W17" s="107"/>
    </row>
    <row r="18" spans="1:23" ht="27.75" customHeight="1" x14ac:dyDescent="0.35">
      <c r="A18" s="123" t="s">
        <v>462</v>
      </c>
      <c r="B18" s="124" t="s">
        <v>190</v>
      </c>
      <c r="C18" s="124" t="s">
        <v>463</v>
      </c>
      <c r="D18" s="124" t="s">
        <v>4</v>
      </c>
      <c r="E18" s="124" t="s">
        <v>450</v>
      </c>
      <c r="F18" s="124" t="s">
        <v>71</v>
      </c>
      <c r="G18" s="124" t="s">
        <v>71</v>
      </c>
      <c r="H18" s="124"/>
      <c r="I18" s="124" t="s">
        <v>113</v>
      </c>
      <c r="J18" s="124"/>
      <c r="K18" s="123"/>
      <c r="L18" s="107"/>
      <c r="M18" s="107"/>
      <c r="N18" s="107"/>
      <c r="O18" s="107"/>
      <c r="P18" s="107"/>
      <c r="Q18" s="107"/>
      <c r="R18" s="107"/>
      <c r="S18" s="107"/>
      <c r="T18" s="107"/>
      <c r="U18" s="107"/>
      <c r="V18" s="107"/>
      <c r="W18" s="107"/>
    </row>
    <row r="19" spans="1:23" ht="116" x14ac:dyDescent="0.35">
      <c r="A19" s="125" t="s">
        <v>464</v>
      </c>
      <c r="B19" s="125" t="s">
        <v>331</v>
      </c>
      <c r="C19" s="125" t="s">
        <v>465</v>
      </c>
      <c r="D19" s="125" t="s">
        <v>3</v>
      </c>
      <c r="E19" s="125" t="s">
        <v>466</v>
      </c>
      <c r="F19" s="126" t="s">
        <v>70</v>
      </c>
      <c r="G19" s="127" t="s">
        <v>70</v>
      </c>
      <c r="H19" s="127" t="s">
        <v>71</v>
      </c>
      <c r="I19" s="127" t="s">
        <v>70</v>
      </c>
      <c r="J19" s="127" t="s">
        <v>71</v>
      </c>
      <c r="K19" s="125" t="s">
        <v>467</v>
      </c>
      <c r="L19" s="107"/>
      <c r="M19" s="107"/>
      <c r="N19" s="107"/>
      <c r="O19" s="107"/>
      <c r="P19" s="107"/>
      <c r="Q19" s="107"/>
      <c r="R19" s="107"/>
      <c r="S19" s="107"/>
      <c r="T19" s="107"/>
      <c r="U19" s="107"/>
      <c r="V19" s="107"/>
      <c r="W19" s="107"/>
    </row>
    <row r="20" spans="1:23" ht="72.5" x14ac:dyDescent="0.35">
      <c r="A20" s="114" t="s">
        <v>468</v>
      </c>
      <c r="B20" s="114" t="s">
        <v>383</v>
      </c>
      <c r="C20" s="113" t="s">
        <v>469</v>
      </c>
      <c r="D20" s="114" t="s">
        <v>3</v>
      </c>
      <c r="E20" s="113" t="s">
        <v>470</v>
      </c>
      <c r="F20" s="128" t="s">
        <v>70</v>
      </c>
      <c r="G20" s="129" t="s">
        <v>70</v>
      </c>
      <c r="H20" s="129" t="s">
        <v>71</v>
      </c>
      <c r="I20" s="129" t="s">
        <v>70</v>
      </c>
      <c r="J20" s="129" t="s">
        <v>71</v>
      </c>
      <c r="K20" s="114" t="s">
        <v>471</v>
      </c>
      <c r="L20" s="107"/>
      <c r="M20" s="107"/>
      <c r="N20" s="107"/>
      <c r="O20" s="107"/>
      <c r="P20" s="107"/>
      <c r="Q20" s="107"/>
      <c r="R20" s="107"/>
      <c r="S20" s="107"/>
      <c r="T20" s="107"/>
      <c r="U20" s="107"/>
      <c r="V20" s="107"/>
      <c r="W20" s="107"/>
    </row>
    <row r="21" spans="1:23" ht="72.5" x14ac:dyDescent="0.35">
      <c r="A21" s="125" t="s">
        <v>468</v>
      </c>
      <c r="B21" s="125" t="s">
        <v>472</v>
      </c>
      <c r="C21" s="130" t="s">
        <v>469</v>
      </c>
      <c r="D21" s="125" t="s">
        <v>3</v>
      </c>
      <c r="E21" s="130" t="s">
        <v>470</v>
      </c>
      <c r="F21" s="126" t="s">
        <v>70</v>
      </c>
      <c r="G21" s="127" t="s">
        <v>71</v>
      </c>
      <c r="H21" s="127" t="s">
        <v>71</v>
      </c>
      <c r="I21" s="127" t="s">
        <v>71</v>
      </c>
      <c r="J21" s="131" t="s">
        <v>71</v>
      </c>
      <c r="K21" s="125" t="s">
        <v>473</v>
      </c>
      <c r="L21" s="107"/>
      <c r="M21" s="107"/>
      <c r="N21" s="107"/>
      <c r="O21" s="107"/>
      <c r="P21" s="107"/>
      <c r="Q21" s="107"/>
      <c r="R21" s="107"/>
      <c r="S21" s="107"/>
      <c r="T21" s="107"/>
      <c r="U21" s="107"/>
      <c r="V21" s="107"/>
      <c r="W21" s="107"/>
    </row>
    <row r="22" spans="1:23" ht="48" customHeight="1" x14ac:dyDescent="0.35">
      <c r="A22" s="123" t="s">
        <v>474</v>
      </c>
      <c r="B22" s="123" t="s">
        <v>383</v>
      </c>
      <c r="C22" s="124" t="s">
        <v>475</v>
      </c>
      <c r="D22" s="123" t="s">
        <v>3</v>
      </c>
      <c r="E22" s="124" t="s">
        <v>476</v>
      </c>
      <c r="F22" s="132" t="s">
        <v>70</v>
      </c>
      <c r="G22" s="132" t="s">
        <v>70</v>
      </c>
      <c r="H22" s="133" t="s">
        <v>71</v>
      </c>
      <c r="I22" s="133" t="s">
        <v>70</v>
      </c>
      <c r="J22" s="133" t="s">
        <v>71</v>
      </c>
      <c r="K22" s="134" t="s">
        <v>477</v>
      </c>
      <c r="L22" s="107"/>
      <c r="M22" s="107"/>
      <c r="N22" s="107"/>
      <c r="O22" s="107"/>
      <c r="P22" s="107"/>
      <c r="Q22" s="107"/>
      <c r="R22" s="107"/>
      <c r="S22" s="107"/>
      <c r="T22" s="107"/>
      <c r="U22" s="107"/>
      <c r="V22" s="107"/>
      <c r="W22" s="107"/>
    </row>
    <row r="23" spans="1:23" ht="67.5" customHeight="1" x14ac:dyDescent="0.35">
      <c r="A23" s="125" t="s">
        <v>478</v>
      </c>
      <c r="B23" s="125" t="s">
        <v>479</v>
      </c>
      <c r="C23" s="125" t="s">
        <v>480</v>
      </c>
      <c r="D23" s="125" t="s">
        <v>20</v>
      </c>
      <c r="E23" s="125" t="s">
        <v>481</v>
      </c>
      <c r="F23" s="126" t="s">
        <v>482</v>
      </c>
      <c r="G23" s="127" t="s">
        <v>482</v>
      </c>
      <c r="H23" s="127" t="s">
        <v>71</v>
      </c>
      <c r="I23" s="127" t="s">
        <v>482</v>
      </c>
      <c r="J23" s="127" t="s">
        <v>71</v>
      </c>
      <c r="K23" s="125" t="s">
        <v>483</v>
      </c>
      <c r="L23" s="107"/>
      <c r="M23" s="107"/>
      <c r="N23" s="107"/>
      <c r="O23" s="107"/>
      <c r="P23" s="107"/>
      <c r="Q23" s="107"/>
      <c r="R23" s="107"/>
      <c r="S23" s="107"/>
      <c r="T23" s="107"/>
      <c r="U23" s="107"/>
      <c r="V23" s="107"/>
      <c r="W23" s="107"/>
    </row>
    <row r="24" spans="1:23" ht="58" x14ac:dyDescent="0.35">
      <c r="A24" s="123" t="s">
        <v>484</v>
      </c>
      <c r="B24" s="124" t="s">
        <v>485</v>
      </c>
      <c r="C24" s="124" t="s">
        <v>486</v>
      </c>
      <c r="D24" s="123" t="s">
        <v>20</v>
      </c>
      <c r="E24" s="124" t="s">
        <v>487</v>
      </c>
      <c r="F24" s="132" t="s">
        <v>70</v>
      </c>
      <c r="G24" s="133" t="s">
        <v>70</v>
      </c>
      <c r="H24" s="133" t="s">
        <v>71</v>
      </c>
      <c r="I24" s="133" t="s">
        <v>70</v>
      </c>
      <c r="J24" s="133" t="s">
        <v>71</v>
      </c>
      <c r="K24" s="123" t="s">
        <v>483</v>
      </c>
      <c r="L24" s="107"/>
      <c r="M24" s="107"/>
      <c r="N24" s="107"/>
      <c r="O24" s="107"/>
      <c r="P24" s="107"/>
      <c r="Q24" s="107"/>
      <c r="R24" s="107"/>
      <c r="S24" s="107"/>
      <c r="T24" s="107"/>
      <c r="U24" s="107"/>
      <c r="V24" s="107"/>
      <c r="W24" s="107"/>
    </row>
    <row r="25" spans="1:23" ht="65.25" customHeight="1" x14ac:dyDescent="0.35">
      <c r="A25" s="125" t="s">
        <v>488</v>
      </c>
      <c r="B25" s="125" t="s">
        <v>489</v>
      </c>
      <c r="C25" s="125" t="s">
        <v>228</v>
      </c>
      <c r="D25" s="130" t="s">
        <v>2</v>
      </c>
      <c r="E25" s="135" t="s">
        <v>490</v>
      </c>
      <c r="F25" s="126" t="s">
        <v>491</v>
      </c>
      <c r="G25" s="127"/>
      <c r="H25" s="126"/>
      <c r="I25" s="130"/>
      <c r="J25" s="125"/>
      <c r="K25" s="125" t="s">
        <v>492</v>
      </c>
      <c r="L25" s="107"/>
      <c r="M25" s="107"/>
      <c r="N25" s="107"/>
      <c r="O25" s="107"/>
      <c r="P25" s="107"/>
      <c r="Q25" s="107"/>
      <c r="R25" s="107"/>
      <c r="S25" s="107"/>
      <c r="T25" s="107"/>
      <c r="U25" s="107"/>
      <c r="V25" s="107"/>
      <c r="W25" s="107"/>
    </row>
    <row r="26" spans="1:23" ht="29" x14ac:dyDescent="0.35">
      <c r="A26" s="114" t="s">
        <v>493</v>
      </c>
      <c r="B26" s="114" t="s">
        <v>494</v>
      </c>
      <c r="C26" s="114" t="s">
        <v>228</v>
      </c>
      <c r="D26" s="113" t="s">
        <v>2</v>
      </c>
      <c r="E26" s="136" t="s">
        <v>495</v>
      </c>
      <c r="F26" s="128" t="s">
        <v>491</v>
      </c>
      <c r="G26" s="128"/>
      <c r="H26" s="129" t="s">
        <v>491</v>
      </c>
      <c r="I26" s="113"/>
      <c r="J26" s="114"/>
      <c r="K26" s="114" t="s">
        <v>496</v>
      </c>
      <c r="L26" s="107"/>
      <c r="M26" s="107"/>
      <c r="N26" s="107"/>
      <c r="O26" s="107"/>
      <c r="P26" s="107"/>
      <c r="Q26" s="107"/>
      <c r="R26" s="107"/>
      <c r="S26" s="107"/>
      <c r="T26" s="107"/>
      <c r="U26" s="107"/>
      <c r="V26" s="107"/>
      <c r="W26" s="107"/>
    </row>
    <row r="27" spans="1:23" ht="43.5" x14ac:dyDescent="0.35">
      <c r="A27" s="108" t="s">
        <v>497</v>
      </c>
      <c r="B27" s="116" t="s">
        <v>494</v>
      </c>
      <c r="C27" s="116" t="s">
        <v>228</v>
      </c>
      <c r="D27" s="115" t="s">
        <v>2</v>
      </c>
      <c r="E27" s="137" t="s">
        <v>495</v>
      </c>
      <c r="F27" s="138" t="s">
        <v>491</v>
      </c>
      <c r="G27" s="138"/>
      <c r="H27" s="139" t="s">
        <v>491</v>
      </c>
      <c r="I27" s="115"/>
      <c r="J27" s="116"/>
      <c r="K27" s="116" t="s">
        <v>498</v>
      </c>
    </row>
    <row r="28" spans="1:23" ht="29.5" thickBot="1" x14ac:dyDescent="0.4">
      <c r="A28" s="140" t="s">
        <v>499</v>
      </c>
      <c r="B28" s="141" t="s">
        <v>499</v>
      </c>
      <c r="C28" s="141" t="s">
        <v>372</v>
      </c>
      <c r="D28" s="141" t="s">
        <v>2</v>
      </c>
      <c r="E28" s="142" t="s">
        <v>500</v>
      </c>
      <c r="F28" s="143" t="s">
        <v>491</v>
      </c>
      <c r="G28" s="143"/>
      <c r="H28" s="143"/>
      <c r="I28" s="144"/>
      <c r="J28" s="141"/>
      <c r="K28" s="140" t="s">
        <v>501</v>
      </c>
    </row>
  </sheetData>
  <mergeCells count="9">
    <mergeCell ref="A1:K1"/>
    <mergeCell ref="A2:A3"/>
    <mergeCell ref="B2:B3"/>
    <mergeCell ref="C2:C3"/>
    <mergeCell ref="D2:D3"/>
    <mergeCell ref="E2:E3"/>
    <mergeCell ref="F2:J2"/>
    <mergeCell ref="K2:K3"/>
    <mergeCell ref="F3:J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0D65ED1-BA9C-4A21-9A9D-39551B3D3EF0}">
          <x14:formula1>
            <xm:f>'https://cbpo.sharepoint.com/sites/Intranet/internalteams/Web/Web Documents/OnChesapeakeProgress_Engaged Communities/Public Access/OLD/[Data_2016_Public_Access_Site_Development.xlsx]General Info'!#REF!</xm:f>
          </x14:formula1>
          <xm:sqref>D5:D355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1BFE-DA72-42A5-8B88-4BD870D7C4B0}">
  <dimension ref="A1:GK26"/>
  <sheetViews>
    <sheetView zoomScale="79" zoomScaleNormal="79" workbookViewId="0">
      <selection activeCell="R8" sqref="R8"/>
    </sheetView>
  </sheetViews>
  <sheetFormatPr defaultColWidth="9.1796875" defaultRowHeight="14.5" x14ac:dyDescent="0.35"/>
  <cols>
    <col min="1" max="1" width="29.453125" style="49" customWidth="1"/>
    <col min="2" max="2" width="18.1796875" style="49" bestFit="1" customWidth="1"/>
    <col min="3" max="3" width="15.81640625" style="49" customWidth="1"/>
    <col min="4" max="4" width="9.1796875" style="49"/>
    <col min="5" max="5" width="29" style="49" customWidth="1"/>
    <col min="6" max="6" width="5.1796875" style="49" customWidth="1"/>
    <col min="7" max="7" width="5" style="49" customWidth="1"/>
    <col min="8" max="9" width="4.81640625" style="49" customWidth="1"/>
    <col min="10" max="10" width="5.26953125" style="49" customWidth="1"/>
    <col min="11" max="11" width="27.7265625" style="49" customWidth="1"/>
    <col min="12" max="16384" width="9.1796875" style="49"/>
  </cols>
  <sheetData>
    <row r="1" spans="1:193" ht="15.75" customHeight="1" x14ac:dyDescent="0.45">
      <c r="A1" s="267" t="s">
        <v>502</v>
      </c>
      <c r="B1" s="267"/>
      <c r="C1" s="267"/>
      <c r="D1" s="267"/>
      <c r="E1" s="267"/>
      <c r="F1" s="267"/>
      <c r="G1" s="267"/>
      <c r="H1" s="267"/>
      <c r="I1" s="267"/>
      <c r="J1" s="267"/>
      <c r="K1" s="267"/>
    </row>
    <row r="2" spans="1:193" ht="15" customHeight="1" x14ac:dyDescent="0.35">
      <c r="A2" s="268" t="s">
        <v>54</v>
      </c>
      <c r="B2" s="268" t="s">
        <v>55</v>
      </c>
      <c r="C2" s="270" t="s">
        <v>56</v>
      </c>
      <c r="D2" s="268" t="s">
        <v>57</v>
      </c>
      <c r="E2" s="268" t="s">
        <v>58</v>
      </c>
      <c r="F2" s="271" t="s">
        <v>59</v>
      </c>
      <c r="G2" s="272"/>
      <c r="H2" s="272"/>
      <c r="I2" s="272"/>
      <c r="J2" s="273"/>
      <c r="K2" s="274" t="s">
        <v>60</v>
      </c>
    </row>
    <row r="3" spans="1:193" ht="47.25" customHeight="1" x14ac:dyDescent="0.35">
      <c r="A3" s="269"/>
      <c r="B3" s="269"/>
      <c r="C3" s="269"/>
      <c r="D3" s="269"/>
      <c r="E3" s="269"/>
      <c r="F3" s="255" t="s">
        <v>423</v>
      </c>
      <c r="G3" s="256"/>
      <c r="H3" s="256"/>
      <c r="I3" s="256"/>
      <c r="J3" s="257"/>
      <c r="K3" s="275"/>
    </row>
    <row r="4" spans="1:193" s="89" customFormat="1" ht="92.25" customHeight="1" x14ac:dyDescent="0.35">
      <c r="A4" s="109" t="s">
        <v>66</v>
      </c>
      <c r="B4" s="109" t="s">
        <v>67</v>
      </c>
      <c r="C4" s="109" t="s">
        <v>68</v>
      </c>
      <c r="D4" s="109" t="s">
        <v>69</v>
      </c>
      <c r="E4" s="109" t="s">
        <v>424</v>
      </c>
      <c r="F4" s="110" t="s">
        <v>61</v>
      </c>
      <c r="G4" s="110" t="s">
        <v>62</v>
      </c>
      <c r="H4" s="110" t="s">
        <v>63</v>
      </c>
      <c r="I4" s="110" t="s">
        <v>64</v>
      </c>
      <c r="J4" s="110" t="s">
        <v>65</v>
      </c>
      <c r="K4" s="109" t="s">
        <v>118</v>
      </c>
    </row>
    <row r="5" spans="1:193" ht="46.5" customHeight="1" x14ac:dyDescent="0.35">
      <c r="A5" s="145" t="s">
        <v>503</v>
      </c>
      <c r="B5" s="145" t="s">
        <v>504</v>
      </c>
      <c r="C5" s="145" t="s">
        <v>505</v>
      </c>
      <c r="D5" s="145" t="s">
        <v>5</v>
      </c>
      <c r="E5" s="145" t="s">
        <v>506</v>
      </c>
      <c r="F5" s="145" t="s">
        <v>70</v>
      </c>
      <c r="G5" s="145" t="s">
        <v>113</v>
      </c>
      <c r="H5" s="145" t="s">
        <v>112</v>
      </c>
      <c r="I5" s="145" t="s">
        <v>113</v>
      </c>
      <c r="J5" s="145" t="s">
        <v>71</v>
      </c>
      <c r="K5" s="145" t="s">
        <v>507</v>
      </c>
      <c r="L5" s="97"/>
      <c r="M5" s="97"/>
      <c r="N5" s="97" t="s">
        <v>5</v>
      </c>
      <c r="O5" s="97">
        <f>COUNTIF($D$5:$D$26,"DC")</f>
        <v>1</v>
      </c>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row>
    <row r="6" spans="1:193" x14ac:dyDescent="0.35">
      <c r="A6" s="146" t="s">
        <v>508</v>
      </c>
      <c r="B6" s="146" t="s">
        <v>485</v>
      </c>
      <c r="C6" s="146" t="s">
        <v>419</v>
      </c>
      <c r="D6" s="49" t="s">
        <v>4</v>
      </c>
      <c r="E6" s="146" t="s">
        <v>177</v>
      </c>
      <c r="F6" s="146" t="s">
        <v>70</v>
      </c>
      <c r="G6" s="146" t="s">
        <v>71</v>
      </c>
      <c r="H6" s="146" t="s">
        <v>71</v>
      </c>
      <c r="I6" s="146"/>
      <c r="J6" s="49" t="s">
        <v>70</v>
      </c>
      <c r="K6" s="49" t="s">
        <v>509</v>
      </c>
      <c r="N6" s="49" t="s">
        <v>21</v>
      </c>
      <c r="O6" s="97">
        <f>COUNTIF($D$5:$D$26,"DE")</f>
        <v>0</v>
      </c>
    </row>
    <row r="7" spans="1:193" x14ac:dyDescent="0.35">
      <c r="A7" s="146" t="s">
        <v>510</v>
      </c>
      <c r="B7" s="146" t="s">
        <v>79</v>
      </c>
      <c r="C7" s="146" t="s">
        <v>511</v>
      </c>
      <c r="D7" s="49" t="s">
        <v>4</v>
      </c>
      <c r="E7" s="146" t="s">
        <v>177</v>
      </c>
      <c r="F7" s="146" t="s">
        <v>70</v>
      </c>
      <c r="G7" s="146" t="s">
        <v>71</v>
      </c>
      <c r="H7" s="146" t="s">
        <v>71</v>
      </c>
      <c r="I7" s="146"/>
      <c r="J7" s="49" t="s">
        <v>70</v>
      </c>
      <c r="K7" s="49" t="s">
        <v>509</v>
      </c>
      <c r="N7" s="49" t="s">
        <v>2</v>
      </c>
      <c r="O7" s="97">
        <f>COUNTIF($D$5:$D$26,"MD")</f>
        <v>5</v>
      </c>
    </row>
    <row r="8" spans="1:193" ht="33.75" customHeight="1" x14ac:dyDescent="0.35">
      <c r="A8" s="146" t="s">
        <v>512</v>
      </c>
      <c r="B8" s="146" t="s">
        <v>513</v>
      </c>
      <c r="C8" s="146" t="s">
        <v>294</v>
      </c>
      <c r="D8" s="49" t="s">
        <v>4</v>
      </c>
      <c r="E8" s="146" t="s">
        <v>177</v>
      </c>
      <c r="F8" s="146" t="s">
        <v>73</v>
      </c>
      <c r="G8" s="146" t="s">
        <v>71</v>
      </c>
      <c r="H8" s="146" t="s">
        <v>71</v>
      </c>
      <c r="I8" s="146"/>
      <c r="K8" s="49" t="s">
        <v>514</v>
      </c>
      <c r="N8" s="49" t="s">
        <v>515</v>
      </c>
      <c r="O8" s="97">
        <f>COUNTIF($D$5:$D$26,"PA")</f>
        <v>6</v>
      </c>
    </row>
    <row r="9" spans="1:193" ht="29" x14ac:dyDescent="0.35">
      <c r="A9" s="146" t="s">
        <v>516</v>
      </c>
      <c r="B9" s="146" t="s">
        <v>398</v>
      </c>
      <c r="C9" s="146" t="s">
        <v>517</v>
      </c>
      <c r="D9" s="49" t="s">
        <v>4</v>
      </c>
      <c r="E9" s="146" t="s">
        <v>124</v>
      </c>
      <c r="F9" s="146" t="s">
        <v>70</v>
      </c>
      <c r="G9" s="146" t="s">
        <v>71</v>
      </c>
      <c r="H9" s="146" t="s">
        <v>70</v>
      </c>
      <c r="I9" s="146"/>
      <c r="K9" s="49" t="s">
        <v>518</v>
      </c>
      <c r="N9" s="49" t="s">
        <v>4</v>
      </c>
      <c r="O9" s="97">
        <f>COUNTIF($D$5:$D$26,"VA")</f>
        <v>10</v>
      </c>
    </row>
    <row r="10" spans="1:193" ht="29" x14ac:dyDescent="0.35">
      <c r="A10" s="146" t="s">
        <v>519</v>
      </c>
      <c r="B10" s="146" t="s">
        <v>520</v>
      </c>
      <c r="C10" s="146" t="s">
        <v>521</v>
      </c>
      <c r="D10" s="49" t="s">
        <v>4</v>
      </c>
      <c r="E10" s="146" t="s">
        <v>184</v>
      </c>
      <c r="F10" s="146" t="s">
        <v>71</v>
      </c>
      <c r="G10" s="146" t="s">
        <v>70</v>
      </c>
      <c r="H10" s="146" t="s">
        <v>71</v>
      </c>
      <c r="I10" s="146"/>
      <c r="K10" s="49" t="s">
        <v>522</v>
      </c>
      <c r="N10" s="49" t="s">
        <v>20</v>
      </c>
      <c r="O10" s="97">
        <f>COUNTIF($D$5:$D$26,"WV")</f>
        <v>0</v>
      </c>
    </row>
    <row r="11" spans="1:193" ht="29" x14ac:dyDescent="0.35">
      <c r="A11" s="146" t="s">
        <v>523</v>
      </c>
      <c r="B11" s="146" t="s">
        <v>524</v>
      </c>
      <c r="C11" s="146" t="s">
        <v>511</v>
      </c>
      <c r="D11" s="49" t="s">
        <v>4</v>
      </c>
      <c r="E11" s="146" t="s">
        <v>124</v>
      </c>
      <c r="F11" s="146" t="s">
        <v>70</v>
      </c>
      <c r="G11" s="146" t="s">
        <v>71</v>
      </c>
      <c r="H11" s="146" t="s">
        <v>71</v>
      </c>
      <c r="I11" s="146"/>
      <c r="K11" s="49" t="s">
        <v>514</v>
      </c>
    </row>
    <row r="12" spans="1:193" x14ac:dyDescent="0.35">
      <c r="A12" s="146" t="s">
        <v>525</v>
      </c>
      <c r="B12" s="146" t="s">
        <v>526</v>
      </c>
      <c r="C12" s="146" t="s">
        <v>416</v>
      </c>
      <c r="D12" s="49" t="s">
        <v>4</v>
      </c>
      <c r="E12" s="146" t="s">
        <v>527</v>
      </c>
      <c r="F12" s="146" t="s">
        <v>70</v>
      </c>
      <c r="G12" s="146" t="s">
        <v>71</v>
      </c>
      <c r="H12" s="146" t="s">
        <v>71</v>
      </c>
      <c r="I12" s="146"/>
      <c r="K12" s="49" t="s">
        <v>528</v>
      </c>
    </row>
    <row r="13" spans="1:193" ht="29" x14ac:dyDescent="0.35">
      <c r="A13" s="146" t="s">
        <v>529</v>
      </c>
      <c r="B13" s="146" t="s">
        <v>197</v>
      </c>
      <c r="C13" s="146" t="s">
        <v>530</v>
      </c>
      <c r="D13" s="49" t="s">
        <v>4</v>
      </c>
      <c r="E13" s="146" t="s">
        <v>124</v>
      </c>
      <c r="F13" s="146" t="s">
        <v>70</v>
      </c>
      <c r="G13" s="146" t="s">
        <v>71</v>
      </c>
      <c r="H13" s="146" t="s">
        <v>71</v>
      </c>
      <c r="I13" s="146"/>
      <c r="K13" s="49" t="s">
        <v>528</v>
      </c>
    </row>
    <row r="14" spans="1:193" x14ac:dyDescent="0.35">
      <c r="A14" s="146" t="s">
        <v>531</v>
      </c>
      <c r="B14" s="146" t="s">
        <v>174</v>
      </c>
      <c r="C14" s="146" t="s">
        <v>532</v>
      </c>
      <c r="D14" s="49" t="s">
        <v>4</v>
      </c>
      <c r="E14" s="146" t="s">
        <v>124</v>
      </c>
      <c r="F14" s="146" t="s">
        <v>70</v>
      </c>
      <c r="G14" s="146" t="s">
        <v>71</v>
      </c>
      <c r="H14" s="146" t="s">
        <v>71</v>
      </c>
      <c r="I14" s="146"/>
      <c r="K14" s="49" t="s">
        <v>528</v>
      </c>
    </row>
    <row r="15" spans="1:193" s="100" customFormat="1" ht="58" x14ac:dyDescent="0.35">
      <c r="A15" s="147" t="s">
        <v>533</v>
      </c>
      <c r="B15" s="147" t="s">
        <v>534</v>
      </c>
      <c r="C15" s="147" t="s">
        <v>535</v>
      </c>
      <c r="D15" s="147" t="s">
        <v>3</v>
      </c>
      <c r="E15" s="147" t="s">
        <v>536</v>
      </c>
      <c r="F15" s="147" t="s">
        <v>70</v>
      </c>
      <c r="G15" s="147" t="s">
        <v>70</v>
      </c>
      <c r="H15" s="147" t="s">
        <v>71</v>
      </c>
      <c r="I15" s="147" t="s">
        <v>70</v>
      </c>
      <c r="J15" s="147" t="s">
        <v>71</v>
      </c>
      <c r="K15" s="147" t="s">
        <v>537</v>
      </c>
    </row>
    <row r="16" spans="1:193" ht="29" x14ac:dyDescent="0.35">
      <c r="A16" s="97" t="s">
        <v>538</v>
      </c>
      <c r="B16" s="97" t="s">
        <v>383</v>
      </c>
      <c r="C16" s="97" t="s">
        <v>539</v>
      </c>
      <c r="D16" s="97" t="s">
        <v>3</v>
      </c>
      <c r="E16" s="97" t="s">
        <v>540</v>
      </c>
      <c r="F16" s="97"/>
      <c r="G16" s="97" t="s">
        <v>70</v>
      </c>
      <c r="H16" s="97"/>
      <c r="I16" s="97" t="s">
        <v>70</v>
      </c>
      <c r="J16" s="97" t="s">
        <v>70</v>
      </c>
      <c r="K16" s="97" t="s">
        <v>541</v>
      </c>
    </row>
    <row r="17" spans="1:11" ht="34.5" customHeight="1" x14ac:dyDescent="0.35">
      <c r="A17" s="97" t="s">
        <v>542</v>
      </c>
      <c r="B17" s="97" t="s">
        <v>383</v>
      </c>
      <c r="C17" s="97" t="s">
        <v>539</v>
      </c>
      <c r="D17" s="97" t="s">
        <v>3</v>
      </c>
      <c r="E17" s="97" t="s">
        <v>540</v>
      </c>
      <c r="F17" s="97"/>
      <c r="G17" s="97" t="s">
        <v>70</v>
      </c>
      <c r="H17" s="97"/>
      <c r="I17" s="97" t="s">
        <v>70</v>
      </c>
      <c r="J17" s="97" t="s">
        <v>70</v>
      </c>
      <c r="K17" s="97" t="s">
        <v>543</v>
      </c>
    </row>
    <row r="18" spans="1:11" ht="33" customHeight="1" x14ac:dyDescent="0.35">
      <c r="A18" s="97" t="s">
        <v>544</v>
      </c>
      <c r="B18" s="97" t="s">
        <v>383</v>
      </c>
      <c r="C18" s="97" t="s">
        <v>475</v>
      </c>
      <c r="D18" s="97" t="s">
        <v>3</v>
      </c>
      <c r="E18" s="97" t="s">
        <v>540</v>
      </c>
      <c r="F18" s="97"/>
      <c r="G18" s="97" t="s">
        <v>70</v>
      </c>
      <c r="H18" s="97"/>
      <c r="I18" s="97" t="s">
        <v>70</v>
      </c>
      <c r="J18" s="97" t="s">
        <v>70</v>
      </c>
      <c r="K18" s="97" t="s">
        <v>543</v>
      </c>
    </row>
    <row r="19" spans="1:11" ht="27.75" customHeight="1" x14ac:dyDescent="0.35">
      <c r="A19" s="97" t="s">
        <v>545</v>
      </c>
      <c r="B19" s="97" t="s">
        <v>383</v>
      </c>
      <c r="C19" s="97" t="s">
        <v>539</v>
      </c>
      <c r="D19" s="97" t="s">
        <v>3</v>
      </c>
      <c r="E19" s="97" t="s">
        <v>540</v>
      </c>
      <c r="F19" s="97"/>
      <c r="G19" s="97" t="s">
        <v>70</v>
      </c>
      <c r="H19" s="97"/>
      <c r="I19" s="97" t="s">
        <v>70</v>
      </c>
      <c r="J19" s="97" t="s">
        <v>70</v>
      </c>
      <c r="K19" s="97" t="s">
        <v>541</v>
      </c>
    </row>
    <row r="20" spans="1:11" ht="29" x14ac:dyDescent="0.35">
      <c r="A20" s="97" t="s">
        <v>546</v>
      </c>
      <c r="B20" s="97" t="s">
        <v>383</v>
      </c>
      <c r="C20" s="97" t="s">
        <v>539</v>
      </c>
      <c r="D20" s="97" t="s">
        <v>3</v>
      </c>
      <c r="E20" s="97" t="s">
        <v>540</v>
      </c>
      <c r="F20" s="97"/>
      <c r="G20" s="97" t="s">
        <v>70</v>
      </c>
      <c r="H20" s="97"/>
      <c r="I20" s="97" t="s">
        <v>70</v>
      </c>
      <c r="J20" s="97" t="s">
        <v>70</v>
      </c>
      <c r="K20" s="97" t="s">
        <v>541</v>
      </c>
    </row>
    <row r="21" spans="1:11" ht="29" x14ac:dyDescent="0.35">
      <c r="A21" s="49" t="s">
        <v>547</v>
      </c>
      <c r="B21" s="49" t="s">
        <v>548</v>
      </c>
      <c r="C21" s="49" t="s">
        <v>349</v>
      </c>
      <c r="D21" s="49" t="s">
        <v>2</v>
      </c>
      <c r="E21" s="49" t="s">
        <v>549</v>
      </c>
      <c r="F21" s="49" t="s">
        <v>70</v>
      </c>
      <c r="G21" s="49" t="s">
        <v>71</v>
      </c>
      <c r="H21" s="49" t="s">
        <v>71</v>
      </c>
      <c r="I21" s="49" t="s">
        <v>71</v>
      </c>
      <c r="J21" s="49" t="s">
        <v>71</v>
      </c>
      <c r="K21" s="49" t="s">
        <v>550</v>
      </c>
    </row>
    <row r="22" spans="1:11" ht="29" x14ac:dyDescent="0.35">
      <c r="A22" s="49" t="s">
        <v>551</v>
      </c>
      <c r="B22" s="49" t="s">
        <v>548</v>
      </c>
      <c r="C22" s="49" t="s">
        <v>349</v>
      </c>
      <c r="D22" s="49" t="s">
        <v>2</v>
      </c>
      <c r="E22" s="49" t="s">
        <v>166</v>
      </c>
      <c r="F22" s="49" t="s">
        <v>70</v>
      </c>
      <c r="G22" s="49" t="s">
        <v>71</v>
      </c>
      <c r="H22" s="49" t="s">
        <v>71</v>
      </c>
      <c r="I22" s="49" t="s">
        <v>71</v>
      </c>
      <c r="J22" s="49" t="s">
        <v>71</v>
      </c>
      <c r="K22" s="49" t="s">
        <v>550</v>
      </c>
    </row>
    <row r="23" spans="1:11" ht="48" customHeight="1" x14ac:dyDescent="0.35">
      <c r="A23" s="49" t="s">
        <v>552</v>
      </c>
      <c r="B23" s="49" t="s">
        <v>553</v>
      </c>
      <c r="C23" s="49" t="s">
        <v>361</v>
      </c>
      <c r="D23" s="49" t="s">
        <v>2</v>
      </c>
      <c r="E23" s="49" t="s">
        <v>554</v>
      </c>
      <c r="F23" s="49" t="s">
        <v>70</v>
      </c>
      <c r="G23" s="49" t="s">
        <v>71</v>
      </c>
      <c r="H23" s="49" t="s">
        <v>71</v>
      </c>
      <c r="I23" s="49" t="s">
        <v>71</v>
      </c>
      <c r="J23" s="49" t="s">
        <v>71</v>
      </c>
      <c r="K23" s="49" t="s">
        <v>555</v>
      </c>
    </row>
    <row r="24" spans="1:11" ht="67.5" customHeight="1" x14ac:dyDescent="0.35">
      <c r="A24" s="49" t="s">
        <v>556</v>
      </c>
      <c r="B24" s="49" t="s">
        <v>557</v>
      </c>
      <c r="C24" s="49" t="s">
        <v>228</v>
      </c>
      <c r="D24" s="49" t="s">
        <v>2</v>
      </c>
      <c r="E24" s="49" t="s">
        <v>56</v>
      </c>
      <c r="F24" s="49" t="s">
        <v>70</v>
      </c>
      <c r="G24" s="49" t="s">
        <v>70</v>
      </c>
      <c r="H24" s="49" t="s">
        <v>71</v>
      </c>
      <c r="I24" s="49" t="s">
        <v>71</v>
      </c>
      <c r="J24" s="49" t="s">
        <v>71</v>
      </c>
      <c r="K24" s="49" t="s">
        <v>558</v>
      </c>
    </row>
    <row r="25" spans="1:11" ht="29" x14ac:dyDescent="0.35">
      <c r="A25" s="49" t="s">
        <v>559</v>
      </c>
      <c r="B25" s="49" t="s">
        <v>557</v>
      </c>
      <c r="C25" s="49" t="s">
        <v>228</v>
      </c>
      <c r="D25" s="49" t="s">
        <v>2</v>
      </c>
      <c r="E25" s="49" t="s">
        <v>56</v>
      </c>
      <c r="F25" s="49" t="s">
        <v>70</v>
      </c>
      <c r="G25" s="49" t="s">
        <v>71</v>
      </c>
      <c r="H25" s="49" t="s">
        <v>71</v>
      </c>
      <c r="I25" s="49" t="s">
        <v>71</v>
      </c>
      <c r="J25" s="49" t="s">
        <v>71</v>
      </c>
      <c r="K25" s="49" t="s">
        <v>550</v>
      </c>
    </row>
    <row r="26" spans="1:11" ht="65.25" customHeight="1" x14ac:dyDescent="0.35">
      <c r="A26" s="97" t="s">
        <v>560</v>
      </c>
      <c r="B26" s="97" t="s">
        <v>561</v>
      </c>
      <c r="C26" s="97" t="s">
        <v>562</v>
      </c>
      <c r="D26" s="97" t="s">
        <v>4</v>
      </c>
      <c r="E26" s="97" t="s">
        <v>563</v>
      </c>
      <c r="F26" s="97" t="s">
        <v>70</v>
      </c>
      <c r="G26" s="97" t="s">
        <v>70</v>
      </c>
      <c r="H26" s="97" t="s">
        <v>71</v>
      </c>
      <c r="I26" s="97" t="s">
        <v>70</v>
      </c>
      <c r="J26" s="97" t="s">
        <v>71</v>
      </c>
      <c r="K26" s="97" t="s">
        <v>564</v>
      </c>
    </row>
  </sheetData>
  <mergeCells count="9">
    <mergeCell ref="A1:K1"/>
    <mergeCell ref="A2:A3"/>
    <mergeCell ref="B2:B3"/>
    <mergeCell ref="C2:C3"/>
    <mergeCell ref="D2:D3"/>
    <mergeCell ref="E2:E3"/>
    <mergeCell ref="F2:J2"/>
    <mergeCell ref="K2:K3"/>
    <mergeCell ref="F3:J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C1ED00B-D2CF-4BDD-BADE-E493F5FCC985}">
          <x14:formula1>
            <xm:f>'https://cbpo.sharepoint.com/sites/Intranet/internalteams/Web/Web Documents/OnChesapeakeProgress_Engaged Communities/Public Access/OLD/[Data_2015_Public_Access_Site_Development.xlsx]General Info'!#REF!</xm:f>
          </x14:formula1>
          <xm:sqref>D5:D356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0"/>
  <sheetViews>
    <sheetView zoomScale="85" zoomScaleNormal="85" workbookViewId="0">
      <selection activeCell="G21" sqref="G21"/>
    </sheetView>
  </sheetViews>
  <sheetFormatPr defaultColWidth="11.453125" defaultRowHeight="14.5" x14ac:dyDescent="0.35"/>
  <cols>
    <col min="1" max="1" width="7.453125" customWidth="1"/>
    <col min="2" max="2" width="18.453125" customWidth="1"/>
    <col min="3" max="3" width="10.26953125" customWidth="1"/>
    <col min="4" max="4" width="6.453125" customWidth="1"/>
    <col min="5" max="5" width="5.1796875" customWidth="1"/>
    <col min="6" max="6" width="5" customWidth="1"/>
    <col min="7" max="7" width="14.81640625" customWidth="1"/>
    <col min="8" max="8" width="4" customWidth="1"/>
    <col min="9" max="9" width="7.26953125" customWidth="1"/>
    <col min="10" max="10" width="15" customWidth="1"/>
    <col min="11" max="11" width="10.453125" customWidth="1"/>
    <col min="257" max="257" width="7.453125" customWidth="1"/>
    <col min="258" max="258" width="18.453125" customWidth="1"/>
    <col min="259" max="259" width="10.26953125" customWidth="1"/>
    <col min="260" max="260" width="6.453125" customWidth="1"/>
    <col min="261" max="261" width="5.1796875" customWidth="1"/>
    <col min="262" max="262" width="5" customWidth="1"/>
    <col min="263" max="263" width="14.81640625" customWidth="1"/>
    <col min="264" max="264" width="4" customWidth="1"/>
    <col min="265" max="265" width="7.26953125" customWidth="1"/>
    <col min="266" max="266" width="15" customWidth="1"/>
    <col min="267" max="267" width="47" customWidth="1"/>
    <col min="513" max="513" width="7.453125" customWidth="1"/>
    <col min="514" max="514" width="18.453125" customWidth="1"/>
    <col min="515" max="515" width="10.26953125" customWidth="1"/>
    <col min="516" max="516" width="6.453125" customWidth="1"/>
    <col min="517" max="517" width="5.1796875" customWidth="1"/>
    <col min="518" max="518" width="5" customWidth="1"/>
    <col min="519" max="519" width="14.81640625" customWidth="1"/>
    <col min="520" max="520" width="4" customWidth="1"/>
    <col min="521" max="521" width="7.26953125" customWidth="1"/>
    <col min="522" max="522" width="15" customWidth="1"/>
    <col min="523" max="523" width="47" customWidth="1"/>
    <col min="769" max="769" width="7.453125" customWidth="1"/>
    <col min="770" max="770" width="18.453125" customWidth="1"/>
    <col min="771" max="771" width="10.26953125" customWidth="1"/>
    <col min="772" max="772" width="6.453125" customWidth="1"/>
    <col min="773" max="773" width="5.1796875" customWidth="1"/>
    <col min="774" max="774" width="5" customWidth="1"/>
    <col min="775" max="775" width="14.81640625" customWidth="1"/>
    <col min="776" max="776" width="4" customWidth="1"/>
    <col min="777" max="777" width="7.26953125" customWidth="1"/>
    <col min="778" max="778" width="15" customWidth="1"/>
    <col min="779" max="779" width="47" customWidth="1"/>
    <col min="1025" max="1025" width="7.453125" customWidth="1"/>
    <col min="1026" max="1026" width="18.453125" customWidth="1"/>
    <col min="1027" max="1027" width="10.26953125" customWidth="1"/>
    <col min="1028" max="1028" width="6.453125" customWidth="1"/>
    <col min="1029" max="1029" width="5.1796875" customWidth="1"/>
    <col min="1030" max="1030" width="5" customWidth="1"/>
    <col min="1031" max="1031" width="14.81640625" customWidth="1"/>
    <col min="1032" max="1032" width="4" customWidth="1"/>
    <col min="1033" max="1033" width="7.26953125" customWidth="1"/>
    <col min="1034" max="1034" width="15" customWidth="1"/>
    <col min="1035" max="1035" width="47" customWidth="1"/>
    <col min="1281" max="1281" width="7.453125" customWidth="1"/>
    <col min="1282" max="1282" width="18.453125" customWidth="1"/>
    <col min="1283" max="1283" width="10.26953125" customWidth="1"/>
    <col min="1284" max="1284" width="6.453125" customWidth="1"/>
    <col min="1285" max="1285" width="5.1796875" customWidth="1"/>
    <col min="1286" max="1286" width="5" customWidth="1"/>
    <col min="1287" max="1287" width="14.81640625" customWidth="1"/>
    <col min="1288" max="1288" width="4" customWidth="1"/>
    <col min="1289" max="1289" width="7.26953125" customWidth="1"/>
    <col min="1290" max="1290" width="15" customWidth="1"/>
    <col min="1291" max="1291" width="47" customWidth="1"/>
    <col min="1537" max="1537" width="7.453125" customWidth="1"/>
    <col min="1538" max="1538" width="18.453125" customWidth="1"/>
    <col min="1539" max="1539" width="10.26953125" customWidth="1"/>
    <col min="1540" max="1540" width="6.453125" customWidth="1"/>
    <col min="1541" max="1541" width="5.1796875" customWidth="1"/>
    <col min="1542" max="1542" width="5" customWidth="1"/>
    <col min="1543" max="1543" width="14.81640625" customWidth="1"/>
    <col min="1544" max="1544" width="4" customWidth="1"/>
    <col min="1545" max="1545" width="7.26953125" customWidth="1"/>
    <col min="1546" max="1546" width="15" customWidth="1"/>
    <col min="1547" max="1547" width="47" customWidth="1"/>
    <col min="1793" max="1793" width="7.453125" customWidth="1"/>
    <col min="1794" max="1794" width="18.453125" customWidth="1"/>
    <col min="1795" max="1795" width="10.26953125" customWidth="1"/>
    <col min="1796" max="1796" width="6.453125" customWidth="1"/>
    <col min="1797" max="1797" width="5.1796875" customWidth="1"/>
    <col min="1798" max="1798" width="5" customWidth="1"/>
    <col min="1799" max="1799" width="14.81640625" customWidth="1"/>
    <col min="1800" max="1800" width="4" customWidth="1"/>
    <col min="1801" max="1801" width="7.26953125" customWidth="1"/>
    <col min="1802" max="1802" width="15" customWidth="1"/>
    <col min="1803" max="1803" width="47" customWidth="1"/>
    <col min="2049" max="2049" width="7.453125" customWidth="1"/>
    <col min="2050" max="2050" width="18.453125" customWidth="1"/>
    <col min="2051" max="2051" width="10.26953125" customWidth="1"/>
    <col min="2052" max="2052" width="6.453125" customWidth="1"/>
    <col min="2053" max="2053" width="5.1796875" customWidth="1"/>
    <col min="2054" max="2054" width="5" customWidth="1"/>
    <col min="2055" max="2055" width="14.81640625" customWidth="1"/>
    <col min="2056" max="2056" width="4" customWidth="1"/>
    <col min="2057" max="2057" width="7.26953125" customWidth="1"/>
    <col min="2058" max="2058" width="15" customWidth="1"/>
    <col min="2059" max="2059" width="47" customWidth="1"/>
    <col min="2305" max="2305" width="7.453125" customWidth="1"/>
    <col min="2306" max="2306" width="18.453125" customWidth="1"/>
    <col min="2307" max="2307" width="10.26953125" customWidth="1"/>
    <col min="2308" max="2308" width="6.453125" customWidth="1"/>
    <col min="2309" max="2309" width="5.1796875" customWidth="1"/>
    <col min="2310" max="2310" width="5" customWidth="1"/>
    <col min="2311" max="2311" width="14.81640625" customWidth="1"/>
    <col min="2312" max="2312" width="4" customWidth="1"/>
    <col min="2313" max="2313" width="7.26953125" customWidth="1"/>
    <col min="2314" max="2314" width="15" customWidth="1"/>
    <col min="2315" max="2315" width="47" customWidth="1"/>
    <col min="2561" max="2561" width="7.453125" customWidth="1"/>
    <col min="2562" max="2562" width="18.453125" customWidth="1"/>
    <col min="2563" max="2563" width="10.26953125" customWidth="1"/>
    <col min="2564" max="2564" width="6.453125" customWidth="1"/>
    <col min="2565" max="2565" width="5.1796875" customWidth="1"/>
    <col min="2566" max="2566" width="5" customWidth="1"/>
    <col min="2567" max="2567" width="14.81640625" customWidth="1"/>
    <col min="2568" max="2568" width="4" customWidth="1"/>
    <col min="2569" max="2569" width="7.26953125" customWidth="1"/>
    <col min="2570" max="2570" width="15" customWidth="1"/>
    <col min="2571" max="2571" width="47" customWidth="1"/>
    <col min="2817" max="2817" width="7.453125" customWidth="1"/>
    <col min="2818" max="2818" width="18.453125" customWidth="1"/>
    <col min="2819" max="2819" width="10.26953125" customWidth="1"/>
    <col min="2820" max="2820" width="6.453125" customWidth="1"/>
    <col min="2821" max="2821" width="5.1796875" customWidth="1"/>
    <col min="2822" max="2822" width="5" customWidth="1"/>
    <col min="2823" max="2823" width="14.81640625" customWidth="1"/>
    <col min="2824" max="2824" width="4" customWidth="1"/>
    <col min="2825" max="2825" width="7.26953125" customWidth="1"/>
    <col min="2826" max="2826" width="15" customWidth="1"/>
    <col min="2827" max="2827" width="47" customWidth="1"/>
    <col min="3073" max="3073" width="7.453125" customWidth="1"/>
    <col min="3074" max="3074" width="18.453125" customWidth="1"/>
    <col min="3075" max="3075" width="10.26953125" customWidth="1"/>
    <col min="3076" max="3076" width="6.453125" customWidth="1"/>
    <col min="3077" max="3077" width="5.1796875" customWidth="1"/>
    <col min="3078" max="3078" width="5" customWidth="1"/>
    <col min="3079" max="3079" width="14.81640625" customWidth="1"/>
    <col min="3080" max="3080" width="4" customWidth="1"/>
    <col min="3081" max="3081" width="7.26953125" customWidth="1"/>
    <col min="3082" max="3082" width="15" customWidth="1"/>
    <col min="3083" max="3083" width="47" customWidth="1"/>
    <col min="3329" max="3329" width="7.453125" customWidth="1"/>
    <col min="3330" max="3330" width="18.453125" customWidth="1"/>
    <col min="3331" max="3331" width="10.26953125" customWidth="1"/>
    <col min="3332" max="3332" width="6.453125" customWidth="1"/>
    <col min="3333" max="3333" width="5.1796875" customWidth="1"/>
    <col min="3334" max="3334" width="5" customWidth="1"/>
    <col min="3335" max="3335" width="14.81640625" customWidth="1"/>
    <col min="3336" max="3336" width="4" customWidth="1"/>
    <col min="3337" max="3337" width="7.26953125" customWidth="1"/>
    <col min="3338" max="3338" width="15" customWidth="1"/>
    <col min="3339" max="3339" width="47" customWidth="1"/>
    <col min="3585" max="3585" width="7.453125" customWidth="1"/>
    <col min="3586" max="3586" width="18.453125" customWidth="1"/>
    <col min="3587" max="3587" width="10.26953125" customWidth="1"/>
    <col min="3588" max="3588" width="6.453125" customWidth="1"/>
    <col min="3589" max="3589" width="5.1796875" customWidth="1"/>
    <col min="3590" max="3590" width="5" customWidth="1"/>
    <col min="3591" max="3591" width="14.81640625" customWidth="1"/>
    <col min="3592" max="3592" width="4" customWidth="1"/>
    <col min="3593" max="3593" width="7.26953125" customWidth="1"/>
    <col min="3594" max="3594" width="15" customWidth="1"/>
    <col min="3595" max="3595" width="47" customWidth="1"/>
    <col min="3841" max="3841" width="7.453125" customWidth="1"/>
    <col min="3842" max="3842" width="18.453125" customWidth="1"/>
    <col min="3843" max="3843" width="10.26953125" customWidth="1"/>
    <col min="3844" max="3844" width="6.453125" customWidth="1"/>
    <col min="3845" max="3845" width="5.1796875" customWidth="1"/>
    <col min="3846" max="3846" width="5" customWidth="1"/>
    <col min="3847" max="3847" width="14.81640625" customWidth="1"/>
    <col min="3848" max="3848" width="4" customWidth="1"/>
    <col min="3849" max="3849" width="7.26953125" customWidth="1"/>
    <col min="3850" max="3850" width="15" customWidth="1"/>
    <col min="3851" max="3851" width="47" customWidth="1"/>
    <col min="4097" max="4097" width="7.453125" customWidth="1"/>
    <col min="4098" max="4098" width="18.453125" customWidth="1"/>
    <col min="4099" max="4099" width="10.26953125" customWidth="1"/>
    <col min="4100" max="4100" width="6.453125" customWidth="1"/>
    <col min="4101" max="4101" width="5.1796875" customWidth="1"/>
    <col min="4102" max="4102" width="5" customWidth="1"/>
    <col min="4103" max="4103" width="14.81640625" customWidth="1"/>
    <col min="4104" max="4104" width="4" customWidth="1"/>
    <col min="4105" max="4105" width="7.26953125" customWidth="1"/>
    <col min="4106" max="4106" width="15" customWidth="1"/>
    <col min="4107" max="4107" width="47" customWidth="1"/>
    <col min="4353" max="4353" width="7.453125" customWidth="1"/>
    <col min="4354" max="4354" width="18.453125" customWidth="1"/>
    <col min="4355" max="4355" width="10.26953125" customWidth="1"/>
    <col min="4356" max="4356" width="6.453125" customWidth="1"/>
    <col min="4357" max="4357" width="5.1796875" customWidth="1"/>
    <col min="4358" max="4358" width="5" customWidth="1"/>
    <col min="4359" max="4359" width="14.81640625" customWidth="1"/>
    <col min="4360" max="4360" width="4" customWidth="1"/>
    <col min="4361" max="4361" width="7.26953125" customWidth="1"/>
    <col min="4362" max="4362" width="15" customWidth="1"/>
    <col min="4363" max="4363" width="47" customWidth="1"/>
    <col min="4609" max="4609" width="7.453125" customWidth="1"/>
    <col min="4610" max="4610" width="18.453125" customWidth="1"/>
    <col min="4611" max="4611" width="10.26953125" customWidth="1"/>
    <col min="4612" max="4612" width="6.453125" customWidth="1"/>
    <col min="4613" max="4613" width="5.1796875" customWidth="1"/>
    <col min="4614" max="4614" width="5" customWidth="1"/>
    <col min="4615" max="4615" width="14.81640625" customWidth="1"/>
    <col min="4616" max="4616" width="4" customWidth="1"/>
    <col min="4617" max="4617" width="7.26953125" customWidth="1"/>
    <col min="4618" max="4618" width="15" customWidth="1"/>
    <col min="4619" max="4619" width="47" customWidth="1"/>
    <col min="4865" max="4865" width="7.453125" customWidth="1"/>
    <col min="4866" max="4866" width="18.453125" customWidth="1"/>
    <col min="4867" max="4867" width="10.26953125" customWidth="1"/>
    <col min="4868" max="4868" width="6.453125" customWidth="1"/>
    <col min="4869" max="4869" width="5.1796875" customWidth="1"/>
    <col min="4870" max="4870" width="5" customWidth="1"/>
    <col min="4871" max="4871" width="14.81640625" customWidth="1"/>
    <col min="4872" max="4872" width="4" customWidth="1"/>
    <col min="4873" max="4873" width="7.26953125" customWidth="1"/>
    <col min="4874" max="4874" width="15" customWidth="1"/>
    <col min="4875" max="4875" width="47" customWidth="1"/>
    <col min="5121" max="5121" width="7.453125" customWidth="1"/>
    <col min="5122" max="5122" width="18.453125" customWidth="1"/>
    <col min="5123" max="5123" width="10.26953125" customWidth="1"/>
    <col min="5124" max="5124" width="6.453125" customWidth="1"/>
    <col min="5125" max="5125" width="5.1796875" customWidth="1"/>
    <col min="5126" max="5126" width="5" customWidth="1"/>
    <col min="5127" max="5127" width="14.81640625" customWidth="1"/>
    <col min="5128" max="5128" width="4" customWidth="1"/>
    <col min="5129" max="5129" width="7.26953125" customWidth="1"/>
    <col min="5130" max="5130" width="15" customWidth="1"/>
    <col min="5131" max="5131" width="47" customWidth="1"/>
    <col min="5377" max="5377" width="7.453125" customWidth="1"/>
    <col min="5378" max="5378" width="18.453125" customWidth="1"/>
    <col min="5379" max="5379" width="10.26953125" customWidth="1"/>
    <col min="5380" max="5380" width="6.453125" customWidth="1"/>
    <col min="5381" max="5381" width="5.1796875" customWidth="1"/>
    <col min="5382" max="5382" width="5" customWidth="1"/>
    <col min="5383" max="5383" width="14.81640625" customWidth="1"/>
    <col min="5384" max="5384" width="4" customWidth="1"/>
    <col min="5385" max="5385" width="7.26953125" customWidth="1"/>
    <col min="5386" max="5386" width="15" customWidth="1"/>
    <col min="5387" max="5387" width="47" customWidth="1"/>
    <col min="5633" max="5633" width="7.453125" customWidth="1"/>
    <col min="5634" max="5634" width="18.453125" customWidth="1"/>
    <col min="5635" max="5635" width="10.26953125" customWidth="1"/>
    <col min="5636" max="5636" width="6.453125" customWidth="1"/>
    <col min="5637" max="5637" width="5.1796875" customWidth="1"/>
    <col min="5638" max="5638" width="5" customWidth="1"/>
    <col min="5639" max="5639" width="14.81640625" customWidth="1"/>
    <col min="5640" max="5640" width="4" customWidth="1"/>
    <col min="5641" max="5641" width="7.26953125" customWidth="1"/>
    <col min="5642" max="5642" width="15" customWidth="1"/>
    <col min="5643" max="5643" width="47" customWidth="1"/>
    <col min="5889" max="5889" width="7.453125" customWidth="1"/>
    <col min="5890" max="5890" width="18.453125" customWidth="1"/>
    <col min="5891" max="5891" width="10.26953125" customWidth="1"/>
    <col min="5892" max="5892" width="6.453125" customWidth="1"/>
    <col min="5893" max="5893" width="5.1796875" customWidth="1"/>
    <col min="5894" max="5894" width="5" customWidth="1"/>
    <col min="5895" max="5895" width="14.81640625" customWidth="1"/>
    <col min="5896" max="5896" width="4" customWidth="1"/>
    <col min="5897" max="5897" width="7.26953125" customWidth="1"/>
    <col min="5898" max="5898" width="15" customWidth="1"/>
    <col min="5899" max="5899" width="47" customWidth="1"/>
    <col min="6145" max="6145" width="7.453125" customWidth="1"/>
    <col min="6146" max="6146" width="18.453125" customWidth="1"/>
    <col min="6147" max="6147" width="10.26953125" customWidth="1"/>
    <col min="6148" max="6148" width="6.453125" customWidth="1"/>
    <col min="6149" max="6149" width="5.1796875" customWidth="1"/>
    <col min="6150" max="6150" width="5" customWidth="1"/>
    <col min="6151" max="6151" width="14.81640625" customWidth="1"/>
    <col min="6152" max="6152" width="4" customWidth="1"/>
    <col min="6153" max="6153" width="7.26953125" customWidth="1"/>
    <col min="6154" max="6154" width="15" customWidth="1"/>
    <col min="6155" max="6155" width="47" customWidth="1"/>
    <col min="6401" max="6401" width="7.453125" customWidth="1"/>
    <col min="6402" max="6402" width="18.453125" customWidth="1"/>
    <col min="6403" max="6403" width="10.26953125" customWidth="1"/>
    <col min="6404" max="6404" width="6.453125" customWidth="1"/>
    <col min="6405" max="6405" width="5.1796875" customWidth="1"/>
    <col min="6406" max="6406" width="5" customWidth="1"/>
    <col min="6407" max="6407" width="14.81640625" customWidth="1"/>
    <col min="6408" max="6408" width="4" customWidth="1"/>
    <col min="6409" max="6409" width="7.26953125" customWidth="1"/>
    <col min="6410" max="6410" width="15" customWidth="1"/>
    <col min="6411" max="6411" width="47" customWidth="1"/>
    <col min="6657" max="6657" width="7.453125" customWidth="1"/>
    <col min="6658" max="6658" width="18.453125" customWidth="1"/>
    <col min="6659" max="6659" width="10.26953125" customWidth="1"/>
    <col min="6660" max="6660" width="6.453125" customWidth="1"/>
    <col min="6661" max="6661" width="5.1796875" customWidth="1"/>
    <col min="6662" max="6662" width="5" customWidth="1"/>
    <col min="6663" max="6663" width="14.81640625" customWidth="1"/>
    <col min="6664" max="6664" width="4" customWidth="1"/>
    <col min="6665" max="6665" width="7.26953125" customWidth="1"/>
    <col min="6666" max="6666" width="15" customWidth="1"/>
    <col min="6667" max="6667" width="47" customWidth="1"/>
    <col min="6913" max="6913" width="7.453125" customWidth="1"/>
    <col min="6914" max="6914" width="18.453125" customWidth="1"/>
    <col min="6915" max="6915" width="10.26953125" customWidth="1"/>
    <col min="6916" max="6916" width="6.453125" customWidth="1"/>
    <col min="6917" max="6917" width="5.1796875" customWidth="1"/>
    <col min="6918" max="6918" width="5" customWidth="1"/>
    <col min="6919" max="6919" width="14.81640625" customWidth="1"/>
    <col min="6920" max="6920" width="4" customWidth="1"/>
    <col min="6921" max="6921" width="7.26953125" customWidth="1"/>
    <col min="6922" max="6922" width="15" customWidth="1"/>
    <col min="6923" max="6923" width="47" customWidth="1"/>
    <col min="7169" max="7169" width="7.453125" customWidth="1"/>
    <col min="7170" max="7170" width="18.453125" customWidth="1"/>
    <col min="7171" max="7171" width="10.26953125" customWidth="1"/>
    <col min="7172" max="7172" width="6.453125" customWidth="1"/>
    <col min="7173" max="7173" width="5.1796875" customWidth="1"/>
    <col min="7174" max="7174" width="5" customWidth="1"/>
    <col min="7175" max="7175" width="14.81640625" customWidth="1"/>
    <col min="7176" max="7176" width="4" customWidth="1"/>
    <col min="7177" max="7177" width="7.26953125" customWidth="1"/>
    <col min="7178" max="7178" width="15" customWidth="1"/>
    <col min="7179" max="7179" width="47" customWidth="1"/>
    <col min="7425" max="7425" width="7.453125" customWidth="1"/>
    <col min="7426" max="7426" width="18.453125" customWidth="1"/>
    <col min="7427" max="7427" width="10.26953125" customWidth="1"/>
    <col min="7428" max="7428" width="6.453125" customWidth="1"/>
    <col min="7429" max="7429" width="5.1796875" customWidth="1"/>
    <col min="7430" max="7430" width="5" customWidth="1"/>
    <col min="7431" max="7431" width="14.81640625" customWidth="1"/>
    <col min="7432" max="7432" width="4" customWidth="1"/>
    <col min="7433" max="7433" width="7.26953125" customWidth="1"/>
    <col min="7434" max="7434" width="15" customWidth="1"/>
    <col min="7435" max="7435" width="47" customWidth="1"/>
    <col min="7681" max="7681" width="7.453125" customWidth="1"/>
    <col min="7682" max="7682" width="18.453125" customWidth="1"/>
    <col min="7683" max="7683" width="10.26953125" customWidth="1"/>
    <col min="7684" max="7684" width="6.453125" customWidth="1"/>
    <col min="7685" max="7685" width="5.1796875" customWidth="1"/>
    <col min="7686" max="7686" width="5" customWidth="1"/>
    <col min="7687" max="7687" width="14.81640625" customWidth="1"/>
    <col min="7688" max="7688" width="4" customWidth="1"/>
    <col min="7689" max="7689" width="7.26953125" customWidth="1"/>
    <col min="7690" max="7690" width="15" customWidth="1"/>
    <col min="7691" max="7691" width="47" customWidth="1"/>
    <col min="7937" max="7937" width="7.453125" customWidth="1"/>
    <col min="7938" max="7938" width="18.453125" customWidth="1"/>
    <col min="7939" max="7939" width="10.26953125" customWidth="1"/>
    <col min="7940" max="7940" width="6.453125" customWidth="1"/>
    <col min="7941" max="7941" width="5.1796875" customWidth="1"/>
    <col min="7942" max="7942" width="5" customWidth="1"/>
    <col min="7943" max="7943" width="14.81640625" customWidth="1"/>
    <col min="7944" max="7944" width="4" customWidth="1"/>
    <col min="7945" max="7945" width="7.26953125" customWidth="1"/>
    <col min="7946" max="7946" width="15" customWidth="1"/>
    <col min="7947" max="7947" width="47" customWidth="1"/>
    <col min="8193" max="8193" width="7.453125" customWidth="1"/>
    <col min="8194" max="8194" width="18.453125" customWidth="1"/>
    <col min="8195" max="8195" width="10.26953125" customWidth="1"/>
    <col min="8196" max="8196" width="6.453125" customWidth="1"/>
    <col min="8197" max="8197" width="5.1796875" customWidth="1"/>
    <col min="8198" max="8198" width="5" customWidth="1"/>
    <col min="8199" max="8199" width="14.81640625" customWidth="1"/>
    <col min="8200" max="8200" width="4" customWidth="1"/>
    <col min="8201" max="8201" width="7.26953125" customWidth="1"/>
    <col min="8202" max="8202" width="15" customWidth="1"/>
    <col min="8203" max="8203" width="47" customWidth="1"/>
    <col min="8449" max="8449" width="7.453125" customWidth="1"/>
    <col min="8450" max="8450" width="18.453125" customWidth="1"/>
    <col min="8451" max="8451" width="10.26953125" customWidth="1"/>
    <col min="8452" max="8452" width="6.453125" customWidth="1"/>
    <col min="8453" max="8453" width="5.1796875" customWidth="1"/>
    <col min="8454" max="8454" width="5" customWidth="1"/>
    <col min="8455" max="8455" width="14.81640625" customWidth="1"/>
    <col min="8456" max="8456" width="4" customWidth="1"/>
    <col min="8457" max="8457" width="7.26953125" customWidth="1"/>
    <col min="8458" max="8458" width="15" customWidth="1"/>
    <col min="8459" max="8459" width="47" customWidth="1"/>
    <col min="8705" max="8705" width="7.453125" customWidth="1"/>
    <col min="8706" max="8706" width="18.453125" customWidth="1"/>
    <col min="8707" max="8707" width="10.26953125" customWidth="1"/>
    <col min="8708" max="8708" width="6.453125" customWidth="1"/>
    <col min="8709" max="8709" width="5.1796875" customWidth="1"/>
    <col min="8710" max="8710" width="5" customWidth="1"/>
    <col min="8711" max="8711" width="14.81640625" customWidth="1"/>
    <col min="8712" max="8712" width="4" customWidth="1"/>
    <col min="8713" max="8713" width="7.26953125" customWidth="1"/>
    <col min="8714" max="8714" width="15" customWidth="1"/>
    <col min="8715" max="8715" width="47" customWidth="1"/>
    <col min="8961" max="8961" width="7.453125" customWidth="1"/>
    <col min="8962" max="8962" width="18.453125" customWidth="1"/>
    <col min="8963" max="8963" width="10.26953125" customWidth="1"/>
    <col min="8964" max="8964" width="6.453125" customWidth="1"/>
    <col min="8965" max="8965" width="5.1796875" customWidth="1"/>
    <col min="8966" max="8966" width="5" customWidth="1"/>
    <col min="8967" max="8967" width="14.81640625" customWidth="1"/>
    <col min="8968" max="8968" width="4" customWidth="1"/>
    <col min="8969" max="8969" width="7.26953125" customWidth="1"/>
    <col min="8970" max="8970" width="15" customWidth="1"/>
    <col min="8971" max="8971" width="47" customWidth="1"/>
    <col min="9217" max="9217" width="7.453125" customWidth="1"/>
    <col min="9218" max="9218" width="18.453125" customWidth="1"/>
    <col min="9219" max="9219" width="10.26953125" customWidth="1"/>
    <col min="9220" max="9220" width="6.453125" customWidth="1"/>
    <col min="9221" max="9221" width="5.1796875" customWidth="1"/>
    <col min="9222" max="9222" width="5" customWidth="1"/>
    <col min="9223" max="9223" width="14.81640625" customWidth="1"/>
    <col min="9224" max="9224" width="4" customWidth="1"/>
    <col min="9225" max="9225" width="7.26953125" customWidth="1"/>
    <col min="9226" max="9226" width="15" customWidth="1"/>
    <col min="9227" max="9227" width="47" customWidth="1"/>
    <col min="9473" max="9473" width="7.453125" customWidth="1"/>
    <col min="9474" max="9474" width="18.453125" customWidth="1"/>
    <col min="9475" max="9475" width="10.26953125" customWidth="1"/>
    <col min="9476" max="9476" width="6.453125" customWidth="1"/>
    <col min="9477" max="9477" width="5.1796875" customWidth="1"/>
    <col min="9478" max="9478" width="5" customWidth="1"/>
    <col min="9479" max="9479" width="14.81640625" customWidth="1"/>
    <col min="9480" max="9480" width="4" customWidth="1"/>
    <col min="9481" max="9481" width="7.26953125" customWidth="1"/>
    <col min="9482" max="9482" width="15" customWidth="1"/>
    <col min="9483" max="9483" width="47" customWidth="1"/>
    <col min="9729" max="9729" width="7.453125" customWidth="1"/>
    <col min="9730" max="9730" width="18.453125" customWidth="1"/>
    <col min="9731" max="9731" width="10.26953125" customWidth="1"/>
    <col min="9732" max="9732" width="6.453125" customWidth="1"/>
    <col min="9733" max="9733" width="5.1796875" customWidth="1"/>
    <col min="9734" max="9734" width="5" customWidth="1"/>
    <col min="9735" max="9735" width="14.81640625" customWidth="1"/>
    <col min="9736" max="9736" width="4" customWidth="1"/>
    <col min="9737" max="9737" width="7.26953125" customWidth="1"/>
    <col min="9738" max="9738" width="15" customWidth="1"/>
    <col min="9739" max="9739" width="47" customWidth="1"/>
    <col min="9985" max="9985" width="7.453125" customWidth="1"/>
    <col min="9986" max="9986" width="18.453125" customWidth="1"/>
    <col min="9987" max="9987" width="10.26953125" customWidth="1"/>
    <col min="9988" max="9988" width="6.453125" customWidth="1"/>
    <col min="9989" max="9989" width="5.1796875" customWidth="1"/>
    <col min="9990" max="9990" width="5" customWidth="1"/>
    <col min="9991" max="9991" width="14.81640625" customWidth="1"/>
    <col min="9992" max="9992" width="4" customWidth="1"/>
    <col min="9993" max="9993" width="7.26953125" customWidth="1"/>
    <col min="9994" max="9994" width="15" customWidth="1"/>
    <col min="9995" max="9995" width="47" customWidth="1"/>
    <col min="10241" max="10241" width="7.453125" customWidth="1"/>
    <col min="10242" max="10242" width="18.453125" customWidth="1"/>
    <col min="10243" max="10243" width="10.26953125" customWidth="1"/>
    <col min="10244" max="10244" width="6.453125" customWidth="1"/>
    <col min="10245" max="10245" width="5.1796875" customWidth="1"/>
    <col min="10246" max="10246" width="5" customWidth="1"/>
    <col min="10247" max="10247" width="14.81640625" customWidth="1"/>
    <col min="10248" max="10248" width="4" customWidth="1"/>
    <col min="10249" max="10249" width="7.26953125" customWidth="1"/>
    <col min="10250" max="10250" width="15" customWidth="1"/>
    <col min="10251" max="10251" width="47" customWidth="1"/>
    <col min="10497" max="10497" width="7.453125" customWidth="1"/>
    <col min="10498" max="10498" width="18.453125" customWidth="1"/>
    <col min="10499" max="10499" width="10.26953125" customWidth="1"/>
    <col min="10500" max="10500" width="6.453125" customWidth="1"/>
    <col min="10501" max="10501" width="5.1796875" customWidth="1"/>
    <col min="10502" max="10502" width="5" customWidth="1"/>
    <col min="10503" max="10503" width="14.81640625" customWidth="1"/>
    <col min="10504" max="10504" width="4" customWidth="1"/>
    <col min="10505" max="10505" width="7.26953125" customWidth="1"/>
    <col min="10506" max="10506" width="15" customWidth="1"/>
    <col min="10507" max="10507" width="47" customWidth="1"/>
    <col min="10753" max="10753" width="7.453125" customWidth="1"/>
    <col min="10754" max="10754" width="18.453125" customWidth="1"/>
    <col min="10755" max="10755" width="10.26953125" customWidth="1"/>
    <col min="10756" max="10756" width="6.453125" customWidth="1"/>
    <col min="10757" max="10757" width="5.1796875" customWidth="1"/>
    <col min="10758" max="10758" width="5" customWidth="1"/>
    <col min="10759" max="10759" width="14.81640625" customWidth="1"/>
    <col min="10760" max="10760" width="4" customWidth="1"/>
    <col min="10761" max="10761" width="7.26953125" customWidth="1"/>
    <col min="10762" max="10762" width="15" customWidth="1"/>
    <col min="10763" max="10763" width="47" customWidth="1"/>
    <col min="11009" max="11009" width="7.453125" customWidth="1"/>
    <col min="11010" max="11010" width="18.453125" customWidth="1"/>
    <col min="11011" max="11011" width="10.26953125" customWidth="1"/>
    <col min="11012" max="11012" width="6.453125" customWidth="1"/>
    <col min="11013" max="11013" width="5.1796875" customWidth="1"/>
    <col min="11014" max="11014" width="5" customWidth="1"/>
    <col min="11015" max="11015" width="14.81640625" customWidth="1"/>
    <col min="11016" max="11016" width="4" customWidth="1"/>
    <col min="11017" max="11017" width="7.26953125" customWidth="1"/>
    <col min="11018" max="11018" width="15" customWidth="1"/>
    <col min="11019" max="11019" width="47" customWidth="1"/>
    <col min="11265" max="11265" width="7.453125" customWidth="1"/>
    <col min="11266" max="11266" width="18.453125" customWidth="1"/>
    <col min="11267" max="11267" width="10.26953125" customWidth="1"/>
    <col min="11268" max="11268" width="6.453125" customWidth="1"/>
    <col min="11269" max="11269" width="5.1796875" customWidth="1"/>
    <col min="11270" max="11270" width="5" customWidth="1"/>
    <col min="11271" max="11271" width="14.81640625" customWidth="1"/>
    <col min="11272" max="11272" width="4" customWidth="1"/>
    <col min="11273" max="11273" width="7.26953125" customWidth="1"/>
    <col min="11274" max="11274" width="15" customWidth="1"/>
    <col min="11275" max="11275" width="47" customWidth="1"/>
    <col min="11521" max="11521" width="7.453125" customWidth="1"/>
    <col min="11522" max="11522" width="18.453125" customWidth="1"/>
    <col min="11523" max="11523" width="10.26953125" customWidth="1"/>
    <col min="11524" max="11524" width="6.453125" customWidth="1"/>
    <col min="11525" max="11525" width="5.1796875" customWidth="1"/>
    <col min="11526" max="11526" width="5" customWidth="1"/>
    <col min="11527" max="11527" width="14.81640625" customWidth="1"/>
    <col min="11528" max="11528" width="4" customWidth="1"/>
    <col min="11529" max="11529" width="7.26953125" customWidth="1"/>
    <col min="11530" max="11530" width="15" customWidth="1"/>
    <col min="11531" max="11531" width="47" customWidth="1"/>
    <col min="11777" max="11777" width="7.453125" customWidth="1"/>
    <col min="11778" max="11778" width="18.453125" customWidth="1"/>
    <col min="11779" max="11779" width="10.26953125" customWidth="1"/>
    <col min="11780" max="11780" width="6.453125" customWidth="1"/>
    <col min="11781" max="11781" width="5.1796875" customWidth="1"/>
    <col min="11782" max="11782" width="5" customWidth="1"/>
    <col min="11783" max="11783" width="14.81640625" customWidth="1"/>
    <col min="11784" max="11784" width="4" customWidth="1"/>
    <col min="11785" max="11785" width="7.26953125" customWidth="1"/>
    <col min="11786" max="11786" width="15" customWidth="1"/>
    <col min="11787" max="11787" width="47" customWidth="1"/>
    <col min="12033" max="12033" width="7.453125" customWidth="1"/>
    <col min="12034" max="12034" width="18.453125" customWidth="1"/>
    <col min="12035" max="12035" width="10.26953125" customWidth="1"/>
    <col min="12036" max="12036" width="6.453125" customWidth="1"/>
    <col min="12037" max="12037" width="5.1796875" customWidth="1"/>
    <col min="12038" max="12038" width="5" customWidth="1"/>
    <col min="12039" max="12039" width="14.81640625" customWidth="1"/>
    <col min="12040" max="12040" width="4" customWidth="1"/>
    <col min="12041" max="12041" width="7.26953125" customWidth="1"/>
    <col min="12042" max="12042" width="15" customWidth="1"/>
    <col min="12043" max="12043" width="47" customWidth="1"/>
    <col min="12289" max="12289" width="7.453125" customWidth="1"/>
    <col min="12290" max="12290" width="18.453125" customWidth="1"/>
    <col min="12291" max="12291" width="10.26953125" customWidth="1"/>
    <col min="12292" max="12292" width="6.453125" customWidth="1"/>
    <col min="12293" max="12293" width="5.1796875" customWidth="1"/>
    <col min="12294" max="12294" width="5" customWidth="1"/>
    <col min="12295" max="12295" width="14.81640625" customWidth="1"/>
    <col min="12296" max="12296" width="4" customWidth="1"/>
    <col min="12297" max="12297" width="7.26953125" customWidth="1"/>
    <col min="12298" max="12298" width="15" customWidth="1"/>
    <col min="12299" max="12299" width="47" customWidth="1"/>
    <col min="12545" max="12545" width="7.453125" customWidth="1"/>
    <col min="12546" max="12546" width="18.453125" customWidth="1"/>
    <col min="12547" max="12547" width="10.26953125" customWidth="1"/>
    <col min="12548" max="12548" width="6.453125" customWidth="1"/>
    <col min="12549" max="12549" width="5.1796875" customWidth="1"/>
    <col min="12550" max="12550" width="5" customWidth="1"/>
    <col min="12551" max="12551" width="14.81640625" customWidth="1"/>
    <col min="12552" max="12552" width="4" customWidth="1"/>
    <col min="12553" max="12553" width="7.26953125" customWidth="1"/>
    <col min="12554" max="12554" width="15" customWidth="1"/>
    <col min="12555" max="12555" width="47" customWidth="1"/>
    <col min="12801" max="12801" width="7.453125" customWidth="1"/>
    <col min="12802" max="12802" width="18.453125" customWidth="1"/>
    <col min="12803" max="12803" width="10.26953125" customWidth="1"/>
    <col min="12804" max="12804" width="6.453125" customWidth="1"/>
    <col min="12805" max="12805" width="5.1796875" customWidth="1"/>
    <col min="12806" max="12806" width="5" customWidth="1"/>
    <col min="12807" max="12807" width="14.81640625" customWidth="1"/>
    <col min="12808" max="12808" width="4" customWidth="1"/>
    <col min="12809" max="12809" width="7.26953125" customWidth="1"/>
    <col min="12810" max="12810" width="15" customWidth="1"/>
    <col min="12811" max="12811" width="47" customWidth="1"/>
    <col min="13057" max="13057" width="7.453125" customWidth="1"/>
    <col min="13058" max="13058" width="18.453125" customWidth="1"/>
    <col min="13059" max="13059" width="10.26953125" customWidth="1"/>
    <col min="13060" max="13060" width="6.453125" customWidth="1"/>
    <col min="13061" max="13061" width="5.1796875" customWidth="1"/>
    <col min="13062" max="13062" width="5" customWidth="1"/>
    <col min="13063" max="13063" width="14.81640625" customWidth="1"/>
    <col min="13064" max="13064" width="4" customWidth="1"/>
    <col min="13065" max="13065" width="7.26953125" customWidth="1"/>
    <col min="13066" max="13066" width="15" customWidth="1"/>
    <col min="13067" max="13067" width="47" customWidth="1"/>
    <col min="13313" max="13313" width="7.453125" customWidth="1"/>
    <col min="13314" max="13314" width="18.453125" customWidth="1"/>
    <col min="13315" max="13315" width="10.26953125" customWidth="1"/>
    <col min="13316" max="13316" width="6.453125" customWidth="1"/>
    <col min="13317" max="13317" width="5.1796875" customWidth="1"/>
    <col min="13318" max="13318" width="5" customWidth="1"/>
    <col min="13319" max="13319" width="14.81640625" customWidth="1"/>
    <col min="13320" max="13320" width="4" customWidth="1"/>
    <col min="13321" max="13321" width="7.26953125" customWidth="1"/>
    <col min="13322" max="13322" width="15" customWidth="1"/>
    <col min="13323" max="13323" width="47" customWidth="1"/>
    <col min="13569" max="13569" width="7.453125" customWidth="1"/>
    <col min="13570" max="13570" width="18.453125" customWidth="1"/>
    <col min="13571" max="13571" width="10.26953125" customWidth="1"/>
    <col min="13572" max="13572" width="6.453125" customWidth="1"/>
    <col min="13573" max="13573" width="5.1796875" customWidth="1"/>
    <col min="13574" max="13574" width="5" customWidth="1"/>
    <col min="13575" max="13575" width="14.81640625" customWidth="1"/>
    <col min="13576" max="13576" width="4" customWidth="1"/>
    <col min="13577" max="13577" width="7.26953125" customWidth="1"/>
    <col min="13578" max="13578" width="15" customWidth="1"/>
    <col min="13579" max="13579" width="47" customWidth="1"/>
    <col min="13825" max="13825" width="7.453125" customWidth="1"/>
    <col min="13826" max="13826" width="18.453125" customWidth="1"/>
    <col min="13827" max="13827" width="10.26953125" customWidth="1"/>
    <col min="13828" max="13828" width="6.453125" customWidth="1"/>
    <col min="13829" max="13829" width="5.1796875" customWidth="1"/>
    <col min="13830" max="13830" width="5" customWidth="1"/>
    <col min="13831" max="13831" width="14.81640625" customWidth="1"/>
    <col min="13832" max="13832" width="4" customWidth="1"/>
    <col min="13833" max="13833" width="7.26953125" customWidth="1"/>
    <col min="13834" max="13834" width="15" customWidth="1"/>
    <col min="13835" max="13835" width="47" customWidth="1"/>
    <col min="14081" max="14081" width="7.453125" customWidth="1"/>
    <col min="14082" max="14082" width="18.453125" customWidth="1"/>
    <col min="14083" max="14083" width="10.26953125" customWidth="1"/>
    <col min="14084" max="14084" width="6.453125" customWidth="1"/>
    <col min="14085" max="14085" width="5.1796875" customWidth="1"/>
    <col min="14086" max="14086" width="5" customWidth="1"/>
    <col min="14087" max="14087" width="14.81640625" customWidth="1"/>
    <col min="14088" max="14088" width="4" customWidth="1"/>
    <col min="14089" max="14089" width="7.26953125" customWidth="1"/>
    <col min="14090" max="14090" width="15" customWidth="1"/>
    <col min="14091" max="14091" width="47" customWidth="1"/>
    <col min="14337" max="14337" width="7.453125" customWidth="1"/>
    <col min="14338" max="14338" width="18.453125" customWidth="1"/>
    <col min="14339" max="14339" width="10.26953125" customWidth="1"/>
    <col min="14340" max="14340" width="6.453125" customWidth="1"/>
    <col min="14341" max="14341" width="5.1796875" customWidth="1"/>
    <col min="14342" max="14342" width="5" customWidth="1"/>
    <col min="14343" max="14343" width="14.81640625" customWidth="1"/>
    <col min="14344" max="14344" width="4" customWidth="1"/>
    <col min="14345" max="14345" width="7.26953125" customWidth="1"/>
    <col min="14346" max="14346" width="15" customWidth="1"/>
    <col min="14347" max="14347" width="47" customWidth="1"/>
    <col min="14593" max="14593" width="7.453125" customWidth="1"/>
    <col min="14594" max="14594" width="18.453125" customWidth="1"/>
    <col min="14595" max="14595" width="10.26953125" customWidth="1"/>
    <col min="14596" max="14596" width="6.453125" customWidth="1"/>
    <col min="14597" max="14597" width="5.1796875" customWidth="1"/>
    <col min="14598" max="14598" width="5" customWidth="1"/>
    <col min="14599" max="14599" width="14.81640625" customWidth="1"/>
    <col min="14600" max="14600" width="4" customWidth="1"/>
    <col min="14601" max="14601" width="7.26953125" customWidth="1"/>
    <col min="14602" max="14602" width="15" customWidth="1"/>
    <col min="14603" max="14603" width="47" customWidth="1"/>
    <col min="14849" max="14849" width="7.453125" customWidth="1"/>
    <col min="14850" max="14850" width="18.453125" customWidth="1"/>
    <col min="14851" max="14851" width="10.26953125" customWidth="1"/>
    <col min="14852" max="14852" width="6.453125" customWidth="1"/>
    <col min="14853" max="14853" width="5.1796875" customWidth="1"/>
    <col min="14854" max="14854" width="5" customWidth="1"/>
    <col min="14855" max="14855" width="14.81640625" customWidth="1"/>
    <col min="14856" max="14856" width="4" customWidth="1"/>
    <col min="14857" max="14857" width="7.26953125" customWidth="1"/>
    <col min="14858" max="14858" width="15" customWidth="1"/>
    <col min="14859" max="14859" width="47" customWidth="1"/>
    <col min="15105" max="15105" width="7.453125" customWidth="1"/>
    <col min="15106" max="15106" width="18.453125" customWidth="1"/>
    <col min="15107" max="15107" width="10.26953125" customWidth="1"/>
    <col min="15108" max="15108" width="6.453125" customWidth="1"/>
    <col min="15109" max="15109" width="5.1796875" customWidth="1"/>
    <col min="15110" max="15110" width="5" customWidth="1"/>
    <col min="15111" max="15111" width="14.81640625" customWidth="1"/>
    <col min="15112" max="15112" width="4" customWidth="1"/>
    <col min="15113" max="15113" width="7.26953125" customWidth="1"/>
    <col min="15114" max="15114" width="15" customWidth="1"/>
    <col min="15115" max="15115" width="47" customWidth="1"/>
    <col min="15361" max="15361" width="7.453125" customWidth="1"/>
    <col min="15362" max="15362" width="18.453125" customWidth="1"/>
    <col min="15363" max="15363" width="10.26953125" customWidth="1"/>
    <col min="15364" max="15364" width="6.453125" customWidth="1"/>
    <col min="15365" max="15365" width="5.1796875" customWidth="1"/>
    <col min="15366" max="15366" width="5" customWidth="1"/>
    <col min="15367" max="15367" width="14.81640625" customWidth="1"/>
    <col min="15368" max="15368" width="4" customWidth="1"/>
    <col min="15369" max="15369" width="7.26953125" customWidth="1"/>
    <col min="15370" max="15370" width="15" customWidth="1"/>
    <col min="15371" max="15371" width="47" customWidth="1"/>
    <col min="15617" max="15617" width="7.453125" customWidth="1"/>
    <col min="15618" max="15618" width="18.453125" customWidth="1"/>
    <col min="15619" max="15619" width="10.26953125" customWidth="1"/>
    <col min="15620" max="15620" width="6.453125" customWidth="1"/>
    <col min="15621" max="15621" width="5.1796875" customWidth="1"/>
    <col min="15622" max="15622" width="5" customWidth="1"/>
    <col min="15623" max="15623" width="14.81640625" customWidth="1"/>
    <col min="15624" max="15624" width="4" customWidth="1"/>
    <col min="15625" max="15625" width="7.26953125" customWidth="1"/>
    <col min="15626" max="15626" width="15" customWidth="1"/>
    <col min="15627" max="15627" width="47" customWidth="1"/>
    <col min="15873" max="15873" width="7.453125" customWidth="1"/>
    <col min="15874" max="15874" width="18.453125" customWidth="1"/>
    <col min="15875" max="15875" width="10.26953125" customWidth="1"/>
    <col min="15876" max="15876" width="6.453125" customWidth="1"/>
    <col min="15877" max="15877" width="5.1796875" customWidth="1"/>
    <col min="15878" max="15878" width="5" customWidth="1"/>
    <col min="15879" max="15879" width="14.81640625" customWidth="1"/>
    <col min="15880" max="15880" width="4" customWidth="1"/>
    <col min="15881" max="15881" width="7.26953125" customWidth="1"/>
    <col min="15882" max="15882" width="15" customWidth="1"/>
    <col min="15883" max="15883" width="47" customWidth="1"/>
    <col min="16129" max="16129" width="7.453125" customWidth="1"/>
    <col min="16130" max="16130" width="18.453125" customWidth="1"/>
    <col min="16131" max="16131" width="10.26953125" customWidth="1"/>
    <col min="16132" max="16132" width="6.453125" customWidth="1"/>
    <col min="16133" max="16133" width="5.1796875" customWidth="1"/>
    <col min="16134" max="16134" width="5" customWidth="1"/>
    <col min="16135" max="16135" width="14.81640625" customWidth="1"/>
    <col min="16136" max="16136" width="4" customWidth="1"/>
    <col min="16137" max="16137" width="7.26953125" customWidth="1"/>
    <col min="16138" max="16138" width="15" customWidth="1"/>
    <col min="16139" max="16139" width="47" customWidth="1"/>
  </cols>
  <sheetData>
    <row r="1" spans="1:15" x14ac:dyDescent="0.35">
      <c r="A1" s="1" t="s">
        <v>0</v>
      </c>
      <c r="D1" s="2"/>
      <c r="E1" s="2"/>
      <c r="F1" s="2"/>
      <c r="J1" s="1" t="s">
        <v>42</v>
      </c>
      <c r="M1" s="2"/>
      <c r="N1" s="2"/>
    </row>
    <row r="2" spans="1:15" ht="15" thickBot="1" x14ac:dyDescent="0.4">
      <c r="A2" s="3" t="s">
        <v>1</v>
      </c>
      <c r="B2" s="3" t="s">
        <v>2</v>
      </c>
      <c r="C2" s="3" t="s">
        <v>3</v>
      </c>
      <c r="D2" s="4" t="s">
        <v>4</v>
      </c>
      <c r="E2" s="4" t="s">
        <v>5</v>
      </c>
      <c r="F2" s="4" t="s">
        <v>6</v>
      </c>
      <c r="G2" s="4" t="s">
        <v>7</v>
      </c>
      <c r="J2" s="27" t="s">
        <v>1</v>
      </c>
      <c r="K2" s="27" t="s">
        <v>2</v>
      </c>
      <c r="L2" s="27" t="s">
        <v>3</v>
      </c>
      <c r="M2" s="28" t="s">
        <v>4</v>
      </c>
      <c r="N2" s="28" t="s">
        <v>5</v>
      </c>
      <c r="O2" s="28" t="s">
        <v>6</v>
      </c>
    </row>
    <row r="3" spans="1:15" ht="15" thickTop="1" x14ac:dyDescent="0.35">
      <c r="A3" s="5">
        <v>2000</v>
      </c>
      <c r="B3" s="5">
        <v>304</v>
      </c>
      <c r="C3" s="5">
        <v>81</v>
      </c>
      <c r="D3" s="6">
        <v>219</v>
      </c>
      <c r="E3" s="6">
        <v>15</v>
      </c>
      <c r="F3" s="6">
        <v>619</v>
      </c>
      <c r="G3" s="6">
        <v>76.894409940000003</v>
      </c>
      <c r="J3" s="7">
        <v>2000</v>
      </c>
      <c r="K3" s="7" t="s">
        <v>41</v>
      </c>
      <c r="L3" s="7" t="s">
        <v>41</v>
      </c>
      <c r="M3" s="7" t="s">
        <v>41</v>
      </c>
      <c r="N3" s="7" t="s">
        <v>41</v>
      </c>
      <c r="O3" s="7" t="s">
        <v>41</v>
      </c>
    </row>
    <row r="4" spans="1:15" x14ac:dyDescent="0.35">
      <c r="A4" s="7">
        <v>2001</v>
      </c>
      <c r="B4" s="7">
        <v>314</v>
      </c>
      <c r="C4" s="7">
        <v>81</v>
      </c>
      <c r="D4" s="8">
        <v>224</v>
      </c>
      <c r="E4" s="8">
        <v>15</v>
      </c>
      <c r="F4" s="8">
        <v>634</v>
      </c>
      <c r="G4" s="8">
        <v>78.757763979999993</v>
      </c>
      <c r="J4" s="7">
        <v>2001</v>
      </c>
      <c r="K4" s="7">
        <f t="shared" ref="K4:K13" si="0">B4-B3</f>
        <v>10</v>
      </c>
      <c r="L4" s="7">
        <f t="shared" ref="L4:L13" si="1">C4-C3</f>
        <v>0</v>
      </c>
      <c r="M4" s="7">
        <f t="shared" ref="M4:M13" si="2">D4-D3</f>
        <v>5</v>
      </c>
      <c r="N4" s="7">
        <f t="shared" ref="N4:N13" si="3">E4-E3</f>
        <v>0</v>
      </c>
      <c r="O4" s="7">
        <f>SUM(K4:N4)</f>
        <v>15</v>
      </c>
    </row>
    <row r="5" spans="1:15" x14ac:dyDescent="0.35">
      <c r="A5" s="7">
        <v>2002</v>
      </c>
      <c r="B5" s="7">
        <v>322</v>
      </c>
      <c r="C5" s="7">
        <v>82</v>
      </c>
      <c r="D5" s="8">
        <v>229</v>
      </c>
      <c r="E5" s="8">
        <v>15</v>
      </c>
      <c r="F5" s="8">
        <v>648</v>
      </c>
      <c r="G5" s="8">
        <v>80.496894409999996</v>
      </c>
      <c r="J5" s="7">
        <v>2002</v>
      </c>
      <c r="K5" s="7">
        <f t="shared" si="0"/>
        <v>8</v>
      </c>
      <c r="L5" s="7">
        <f t="shared" si="1"/>
        <v>1</v>
      </c>
      <c r="M5" s="7">
        <f t="shared" si="2"/>
        <v>5</v>
      </c>
      <c r="N5" s="7">
        <f t="shared" si="3"/>
        <v>0</v>
      </c>
      <c r="O5" s="7">
        <f t="shared" ref="O5:O13" si="4">SUM(K5:N5)</f>
        <v>14</v>
      </c>
    </row>
    <row r="6" spans="1:15" x14ac:dyDescent="0.35">
      <c r="A6" s="7">
        <v>2003</v>
      </c>
      <c r="B6" s="7">
        <v>322</v>
      </c>
      <c r="C6" s="7">
        <v>82</v>
      </c>
      <c r="D6" s="8">
        <v>231</v>
      </c>
      <c r="E6" s="8">
        <v>15</v>
      </c>
      <c r="F6" s="8">
        <v>650</v>
      </c>
      <c r="G6" s="8">
        <v>80.745341609999997</v>
      </c>
      <c r="J6" s="7">
        <v>2003</v>
      </c>
      <c r="K6" s="7">
        <f t="shared" si="0"/>
        <v>0</v>
      </c>
      <c r="L6" s="7">
        <f t="shared" si="1"/>
        <v>0</v>
      </c>
      <c r="M6" s="7">
        <f t="shared" si="2"/>
        <v>2</v>
      </c>
      <c r="N6" s="7">
        <f t="shared" si="3"/>
        <v>0</v>
      </c>
      <c r="O6" s="7">
        <f t="shared" si="4"/>
        <v>2</v>
      </c>
    </row>
    <row r="7" spans="1:15" x14ac:dyDescent="0.35">
      <c r="A7" s="7">
        <v>2004</v>
      </c>
      <c r="B7" s="7">
        <v>336</v>
      </c>
      <c r="C7" s="7">
        <v>85</v>
      </c>
      <c r="D7" s="8">
        <v>233</v>
      </c>
      <c r="E7" s="8">
        <v>15</v>
      </c>
      <c r="F7" s="8">
        <v>669</v>
      </c>
      <c r="G7" s="8">
        <v>83.105590059999997</v>
      </c>
      <c r="J7" s="7">
        <v>2004</v>
      </c>
      <c r="K7" s="7">
        <f t="shared" si="0"/>
        <v>14</v>
      </c>
      <c r="L7" s="7">
        <f t="shared" si="1"/>
        <v>3</v>
      </c>
      <c r="M7" s="7">
        <f t="shared" si="2"/>
        <v>2</v>
      </c>
      <c r="N7" s="7">
        <f t="shared" si="3"/>
        <v>0</v>
      </c>
      <c r="O7" s="7">
        <f t="shared" si="4"/>
        <v>19</v>
      </c>
    </row>
    <row r="8" spans="1:15" x14ac:dyDescent="0.35">
      <c r="A8" s="7">
        <v>2005</v>
      </c>
      <c r="B8" s="7">
        <v>341</v>
      </c>
      <c r="C8" s="7">
        <v>96</v>
      </c>
      <c r="D8" s="8">
        <v>238</v>
      </c>
      <c r="E8" s="8">
        <v>15</v>
      </c>
      <c r="F8" s="8">
        <f t="shared" ref="F8:F11" si="5">SUM(B8:E8)</f>
        <v>690</v>
      </c>
      <c r="G8" s="8">
        <f t="shared" ref="G8:G12" si="6">(F8/805)*100</f>
        <v>85.714285714285708</v>
      </c>
      <c r="J8" s="7">
        <v>2005</v>
      </c>
      <c r="K8" s="7">
        <f t="shared" si="0"/>
        <v>5</v>
      </c>
      <c r="L8" s="7">
        <f t="shared" si="1"/>
        <v>11</v>
      </c>
      <c r="M8" s="7">
        <f t="shared" si="2"/>
        <v>5</v>
      </c>
      <c r="N8" s="7">
        <f t="shared" si="3"/>
        <v>0</v>
      </c>
      <c r="O8" s="7">
        <f t="shared" si="4"/>
        <v>21</v>
      </c>
    </row>
    <row r="9" spans="1:15" x14ac:dyDescent="0.35">
      <c r="A9" s="7">
        <v>2006</v>
      </c>
      <c r="B9" s="7">
        <v>354</v>
      </c>
      <c r="C9" s="7">
        <v>103</v>
      </c>
      <c r="D9" s="8">
        <v>260</v>
      </c>
      <c r="E9" s="8">
        <v>15</v>
      </c>
      <c r="F9" s="8">
        <f t="shared" si="5"/>
        <v>732</v>
      </c>
      <c r="G9" s="8">
        <f t="shared" si="6"/>
        <v>90.931677018633536</v>
      </c>
      <c r="J9" s="7">
        <v>2006</v>
      </c>
      <c r="K9" s="7">
        <f t="shared" si="0"/>
        <v>13</v>
      </c>
      <c r="L9" s="7">
        <f t="shared" si="1"/>
        <v>7</v>
      </c>
      <c r="M9" s="7">
        <f t="shared" si="2"/>
        <v>22</v>
      </c>
      <c r="N9" s="7">
        <f t="shared" si="3"/>
        <v>0</v>
      </c>
      <c r="O9" s="7">
        <f t="shared" si="4"/>
        <v>42</v>
      </c>
    </row>
    <row r="10" spans="1:15" x14ac:dyDescent="0.35">
      <c r="A10" s="8">
        <v>2007</v>
      </c>
      <c r="B10" s="8">
        <v>354</v>
      </c>
      <c r="C10" s="8">
        <v>106</v>
      </c>
      <c r="D10" s="8">
        <v>266</v>
      </c>
      <c r="E10" s="8">
        <v>20</v>
      </c>
      <c r="F10" s="8">
        <f t="shared" si="5"/>
        <v>746</v>
      </c>
      <c r="G10" s="8">
        <f t="shared" si="6"/>
        <v>92.670807453416145</v>
      </c>
      <c r="J10" s="8">
        <v>2007</v>
      </c>
      <c r="K10" s="7">
        <f t="shared" si="0"/>
        <v>0</v>
      </c>
      <c r="L10" s="7">
        <f t="shared" si="1"/>
        <v>3</v>
      </c>
      <c r="M10" s="7">
        <f t="shared" si="2"/>
        <v>6</v>
      </c>
      <c r="N10" s="7">
        <f t="shared" si="3"/>
        <v>5</v>
      </c>
      <c r="O10" s="7">
        <f t="shared" si="4"/>
        <v>14</v>
      </c>
    </row>
    <row r="11" spans="1:15" x14ac:dyDescent="0.35">
      <c r="A11" s="8">
        <v>2008</v>
      </c>
      <c r="B11" s="8">
        <v>358</v>
      </c>
      <c r="C11" s="8">
        <v>109</v>
      </c>
      <c r="D11" s="8">
        <v>270</v>
      </c>
      <c r="E11" s="8">
        <v>20</v>
      </c>
      <c r="F11" s="8">
        <f t="shared" si="5"/>
        <v>757</v>
      </c>
      <c r="G11" s="8">
        <f t="shared" si="6"/>
        <v>94.037267080745352</v>
      </c>
      <c r="J11" s="8">
        <v>2008</v>
      </c>
      <c r="K11" s="7">
        <f t="shared" si="0"/>
        <v>4</v>
      </c>
      <c r="L11" s="7">
        <f t="shared" si="1"/>
        <v>3</v>
      </c>
      <c r="M11" s="7">
        <f t="shared" si="2"/>
        <v>4</v>
      </c>
      <c r="N11" s="7">
        <f t="shared" si="3"/>
        <v>0</v>
      </c>
      <c r="O11" s="7">
        <f t="shared" si="4"/>
        <v>11</v>
      </c>
    </row>
    <row r="12" spans="1:15" x14ac:dyDescent="0.35">
      <c r="A12" s="8">
        <v>2009</v>
      </c>
      <c r="B12" s="8">
        <v>362</v>
      </c>
      <c r="C12" s="8">
        <v>109</v>
      </c>
      <c r="D12" s="12">
        <v>270</v>
      </c>
      <c r="E12" s="12">
        <v>20</v>
      </c>
      <c r="F12" s="8">
        <f>SUM(B12:E12)</f>
        <v>761</v>
      </c>
      <c r="G12" s="8">
        <f t="shared" si="6"/>
        <v>94.534161490683232</v>
      </c>
      <c r="J12" s="8">
        <v>2009</v>
      </c>
      <c r="K12" s="7">
        <f t="shared" si="0"/>
        <v>4</v>
      </c>
      <c r="L12" s="7">
        <f t="shared" si="1"/>
        <v>0</v>
      </c>
      <c r="M12" s="7">
        <f t="shared" si="2"/>
        <v>0</v>
      </c>
      <c r="N12" s="7">
        <f t="shared" si="3"/>
        <v>0</v>
      </c>
      <c r="O12" s="7">
        <f t="shared" si="4"/>
        <v>4</v>
      </c>
    </row>
    <row r="13" spans="1:15" x14ac:dyDescent="0.35">
      <c r="A13" s="13">
        <v>2010</v>
      </c>
      <c r="B13" s="13">
        <v>363</v>
      </c>
      <c r="C13" s="13">
        <v>114</v>
      </c>
      <c r="D13" s="14">
        <v>270</v>
      </c>
      <c r="E13" s="14">
        <v>20</v>
      </c>
      <c r="F13" s="13">
        <f>SUM(B13:E13)</f>
        <v>767</v>
      </c>
      <c r="G13" s="13">
        <f>(F13/805)*100</f>
        <v>95.279503105590052</v>
      </c>
      <c r="J13" s="30">
        <v>2010</v>
      </c>
      <c r="K13" s="31">
        <f t="shared" si="0"/>
        <v>1</v>
      </c>
      <c r="L13" s="31">
        <f t="shared" si="1"/>
        <v>5</v>
      </c>
      <c r="M13" s="31">
        <f t="shared" si="2"/>
        <v>0</v>
      </c>
      <c r="N13" s="31">
        <f t="shared" si="3"/>
        <v>0</v>
      </c>
      <c r="O13" s="31">
        <f t="shared" si="4"/>
        <v>6</v>
      </c>
    </row>
    <row r="14" spans="1:15" x14ac:dyDescent="0.35">
      <c r="J14" s="32" t="s">
        <v>43</v>
      </c>
      <c r="K14" s="29">
        <f>AVERAGE(K4:K13)</f>
        <v>5.9</v>
      </c>
      <c r="L14" s="29">
        <f t="shared" ref="L14:N14" si="7">AVERAGE(L4:L13)</f>
        <v>3.3</v>
      </c>
      <c r="M14" s="29">
        <f t="shared" si="7"/>
        <v>5.0999999999999996</v>
      </c>
      <c r="N14" s="29">
        <f t="shared" si="7"/>
        <v>0.5</v>
      </c>
      <c r="O14" s="29">
        <f>SUM(K14:N14)</f>
        <v>14.799999999999999</v>
      </c>
    </row>
    <row r="21" spans="1:11" x14ac:dyDescent="0.35">
      <c r="A21" s="1" t="s">
        <v>18</v>
      </c>
      <c r="K21" s="2"/>
    </row>
    <row r="22" spans="1:11" ht="15" thickBot="1" x14ac:dyDescent="0.4">
      <c r="A22" s="3" t="s">
        <v>1</v>
      </c>
      <c r="B22" s="3" t="s">
        <v>2</v>
      </c>
      <c r="C22" s="3" t="s">
        <v>3</v>
      </c>
      <c r="D22" s="3" t="s">
        <v>4</v>
      </c>
      <c r="E22" s="3" t="s">
        <v>19</v>
      </c>
      <c r="F22" s="3" t="s">
        <v>5</v>
      </c>
      <c r="G22" s="3" t="s">
        <v>20</v>
      </c>
      <c r="H22" s="3" t="s">
        <v>21</v>
      </c>
      <c r="I22" s="3" t="s">
        <v>6</v>
      </c>
      <c r="J22" s="3" t="s">
        <v>7</v>
      </c>
      <c r="K22" t="s">
        <v>18</v>
      </c>
    </row>
    <row r="23" spans="1:11" ht="15" thickTop="1" x14ac:dyDescent="0.35">
      <c r="A23" s="5">
        <v>2000</v>
      </c>
      <c r="B23" s="5">
        <v>70</v>
      </c>
      <c r="C23" s="5">
        <v>24</v>
      </c>
      <c r="D23" s="5">
        <v>198.5</v>
      </c>
      <c r="E23" s="5">
        <v>0</v>
      </c>
      <c r="F23" s="5">
        <v>0</v>
      </c>
      <c r="G23" s="5">
        <v>0</v>
      </c>
      <c r="H23" s="5">
        <v>0</v>
      </c>
      <c r="I23" s="5">
        <v>292.5</v>
      </c>
      <c r="J23" s="5">
        <f>(I23/792.5)*100</f>
        <v>36.90851735015773</v>
      </c>
      <c r="K23" s="9" t="s">
        <v>22</v>
      </c>
    </row>
    <row r="24" spans="1:11" x14ac:dyDescent="0.35">
      <c r="A24" s="7">
        <v>2001</v>
      </c>
      <c r="B24" s="7">
        <v>175</v>
      </c>
      <c r="C24" s="7">
        <v>59</v>
      </c>
      <c r="D24" s="7">
        <v>285.5</v>
      </c>
      <c r="E24" s="7">
        <v>40</v>
      </c>
      <c r="F24" s="7">
        <v>0</v>
      </c>
      <c r="G24" s="7">
        <v>0</v>
      </c>
      <c r="H24" s="7">
        <v>0</v>
      </c>
      <c r="I24" s="7">
        <v>559.5</v>
      </c>
      <c r="J24" s="7">
        <f>(I24/792.5)*100</f>
        <v>70.599369085173507</v>
      </c>
    </row>
    <row r="25" spans="1:11" x14ac:dyDescent="0.35">
      <c r="A25" s="7">
        <v>2002</v>
      </c>
      <c r="B25" s="7">
        <v>443</v>
      </c>
      <c r="C25" s="7">
        <v>453</v>
      </c>
      <c r="D25" s="7">
        <v>357.5</v>
      </c>
      <c r="E25" s="7">
        <v>40</v>
      </c>
      <c r="F25" s="7">
        <v>0</v>
      </c>
      <c r="G25" s="7">
        <v>0</v>
      </c>
      <c r="H25" s="7">
        <v>0</v>
      </c>
      <c r="I25" s="7">
        <v>1393.5</v>
      </c>
      <c r="J25" s="7">
        <v>100</v>
      </c>
    </row>
    <row r="26" spans="1:11" x14ac:dyDescent="0.35">
      <c r="A26" s="7">
        <v>2003</v>
      </c>
      <c r="B26" s="7">
        <v>580</v>
      </c>
      <c r="C26" s="7">
        <v>521</v>
      </c>
      <c r="D26" s="7">
        <v>357.5</v>
      </c>
      <c r="E26" s="7">
        <v>40</v>
      </c>
      <c r="F26" s="7">
        <v>0</v>
      </c>
      <c r="G26" s="7">
        <v>0</v>
      </c>
      <c r="H26" s="7">
        <v>0</v>
      </c>
      <c r="I26" s="7">
        <v>1498.5</v>
      </c>
      <c r="J26" s="7">
        <v>100</v>
      </c>
      <c r="K26" t="s">
        <v>23</v>
      </c>
    </row>
    <row r="27" spans="1:11" x14ac:dyDescent="0.35">
      <c r="A27" s="7">
        <v>2004</v>
      </c>
      <c r="B27" s="7">
        <v>600</v>
      </c>
      <c r="C27" s="7">
        <v>561</v>
      </c>
      <c r="D27" s="7">
        <v>467.5</v>
      </c>
      <c r="E27" s="7">
        <v>40</v>
      </c>
      <c r="F27" s="7">
        <v>0</v>
      </c>
      <c r="G27" s="7">
        <v>0</v>
      </c>
      <c r="H27" s="7">
        <v>0</v>
      </c>
      <c r="I27" s="7">
        <v>1668.5</v>
      </c>
      <c r="J27" s="7">
        <v>100</v>
      </c>
      <c r="K27" t="s">
        <v>24</v>
      </c>
    </row>
    <row r="28" spans="1:11" x14ac:dyDescent="0.35">
      <c r="A28" s="7">
        <v>2005</v>
      </c>
      <c r="B28" s="7">
        <v>640</v>
      </c>
      <c r="C28" s="7">
        <v>636</v>
      </c>
      <c r="D28" s="7">
        <v>467.5</v>
      </c>
      <c r="E28" s="7">
        <v>40</v>
      </c>
      <c r="F28" s="7">
        <v>0</v>
      </c>
      <c r="G28" s="7">
        <v>0</v>
      </c>
      <c r="H28" s="7">
        <v>0</v>
      </c>
      <c r="I28" s="7">
        <f t="shared" ref="I28:I33" si="8">SUM(B28:H28)</f>
        <v>1783.5</v>
      </c>
      <c r="J28" s="7">
        <v>100</v>
      </c>
    </row>
    <row r="29" spans="1:11" x14ac:dyDescent="0.35">
      <c r="A29" s="7">
        <v>2006</v>
      </c>
      <c r="B29" s="7">
        <v>653</v>
      </c>
      <c r="C29" s="7">
        <v>636</v>
      </c>
      <c r="D29" s="7">
        <v>507</v>
      </c>
      <c r="E29" s="7">
        <v>40</v>
      </c>
      <c r="F29" s="7">
        <v>0</v>
      </c>
      <c r="G29" s="7">
        <v>0</v>
      </c>
      <c r="H29" s="7">
        <v>0</v>
      </c>
      <c r="I29" s="7">
        <f t="shared" si="8"/>
        <v>1836</v>
      </c>
      <c r="J29" s="7">
        <v>100</v>
      </c>
      <c r="K29" s="18"/>
    </row>
    <row r="30" spans="1:11" x14ac:dyDescent="0.35">
      <c r="A30" s="8">
        <v>2007</v>
      </c>
      <c r="B30" s="8">
        <v>653</v>
      </c>
      <c r="C30" s="8">
        <v>895</v>
      </c>
      <c r="D30" s="8">
        <f>D29+56.5</f>
        <v>563.5</v>
      </c>
      <c r="E30" s="8">
        <v>40</v>
      </c>
      <c r="F30" s="8">
        <v>9</v>
      </c>
      <c r="G30" s="8">
        <v>0</v>
      </c>
      <c r="H30" s="8">
        <v>0</v>
      </c>
      <c r="I30" s="8">
        <f t="shared" si="8"/>
        <v>2160.5</v>
      </c>
      <c r="J30" s="8">
        <v>100</v>
      </c>
    </row>
    <row r="31" spans="1:11" x14ac:dyDescent="0.35">
      <c r="A31" s="8">
        <v>2008</v>
      </c>
      <c r="B31" s="8">
        <v>676</v>
      </c>
      <c r="C31" s="19">
        <v>895</v>
      </c>
      <c r="D31" s="8">
        <v>563.5</v>
      </c>
      <c r="E31" s="8">
        <v>40</v>
      </c>
      <c r="F31" s="8">
        <v>9</v>
      </c>
      <c r="G31" s="8">
        <v>0</v>
      </c>
      <c r="H31" s="8">
        <v>0</v>
      </c>
      <c r="I31" s="8">
        <f t="shared" si="8"/>
        <v>2183.5</v>
      </c>
      <c r="J31" s="8">
        <v>100</v>
      </c>
      <c r="K31" s="2"/>
    </row>
    <row r="32" spans="1:11" s="2" customFormat="1" x14ac:dyDescent="0.35">
      <c r="A32" s="8">
        <v>2009</v>
      </c>
      <c r="B32" s="8">
        <v>676</v>
      </c>
      <c r="C32" s="19">
        <v>895</v>
      </c>
      <c r="D32" s="8">
        <v>563.5</v>
      </c>
      <c r="E32" s="8">
        <v>40</v>
      </c>
      <c r="F32" s="8">
        <v>9</v>
      </c>
      <c r="G32" s="8">
        <v>0</v>
      </c>
      <c r="H32" s="8">
        <v>0</v>
      </c>
      <c r="I32" s="8">
        <f t="shared" si="8"/>
        <v>2183.5</v>
      </c>
      <c r="J32" s="8">
        <v>100</v>
      </c>
    </row>
    <row r="33" spans="1:12" x14ac:dyDescent="0.35">
      <c r="A33" s="20">
        <v>2010</v>
      </c>
      <c r="B33" s="21">
        <v>676</v>
      </c>
      <c r="C33" s="22">
        <v>895</v>
      </c>
      <c r="D33" s="21">
        <v>563.5</v>
      </c>
      <c r="E33" s="21">
        <v>40</v>
      </c>
      <c r="F33" s="21">
        <v>9</v>
      </c>
      <c r="G33" s="21">
        <v>0</v>
      </c>
      <c r="H33" s="21">
        <v>0</v>
      </c>
      <c r="I33" s="21">
        <f t="shared" si="8"/>
        <v>2183.5</v>
      </c>
      <c r="J33" s="21">
        <v>100</v>
      </c>
      <c r="K33" s="15" t="s">
        <v>25</v>
      </c>
    </row>
    <row r="34" spans="1:12" x14ac:dyDescent="0.35">
      <c r="C34" t="s">
        <v>26</v>
      </c>
      <c r="D34" s="2"/>
      <c r="E34" s="2"/>
      <c r="F34" s="2"/>
      <c r="G34" s="2"/>
      <c r="H34" s="2"/>
      <c r="I34" s="2"/>
      <c r="J34" s="2"/>
    </row>
    <row r="35" spans="1:12" x14ac:dyDescent="0.35">
      <c r="A35" s="1" t="s">
        <v>0</v>
      </c>
      <c r="D35" s="2"/>
      <c r="E35" s="2"/>
      <c r="F35" s="2"/>
      <c r="G35" s="2"/>
      <c r="H35" s="2"/>
      <c r="I35" s="2"/>
      <c r="J35" s="2"/>
    </row>
    <row r="36" spans="1:12" ht="15" thickBot="1" x14ac:dyDescent="0.4">
      <c r="A36" s="3" t="s">
        <v>1</v>
      </c>
      <c r="B36" s="3" t="s">
        <v>2</v>
      </c>
      <c r="C36" s="3" t="s">
        <v>3</v>
      </c>
      <c r="D36" s="4" t="s">
        <v>4</v>
      </c>
      <c r="E36" s="4" t="s">
        <v>5</v>
      </c>
      <c r="F36" s="4" t="s">
        <v>6</v>
      </c>
      <c r="G36" s="4" t="s">
        <v>7</v>
      </c>
      <c r="H36" s="2"/>
      <c r="I36" s="2"/>
      <c r="J36" s="2"/>
    </row>
    <row r="37" spans="1:12" ht="15" thickTop="1" x14ac:dyDescent="0.35">
      <c r="A37" s="5">
        <v>2000</v>
      </c>
      <c r="B37" s="5">
        <v>304</v>
      </c>
      <c r="C37" s="5">
        <v>81</v>
      </c>
      <c r="D37" s="6">
        <v>219</v>
      </c>
      <c r="E37" s="6">
        <v>15</v>
      </c>
      <c r="F37" s="6">
        <v>619</v>
      </c>
      <c r="G37" s="6">
        <v>76.894409940000003</v>
      </c>
      <c r="H37" s="2"/>
      <c r="I37" s="2"/>
      <c r="J37" s="2"/>
    </row>
    <row r="38" spans="1:12" x14ac:dyDescent="0.35">
      <c r="A38" s="7">
        <v>2001</v>
      </c>
      <c r="B38" s="7">
        <v>314</v>
      </c>
      <c r="C38" s="7">
        <v>81</v>
      </c>
      <c r="D38" s="8">
        <v>224</v>
      </c>
      <c r="E38" s="8">
        <v>15</v>
      </c>
      <c r="F38" s="8">
        <v>634</v>
      </c>
      <c r="G38" s="8">
        <v>78.757763979999993</v>
      </c>
      <c r="H38" s="2"/>
      <c r="I38" s="2"/>
      <c r="J38" s="2"/>
    </row>
    <row r="39" spans="1:12" x14ac:dyDescent="0.35">
      <c r="A39" s="7">
        <v>2002</v>
      </c>
      <c r="B39" s="7">
        <v>322</v>
      </c>
      <c r="C39" s="7">
        <v>82</v>
      </c>
      <c r="D39" s="8">
        <v>229</v>
      </c>
      <c r="E39" s="8">
        <v>15</v>
      </c>
      <c r="F39" s="8">
        <v>648</v>
      </c>
      <c r="G39" s="8">
        <v>80.496894409999996</v>
      </c>
      <c r="H39" s="9" t="s">
        <v>8</v>
      </c>
      <c r="I39" s="2"/>
      <c r="J39" s="2"/>
      <c r="K39" s="9" t="s">
        <v>9</v>
      </c>
    </row>
    <row r="40" spans="1:12" x14ac:dyDescent="0.35">
      <c r="A40" s="7">
        <v>2003</v>
      </c>
      <c r="B40" s="7">
        <v>322</v>
      </c>
      <c r="C40" s="7">
        <v>82</v>
      </c>
      <c r="D40" s="8">
        <v>231</v>
      </c>
      <c r="E40" s="8">
        <v>15</v>
      </c>
      <c r="F40" s="8">
        <v>650</v>
      </c>
      <c r="G40" s="8">
        <v>80.745341609999997</v>
      </c>
      <c r="H40" s="9" t="s">
        <v>10</v>
      </c>
      <c r="I40" s="2"/>
      <c r="J40" s="2"/>
      <c r="K40" s="9" t="s">
        <v>11</v>
      </c>
    </row>
    <row r="41" spans="1:12" x14ac:dyDescent="0.35">
      <c r="A41" s="7">
        <v>2004</v>
      </c>
      <c r="B41" s="7">
        <v>336</v>
      </c>
      <c r="C41" s="7">
        <v>85</v>
      </c>
      <c r="D41" s="8">
        <v>233</v>
      </c>
      <c r="E41" s="8">
        <v>15</v>
      </c>
      <c r="F41" s="8">
        <v>669</v>
      </c>
      <c r="G41" s="8">
        <v>83.105590059999997</v>
      </c>
      <c r="H41" s="2" t="s">
        <v>12</v>
      </c>
      <c r="I41" s="2"/>
      <c r="J41" s="2"/>
      <c r="K41" s="2" t="s">
        <v>13</v>
      </c>
      <c r="L41" s="10"/>
    </row>
    <row r="42" spans="1:12" x14ac:dyDescent="0.35">
      <c r="A42" s="7">
        <v>2005</v>
      </c>
      <c r="B42" s="7">
        <v>341</v>
      </c>
      <c r="C42" s="7">
        <v>96</v>
      </c>
      <c r="D42" s="8">
        <v>238</v>
      </c>
      <c r="E42" s="8">
        <v>15</v>
      </c>
      <c r="F42" s="8">
        <f t="shared" ref="F42:F47" si="9">SUM(B42:E42)</f>
        <v>690</v>
      </c>
      <c r="G42" s="8">
        <f t="shared" ref="G42:G47" si="10">(F42/805)*100</f>
        <v>85.714285714285708</v>
      </c>
      <c r="H42" s="2"/>
      <c r="I42" s="2"/>
      <c r="J42" s="2"/>
      <c r="K42" s="11" t="s">
        <v>14</v>
      </c>
    </row>
    <row r="43" spans="1:12" x14ac:dyDescent="0.35">
      <c r="A43" s="7">
        <v>2006</v>
      </c>
      <c r="B43" s="7">
        <v>354</v>
      </c>
      <c r="C43" s="7">
        <v>103</v>
      </c>
      <c r="D43" s="8">
        <v>260</v>
      </c>
      <c r="E43" s="8">
        <v>15</v>
      </c>
      <c r="F43" s="8">
        <f t="shared" si="9"/>
        <v>732</v>
      </c>
      <c r="G43" s="8">
        <f t="shared" si="10"/>
        <v>90.931677018633536</v>
      </c>
      <c r="H43" s="2" t="s">
        <v>15</v>
      </c>
      <c r="I43" s="2"/>
      <c r="J43" s="2"/>
    </row>
    <row r="44" spans="1:12" x14ac:dyDescent="0.35">
      <c r="A44" s="8">
        <v>2007</v>
      </c>
      <c r="B44" s="8">
        <v>354</v>
      </c>
      <c r="C44" s="8">
        <v>106</v>
      </c>
      <c r="D44" s="8">
        <v>266</v>
      </c>
      <c r="E44" s="8">
        <v>20</v>
      </c>
      <c r="F44" s="8">
        <f t="shared" si="9"/>
        <v>746</v>
      </c>
      <c r="G44" s="8">
        <f t="shared" si="10"/>
        <v>92.670807453416145</v>
      </c>
      <c r="H44" s="2"/>
      <c r="I44" s="2"/>
      <c r="J44" s="2"/>
    </row>
    <row r="45" spans="1:12" x14ac:dyDescent="0.35">
      <c r="A45" s="8">
        <v>2008</v>
      </c>
      <c r="B45" s="8">
        <v>358</v>
      </c>
      <c r="C45" s="8">
        <v>109</v>
      </c>
      <c r="D45" s="8">
        <v>270</v>
      </c>
      <c r="E45" s="8">
        <v>20</v>
      </c>
      <c r="F45" s="8">
        <f t="shared" si="9"/>
        <v>757</v>
      </c>
      <c r="G45" s="8">
        <f t="shared" si="10"/>
        <v>94.037267080745352</v>
      </c>
      <c r="H45" s="2"/>
      <c r="I45">
        <f>SUM(F47-F37)</f>
        <v>148</v>
      </c>
      <c r="J45" s="2" t="s">
        <v>16</v>
      </c>
      <c r="K45" s="2"/>
    </row>
    <row r="46" spans="1:12" s="2" customFormat="1" x14ac:dyDescent="0.35">
      <c r="A46" s="8">
        <v>2009</v>
      </c>
      <c r="B46" s="8">
        <v>362</v>
      </c>
      <c r="C46" s="8">
        <v>109</v>
      </c>
      <c r="D46" s="12">
        <v>270</v>
      </c>
      <c r="E46" s="12">
        <v>20</v>
      </c>
      <c r="F46" s="8">
        <f t="shared" si="9"/>
        <v>761</v>
      </c>
      <c r="G46" s="8">
        <f t="shared" si="10"/>
        <v>94.534161490683232</v>
      </c>
    </row>
    <row r="47" spans="1:12" x14ac:dyDescent="0.35">
      <c r="A47" s="13">
        <v>2010</v>
      </c>
      <c r="B47" s="13">
        <v>363</v>
      </c>
      <c r="C47" s="13">
        <v>114</v>
      </c>
      <c r="D47" s="14">
        <v>270</v>
      </c>
      <c r="E47" s="14">
        <v>20</v>
      </c>
      <c r="F47" s="13">
        <f t="shared" si="9"/>
        <v>767</v>
      </c>
      <c r="G47" s="13">
        <f t="shared" si="10"/>
        <v>95.279503105590052</v>
      </c>
      <c r="H47" s="2"/>
      <c r="I47" s="2"/>
      <c r="K47" s="15" t="s">
        <v>17</v>
      </c>
    </row>
    <row r="48" spans="1:12" x14ac:dyDescent="0.35">
      <c r="F48" s="16"/>
      <c r="G48" s="16"/>
      <c r="K48" s="2"/>
    </row>
    <row r="49" spans="1:7" x14ac:dyDescent="0.35">
      <c r="A49" t="s">
        <v>27</v>
      </c>
    </row>
    <row r="50" spans="1:7" x14ac:dyDescent="0.35">
      <c r="A50" t="s">
        <v>28</v>
      </c>
    </row>
    <row r="51" spans="1:7" x14ac:dyDescent="0.35">
      <c r="B51" s="23"/>
    </row>
    <row r="52" spans="1:7" x14ac:dyDescent="0.35">
      <c r="A52" t="s">
        <v>29</v>
      </c>
    </row>
    <row r="53" spans="1:7" x14ac:dyDescent="0.35">
      <c r="A53" t="s">
        <v>30</v>
      </c>
    </row>
    <row r="54" spans="1:7" x14ac:dyDescent="0.35">
      <c r="A54" t="s">
        <v>31</v>
      </c>
    </row>
    <row r="55" spans="1:7" x14ac:dyDescent="0.35">
      <c r="A55" t="s">
        <v>32</v>
      </c>
      <c r="B55" t="s">
        <v>33</v>
      </c>
      <c r="C55" t="s">
        <v>34</v>
      </c>
      <c r="D55" t="s">
        <v>7</v>
      </c>
    </row>
    <row r="56" spans="1:7" x14ac:dyDescent="0.35">
      <c r="A56">
        <v>2000</v>
      </c>
      <c r="B56">
        <v>28</v>
      </c>
      <c r="C56">
        <v>28</v>
      </c>
      <c r="D56">
        <v>93.333333330000002</v>
      </c>
    </row>
    <row r="57" spans="1:7" x14ac:dyDescent="0.35">
      <c r="A57">
        <v>2001</v>
      </c>
      <c r="B57">
        <v>37</v>
      </c>
      <c r="C57">
        <v>65</v>
      </c>
      <c r="D57">
        <v>100</v>
      </c>
      <c r="G57" s="9" t="s">
        <v>35</v>
      </c>
    </row>
    <row r="58" spans="1:7" x14ac:dyDescent="0.35">
      <c r="A58">
        <v>2002</v>
      </c>
      <c r="B58">
        <v>51</v>
      </c>
      <c r="C58">
        <v>116</v>
      </c>
      <c r="D58">
        <v>100</v>
      </c>
    </row>
    <row r="59" spans="1:7" x14ac:dyDescent="0.35">
      <c r="A59">
        <v>2003</v>
      </c>
      <c r="B59">
        <v>11</v>
      </c>
      <c r="C59">
        <v>127</v>
      </c>
      <c r="D59">
        <v>100</v>
      </c>
    </row>
    <row r="60" spans="1:7" x14ac:dyDescent="0.35">
      <c r="A60">
        <v>2004</v>
      </c>
      <c r="B60">
        <v>13</v>
      </c>
      <c r="C60">
        <v>140</v>
      </c>
      <c r="D60">
        <v>100</v>
      </c>
    </row>
    <row r="61" spans="1:7" x14ac:dyDescent="0.35">
      <c r="A61">
        <v>2005</v>
      </c>
      <c r="B61">
        <v>6</v>
      </c>
      <c r="C61">
        <v>146</v>
      </c>
      <c r="D61">
        <v>100</v>
      </c>
    </row>
    <row r="62" spans="1:7" x14ac:dyDescent="0.35">
      <c r="A62">
        <v>2006</v>
      </c>
      <c r="B62">
        <v>6</v>
      </c>
      <c r="C62">
        <v>152</v>
      </c>
      <c r="D62">
        <v>100</v>
      </c>
    </row>
    <row r="63" spans="1:7" x14ac:dyDescent="0.35">
      <c r="A63" s="9">
        <v>2007</v>
      </c>
      <c r="B63" s="9">
        <v>4</v>
      </c>
      <c r="C63" s="9">
        <v>156</v>
      </c>
      <c r="D63" s="9">
        <v>100</v>
      </c>
    </row>
    <row r="64" spans="1:7" x14ac:dyDescent="0.35">
      <c r="A64" s="9">
        <v>2008</v>
      </c>
      <c r="B64" s="9">
        <v>6</v>
      </c>
      <c r="C64" s="9">
        <v>161</v>
      </c>
      <c r="D64" s="9">
        <v>100</v>
      </c>
    </row>
    <row r="65" spans="1:5" s="2" customFormat="1" x14ac:dyDescent="0.35">
      <c r="A65" s="9">
        <v>2009</v>
      </c>
      <c r="B65" s="9">
        <v>6</v>
      </c>
      <c r="C65" s="9">
        <v>166</v>
      </c>
      <c r="D65" s="9">
        <v>100</v>
      </c>
    </row>
    <row r="66" spans="1:5" x14ac:dyDescent="0.35">
      <c r="A66" s="24">
        <v>2010</v>
      </c>
      <c r="B66" s="24">
        <v>7</v>
      </c>
      <c r="C66" s="24">
        <v>173</v>
      </c>
      <c r="D66" s="24">
        <v>100</v>
      </c>
    </row>
    <row r="68" spans="1:5" x14ac:dyDescent="0.35">
      <c r="A68" t="s">
        <v>36</v>
      </c>
    </row>
    <row r="69" spans="1:5" x14ac:dyDescent="0.35">
      <c r="A69" t="s">
        <v>32</v>
      </c>
      <c r="B69" s="25" t="s">
        <v>7</v>
      </c>
      <c r="E69" t="s">
        <v>36</v>
      </c>
    </row>
    <row r="70" spans="1:5" x14ac:dyDescent="0.35">
      <c r="A70">
        <v>2000</v>
      </c>
      <c r="B70">
        <f t="shared" ref="B70:B78" si="11">((J23+G37+D56)/3)</f>
        <v>69.045420206719243</v>
      </c>
      <c r="E70" t="s">
        <v>37</v>
      </c>
    </row>
    <row r="71" spans="1:5" x14ac:dyDescent="0.35">
      <c r="A71">
        <v>2001</v>
      </c>
      <c r="B71">
        <f t="shared" si="11"/>
        <v>83.119044355057838</v>
      </c>
      <c r="E71" s="2"/>
    </row>
    <row r="72" spans="1:5" x14ac:dyDescent="0.35">
      <c r="A72">
        <v>2002</v>
      </c>
      <c r="B72">
        <f t="shared" si="11"/>
        <v>93.498964803333322</v>
      </c>
    </row>
    <row r="73" spans="1:5" x14ac:dyDescent="0.35">
      <c r="A73">
        <v>2003</v>
      </c>
      <c r="B73">
        <f t="shared" si="11"/>
        <v>93.581780536666656</v>
      </c>
      <c r="E73" s="11" t="s">
        <v>38</v>
      </c>
    </row>
    <row r="74" spans="1:5" x14ac:dyDescent="0.35">
      <c r="A74">
        <v>2004</v>
      </c>
      <c r="B74">
        <f t="shared" si="11"/>
        <v>94.368530019999994</v>
      </c>
    </row>
    <row r="75" spans="1:5" x14ac:dyDescent="0.35">
      <c r="A75">
        <v>2005</v>
      </c>
      <c r="B75">
        <f t="shared" si="11"/>
        <v>95.238095238095241</v>
      </c>
      <c r="E75" t="s">
        <v>39</v>
      </c>
    </row>
    <row r="76" spans="1:5" x14ac:dyDescent="0.35">
      <c r="A76">
        <v>2006</v>
      </c>
      <c r="B76">
        <f t="shared" si="11"/>
        <v>96.97722567287785</v>
      </c>
    </row>
    <row r="77" spans="1:5" x14ac:dyDescent="0.35">
      <c r="A77">
        <v>2007</v>
      </c>
      <c r="B77">
        <f t="shared" si="11"/>
        <v>97.556935817805382</v>
      </c>
    </row>
    <row r="78" spans="1:5" x14ac:dyDescent="0.35">
      <c r="A78">
        <v>2008</v>
      </c>
      <c r="B78">
        <f t="shared" si="11"/>
        <v>98.012422360248436</v>
      </c>
    </row>
    <row r="79" spans="1:5" x14ac:dyDescent="0.35">
      <c r="A79">
        <v>2009</v>
      </c>
      <c r="B79">
        <f>(D65+G46+J32)/3</f>
        <v>98.178053830227739</v>
      </c>
    </row>
    <row r="80" spans="1:5" x14ac:dyDescent="0.35">
      <c r="A80" s="26">
        <v>2010</v>
      </c>
      <c r="B80" s="26">
        <v>98.426501367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601883CE92240A80C85803819450A" ma:contentTypeVersion="8" ma:contentTypeDescription="Create a new document." ma:contentTypeScope="" ma:versionID="faf93987a19809c9650e7ee12c973930">
  <xsd:schema xmlns:xsd="http://www.w3.org/2001/XMLSchema" xmlns:xs="http://www.w3.org/2001/XMLSchema" xmlns:p="http://schemas.microsoft.com/office/2006/metadata/properties" xmlns:ns2="545220dd-f413-4c23-a4c2-abbc45e62fa6" xmlns:ns3="0116af86-c38c-4fb4-9b8f-3001cc908444" targetNamespace="http://schemas.microsoft.com/office/2006/metadata/properties" ma:root="true" ma:fieldsID="e715203dbe9bc26ed36617d7e253c9ea" ns2:_="" ns3:_="">
    <xsd:import namespace="545220dd-f413-4c23-a4c2-abbc45e62fa6"/>
    <xsd:import namespace="0116af86-c38c-4fb4-9b8f-3001cc90844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5220dd-f413-4c23-a4c2-abbc45e62f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16af86-c38c-4fb4-9b8f-3001cc90844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654CC-517F-402D-A345-C0F6D688807E}">
  <ds:schemaRefs>
    <ds:schemaRef ds:uri="0116af86-c38c-4fb4-9b8f-3001cc908444"/>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45220dd-f413-4c23-a4c2-abbc45e62fa6"/>
    <ds:schemaRef ds:uri="http://www.w3.org/XML/1998/namespace"/>
  </ds:schemaRefs>
</ds:datastoreItem>
</file>

<file path=customXml/itemProps2.xml><?xml version="1.0" encoding="utf-8"?>
<ds:datastoreItem xmlns:ds="http://schemas.openxmlformats.org/officeDocument/2006/customXml" ds:itemID="{91575CDE-58EA-4834-8A10-75F52CA4D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5220dd-f413-4c23-a4c2-abbc45e62fa6"/>
    <ds:schemaRef ds:uri="0116af86-c38c-4fb4-9b8f-3001cc9084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6F87BD-A3A1-4B58-ABAA-C40A3089BF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Public Access Indicator</vt:lpstr>
      <vt:lpstr>2021 Opened Sites</vt:lpstr>
      <vt:lpstr>2020 Opened Sites</vt:lpstr>
      <vt:lpstr>2019 Opened Sites</vt:lpstr>
      <vt:lpstr>2018 Opened Sites</vt:lpstr>
      <vt:lpstr>2017 Opened Sites </vt:lpstr>
      <vt:lpstr>2016 Opened Sites </vt:lpstr>
      <vt:lpstr>2015 Opened Sites </vt:lpstr>
      <vt:lpstr>Historic C2K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sbrzezinski</dc:creator>
  <cp:lastModifiedBy>Barnhart, Katheryn</cp:lastModifiedBy>
  <cp:lastPrinted>2013-05-02T16:04:16Z</cp:lastPrinted>
  <dcterms:created xsi:type="dcterms:W3CDTF">2012-02-28T18:15:40Z</dcterms:created>
  <dcterms:modified xsi:type="dcterms:W3CDTF">2022-08-26T19:08:30Z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0x010100349601883CE92240A80C85803819450A</vt:lpwstr>
  </property>
  <property fmtid="{D5CDD505-2E9C-101B-9397-08002B2CF9AE}" pid="3" name="AuthorIds_UIVersion_512">
    <vt:lpwstr>251</vt:lpwstr>
  </property>
</Properties>
</file>