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updateLinks="always" defaultThemeVersion="124226"/>
  <mc:AlternateContent xmlns:mc="http://schemas.openxmlformats.org/markup-compatibility/2006">
    <mc:Choice Requires="x15">
      <x15ac:absPath xmlns:x15ac="http://schemas.microsoft.com/office/spreadsheetml/2010/11/ac" url="https://usepa-my.sharepoint.com/personal/bell_douglas_epa_gov/Documents/Downloads/"/>
    </mc:Choice>
  </mc:AlternateContent>
  <xr:revisionPtr revIDLastSave="233" documentId="14_{62A35DAD-F8EB-4AB4-A561-394D89623A7C}" xr6:coauthVersionLast="47" xr6:coauthVersionMax="47" xr10:uidLastSave="{69125ABF-4022-431F-9AF7-0A2AB0B2114B}"/>
  <bookViews>
    <workbookView xWindow="28680" yWindow="-120" windowWidth="29040" windowHeight="15720" xr2:uid="{00000000-000D-0000-FFFF-FFFF00000000}"/>
  </bookViews>
  <sheets>
    <sheet name="Public Access Indicator" sheetId="9" r:id="rId1"/>
    <sheet name="Summary Closed Sites" sheetId="18" r:id="rId2"/>
    <sheet name="2024 Opened Sites" sheetId="22" r:id="rId3"/>
    <sheet name="2023 Opened Sites" sheetId="21" r:id="rId4"/>
    <sheet name="2022 Opened Sites" sheetId="17" r:id="rId5"/>
    <sheet name="2021 Opened Sites" sheetId="16" r:id="rId6"/>
    <sheet name="2020 Opened Sites" sheetId="15" r:id="rId7"/>
    <sheet name="2019 Opened Sites" sheetId="8" r:id="rId8"/>
    <sheet name="2018 Opened Sites" sheetId="10" r:id="rId9"/>
    <sheet name="2017 Opened Sites " sheetId="11" r:id="rId10"/>
    <sheet name="2016 Opened Sites " sheetId="12" r:id="rId11"/>
    <sheet name="2015 Opened Sites " sheetId="13" r:id="rId12"/>
    <sheet name="Historic C2K Data" sheetId="3" r:id="rId13"/>
  </sheets>
  <externalReferences>
    <externalReference r:id="rId14"/>
    <externalReference r:id="rId15"/>
    <externalReference r:id="rId16"/>
  </externalReferences>
  <definedNames>
    <definedName name="_xlnm._FilterDatabase" localSheetId="8" hidden="1">'2018 Opened Sites'!$G$1:$G$26</definedName>
    <definedName name="_xlnm._FilterDatabase" localSheetId="7" hidden="1">'2019 Opened Sites'!$G$1:$G$26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9" l="1"/>
  <c r="N17" i="9"/>
  <c r="K16" i="9"/>
  <c r="K15" i="9"/>
  <c r="I16" i="9"/>
  <c r="J16" i="9"/>
  <c r="M5" i="9"/>
  <c r="M4" i="9"/>
  <c r="I15" i="9"/>
  <c r="I4" i="18"/>
  <c r="N15" i="9" s="1"/>
  <c r="I5" i="18"/>
  <c r="N16" i="9" s="1"/>
  <c r="I3" i="18"/>
  <c r="N14" i="9" s="1"/>
  <c r="O10" i="13" l="1"/>
  <c r="O9" i="13"/>
  <c r="O8" i="13"/>
  <c r="O7" i="13"/>
  <c r="O6" i="13"/>
  <c r="O5" i="13"/>
  <c r="I11" i="9" l="1"/>
  <c r="L19" i="9"/>
  <c r="I17" i="9"/>
  <c r="I14" i="9"/>
  <c r="I13" i="9"/>
  <c r="I12" i="9"/>
  <c r="I10" i="9"/>
  <c r="I9" i="9"/>
  <c r="H8" i="9"/>
  <c r="F8" i="9"/>
  <c r="E8" i="9"/>
  <c r="D8" i="9"/>
  <c r="C8" i="9"/>
  <c r="B8" i="9"/>
  <c r="I7" i="9"/>
  <c r="H4" i="9"/>
  <c r="H5" i="9" s="1"/>
  <c r="F4" i="9"/>
  <c r="F5" i="9" s="1"/>
  <c r="E4" i="9"/>
  <c r="E5" i="9" s="1"/>
  <c r="B4" i="9"/>
  <c r="B5" i="9" s="1"/>
  <c r="B6" i="9" s="1"/>
  <c r="G3" i="9"/>
  <c r="G4" i="9" s="1"/>
  <c r="G5" i="9" s="1"/>
  <c r="G6" i="9" s="1"/>
  <c r="D3" i="9"/>
  <c r="D4" i="9" s="1"/>
  <c r="D5" i="9" s="1"/>
  <c r="D6" i="9" s="1"/>
  <c r="C3" i="9"/>
  <c r="K12" i="9" l="1"/>
  <c r="K10" i="9"/>
  <c r="K13" i="9"/>
  <c r="K14" i="9"/>
  <c r="K11" i="9"/>
  <c r="I8" i="9"/>
  <c r="K8" i="9" s="1"/>
  <c r="I3" i="9"/>
  <c r="J3" i="9" s="1"/>
  <c r="J4" i="9" s="1"/>
  <c r="J5" i="9" s="1"/>
  <c r="J6" i="9" s="1"/>
  <c r="J7" i="9" s="1"/>
  <c r="J8" i="9" s="1"/>
  <c r="J9" i="9" s="1"/>
  <c r="J10" i="9" s="1"/>
  <c r="J11" i="9" s="1"/>
  <c r="J12" i="9" s="1"/>
  <c r="J13" i="9" s="1"/>
  <c r="J14" i="9" s="1"/>
  <c r="J15" i="9" s="1"/>
  <c r="J17" i="9" s="1"/>
  <c r="J18" i="9" s="1"/>
  <c r="C4" i="9"/>
  <c r="F13" i="3"/>
  <c r="G13" i="3" s="1"/>
  <c r="F12" i="3"/>
  <c r="G12" i="3" s="1"/>
  <c r="F11" i="3"/>
  <c r="G11" i="3" s="1"/>
  <c r="F10" i="3"/>
  <c r="G10" i="3" s="1"/>
  <c r="F9" i="3"/>
  <c r="G9" i="3" s="1"/>
  <c r="F8" i="3"/>
  <c r="G8" i="3" s="1"/>
  <c r="K4" i="3"/>
  <c r="K5" i="3"/>
  <c r="K6" i="3"/>
  <c r="K7" i="3"/>
  <c r="K8" i="3"/>
  <c r="K9" i="3"/>
  <c r="K10" i="3"/>
  <c r="K11" i="3"/>
  <c r="K12" i="3"/>
  <c r="K13" i="3"/>
  <c r="L4" i="3"/>
  <c r="L5" i="3"/>
  <c r="L6" i="3"/>
  <c r="L7" i="3"/>
  <c r="L8" i="3"/>
  <c r="L9" i="3"/>
  <c r="L10" i="3"/>
  <c r="L11" i="3"/>
  <c r="L12" i="3"/>
  <c r="L13" i="3"/>
  <c r="M4" i="3"/>
  <c r="M5" i="3"/>
  <c r="M6" i="3"/>
  <c r="M7" i="3"/>
  <c r="M8" i="3"/>
  <c r="M9" i="3"/>
  <c r="M10" i="3"/>
  <c r="M11" i="3"/>
  <c r="M12" i="3"/>
  <c r="M13" i="3"/>
  <c r="N4" i="3"/>
  <c r="N5" i="3"/>
  <c r="N6" i="3"/>
  <c r="N7" i="3"/>
  <c r="N8" i="3"/>
  <c r="N9" i="3"/>
  <c r="N10" i="3"/>
  <c r="N11" i="3"/>
  <c r="N12" i="3"/>
  <c r="N13" i="3"/>
  <c r="F46" i="3"/>
  <c r="G46" i="3" s="1"/>
  <c r="B79" i="3" s="1"/>
  <c r="F45" i="3"/>
  <c r="G45" i="3" s="1"/>
  <c r="B78" i="3" s="1"/>
  <c r="F44" i="3"/>
  <c r="G44" i="3" s="1"/>
  <c r="B77" i="3" s="1"/>
  <c r="F43" i="3"/>
  <c r="G43" i="3" s="1"/>
  <c r="B76" i="3" s="1"/>
  <c r="F42" i="3"/>
  <c r="G42" i="3" s="1"/>
  <c r="B75" i="3" s="1"/>
  <c r="B74" i="3"/>
  <c r="B73" i="3"/>
  <c r="B72" i="3"/>
  <c r="J24" i="3"/>
  <c r="B71" i="3" s="1"/>
  <c r="J23" i="3"/>
  <c r="B70" i="3" s="1"/>
  <c r="F47" i="3"/>
  <c r="G47" i="3" s="1"/>
  <c r="I33" i="3"/>
  <c r="I32" i="3"/>
  <c r="I31" i="3"/>
  <c r="D30" i="3"/>
  <c r="I30" i="3" s="1"/>
  <c r="I29" i="3"/>
  <c r="I28" i="3"/>
  <c r="K9" i="9" l="1"/>
  <c r="O11" i="3"/>
  <c r="N14" i="3"/>
  <c r="O13" i="3"/>
  <c r="O6" i="3"/>
  <c r="O8" i="3"/>
  <c r="C5" i="9"/>
  <c r="I4" i="9"/>
  <c r="K4" i="9" s="1"/>
  <c r="O7" i="3"/>
  <c r="O9" i="3"/>
  <c r="O5" i="3"/>
  <c r="K14" i="3"/>
  <c r="M14" i="3"/>
  <c r="O12" i="3"/>
  <c r="L14" i="3"/>
  <c r="O10" i="3"/>
  <c r="O4" i="3"/>
  <c r="I45" i="3"/>
  <c r="C6" i="9" l="1"/>
  <c r="I6" i="9" s="1"/>
  <c r="I5" i="9"/>
  <c r="O14" i="3"/>
  <c r="K5" i="9" l="1"/>
  <c r="K6" i="9"/>
  <c r="M6" i="9" s="1"/>
  <c r="K7" i="9"/>
  <c r="K19" i="9"/>
  <c r="L21" i="9" s="1"/>
  <c r="M14" i="9" l="1"/>
  <c r="M13" i="9"/>
  <c r="M16" i="9"/>
  <c r="M15" i="9"/>
  <c r="M12" i="9"/>
  <c r="M11" i="9"/>
  <c r="M10" i="9"/>
  <c r="M9" i="9"/>
  <c r="M8" i="9"/>
  <c r="M7" i="9"/>
</calcChain>
</file>

<file path=xl/sharedStrings.xml><?xml version="1.0" encoding="utf-8"?>
<sst xmlns="http://schemas.openxmlformats.org/spreadsheetml/2006/main" count="4395" uniqueCount="1076">
  <si>
    <t>Public Access Site Development in the Chesapeake Bay Watershed</t>
  </si>
  <si>
    <r>
      <rPr>
        <b/>
        <sz val="14"/>
        <color theme="1"/>
        <rFont val="Calibri"/>
        <family val="2"/>
        <scheme val="minor"/>
      </rPr>
      <t xml:space="preserve">Jurisdiction Key: </t>
    </r>
    <r>
      <rPr>
        <sz val="11"/>
        <color theme="1"/>
        <rFont val="Calibri"/>
        <family val="2"/>
        <scheme val="minor"/>
      </rPr>
      <t xml:space="preserve">  </t>
    </r>
    <r>
      <rPr>
        <sz val="12"/>
        <color theme="1"/>
        <rFont val="Calibri"/>
        <family val="2"/>
        <scheme val="minor"/>
      </rPr>
      <t>Maryland (MD)   Pennsylvania (PA)   Virginia (VA)             District of Columbia (DC)   Delaware (DE)              New York (NY)            West Virginia (WV)</t>
    </r>
  </si>
  <si>
    <t>Year</t>
  </si>
  <si>
    <t>MD</t>
  </si>
  <si>
    <t>PA</t>
  </si>
  <si>
    <t>VA</t>
  </si>
  <si>
    <t>DC</t>
  </si>
  <si>
    <t>DE</t>
  </si>
  <si>
    <t>NY</t>
  </si>
  <si>
    <t>WV</t>
  </si>
  <si>
    <t>Cumulative Total</t>
  </si>
  <si>
    <t>Projected Milestone*</t>
  </si>
  <si>
    <t># New Sites</t>
  </si>
  <si>
    <t>Milestone*</t>
  </si>
  <si>
    <t>% goal achieved</t>
  </si>
  <si>
    <t>Reported Closures</t>
  </si>
  <si>
    <t>Baseline</t>
  </si>
  <si>
    <t>NA</t>
  </si>
  <si>
    <t>Total</t>
  </si>
  <si>
    <t>Average sites per year</t>
  </si>
  <si>
    <t xml:space="preserve">*Milestones are simply intended to establish a system for tracking progress relative to regular increments of the EO goal of developing 300 new public access sites by 2025 – i.e. 20 additional sites per year. These milestones are intended to show progress towards the goal, and are not meant to be a target themselves. Based on the opportunistic nature of public access site development, the lack of dependable funding for access projects, and the trends of public access development from the past decade, it is anticipated that some years will be below the average and some years above.  States have not been assigned allocations related to the development of public access sites in support of the intended EO outcome of creating an additional 300 sites throughout the watershed.  </t>
  </si>
  <si>
    <r>
      <t xml:space="preserve">See </t>
    </r>
    <r>
      <rPr>
        <b/>
        <sz val="11"/>
        <color theme="1"/>
        <rFont val="Calibri"/>
        <family val="2"/>
        <scheme val="minor"/>
      </rPr>
      <t>Public Access Management Strategy</t>
    </r>
    <r>
      <rPr>
        <sz val="11"/>
        <color theme="1"/>
        <rFont val="Calibri"/>
        <family val="2"/>
        <scheme val="minor"/>
      </rPr>
      <t xml:space="preserve"> for definitions of public access and types of access:   https://www.chesapeakebay.net/documents/22068/2018-2019_public_access_management_strategy_2.pdf</t>
    </r>
  </si>
  <si>
    <t>.</t>
  </si>
  <si>
    <t>For additional information on these efforts, please refer to:
     -   the Chesapeake Bay Watershed Public Access Plan available at: https://federalleadership.chesapeakebay.net/files/reports/Public_Access_Plan_FINAL.pdf
     -   the Analysis and Methods Documentation available at: http://www.chesapeakeprogress.com/engaged-communities/public-access/public-access</t>
  </si>
  <si>
    <t>NOTES: Background on Public Access Baseline &amp; 2011 Update</t>
  </si>
  <si>
    <t xml:space="preserve">The Executive Order (EO) Strategy for Protecting and Restoring the Chesapeake Bay Watershed set a baseline of 761 existing public access sites for tracking progress toward the goal of adding 300 new public access sites by 2025.  As a result of an in-depth inventory conducted for the Chesapeake Bay Watershed Public Access Plan and the expansion of tracking to include public access in NY, DE, and WV, this baseline needed to be updated.
(Chesapeake Bay Program indicator reporting deadlines for the 2011 update were set for before the completion Chesapeake Bay Watershed Public Access Plan.  As such, for 2011 reporting efforts public access data from the draft plan was utilized.)  
As indicated in the draft Chesapeake Bay Watershed Public Access Plan, a total of 1,144 existing public access sites were identified as providing access to the Chesapeake Bay and its streams (fifth-order and higher) as of September 2011. Specifically, there were 6 existing public access sites in Delaware, 578 in Maryland, 26 in New York, 180 in Pennsylvania, 287 in Virginia, 44 in West Virginia, and 23 in Washington, D.C. The dates of site development were not collected during this extensive inventory. As a result, the number of new public access sites developed in the federal fiscal year (FY) 2011—the first year of tracking toward the goal of 300 new sites—is unknown. These sites are included within the list of 1,144 existing public access sites created in September 2011.
However, the number of new sites in FY 2011 must be estimated in order to revise the tracking baseline for the coming years. The Public Access Action Team developed the following strategy for this estimation:
As a part of the Chesapeake 2000 commitment, Maryland, Pennsylvania, Virginia, and Washington, D.C., reported the number of new public access sites developed within their jurisdictions each year between the years 2001 to 2010. On average, 15 sites were added each year in the portion of the watershed within these jurisdictions.  Specifically, an average six sites were added per year in Maryland, three in Pennsylvania, five in Virginia, and one in Washington, DC.  This tracking effort and the Chesapeake Bay Watershed Public Access Plan use these averages to represent the number of public access sites developed in FY 2011. Using this method, a new Executive Order baseline of 1129 sites was identified.  
Some existing sites managed by local governments have still likely escaped the heightened documentation process that took place during the development of this plan. As these sites are identified in the future, they will be added to the inventory as previously existing sites. This will increase the baseline from which additional new access sites are tracked.
</t>
  </si>
  <si>
    <t>NOTES: 2012 Update &amp; Baseline Revisions</t>
  </si>
  <si>
    <t>During a public review of the draft Chesapeake Bay Watershed Public Access Plan, six additional existing public access sites were identified (three in Pennsylvania, three in Virginia).   These six sites were added to the draft total of 1,144 for a total of 1,150 existing public access sites in the final Chesapeake Bay Watershed Public Access Plan.  Additionally, during the 2012 update process that was completed following the finalization of the Chesapeake Bay Watershed Public Access Plan, two additional existing sites were identified in New York and one additional existing site was identified in Virginia.
In accordance with methods described in the 2011, the baseline for Chesapeake Bay Program public access indicator was amended for the 2012 update to include the four existing sites in Virginia, the three existing sites in Pennsylvania, and the two existing sites in New York.  These revisions increase the public access indicator baseline from the previously reported 1,129 sites to 1,138 sites.  No modifications were made to the number of sites (15) that were indicated as having been developed in 2011, however, as a result of the changes to the baseline, the total number of sites in Virginia, Pennsylvania, and New York increased and the cumulative total number of sites that existed watershed-wide in 2011 increased from 1,144 to 1,153.
To capture information on all public access sites that had been developed since the completion of the Chesapeake Bay Watershed Public Access Plan, the 2012 update includes all public access sites that meet the established definitions and geographic scope that were opened to the public between October 1 of 2011 through December 31 of 2012.</t>
  </si>
  <si>
    <t>NOTES: 2013 Update &amp; Baseline Revisions</t>
  </si>
  <si>
    <t xml:space="preserve">Data on public access site was collected for the 2013 calendar year. During a data collection one additional existing public access site was identified in PA. In accordance with methods described in the 2011, the baseline for Chesapeake Bay Program public access indicator was amended for  2013 updated to include the existing sites in Pennsylvania.  These revisions increase the public access indicator baseline to 1,139 sites.  
</t>
  </si>
  <si>
    <t>NOTES: 2023 Update</t>
  </si>
  <si>
    <t>Update Delaware, New York, Washington DC, the U.S. Fish and Wildlife Service and the National Park Service reported no new public access sites added in 2023. West Virginia conducted a review of their public access data and found 29 public access sites that were not captured in any previous data calls. In support of the Chesapeake Bay Agreement's Public Access Goal, the U.S. Department of Defense installations, within the Chesapeake Bay watershed, reported 199 additional parcels open for public access, bringing its total to 368 sites. Details on specific sites are not mapped or published in accordance with security considerations.</t>
  </si>
  <si>
    <t>Public Access Site Closure in the Chesapeake Bay Watershed</t>
  </si>
  <si>
    <t>NOTES: 2021 Update</t>
  </si>
  <si>
    <t>In 2021, the Public Access Workgroup agreed that it would be a good idea to start identifying any closures of public access sites that were previously reported. Although this data will not be officially reported or impact the existing Public Access Goal result in 2025, it could be used to set an adjusted baseline and inform a future public access goal beyond 2025.</t>
  </si>
  <si>
    <t>Chesapeake Bay Public Access Workgroup Data Call (Sites Opened in Calendar Year 2024)</t>
  </si>
  <si>
    <t>Basic Site Information</t>
  </si>
  <si>
    <t>Location</t>
  </si>
  <si>
    <t>Type of Access</t>
  </si>
  <si>
    <t>Site Name</t>
  </si>
  <si>
    <t>Description/URL</t>
  </si>
  <si>
    <t>Ownership Type</t>
  </si>
  <si>
    <t>Fee or Permit</t>
  </si>
  <si>
    <t>ADA Access</t>
  </si>
  <si>
    <t>Restroom</t>
  </si>
  <si>
    <t>Parking</t>
  </si>
  <si>
    <t>Water Body</t>
  </si>
  <si>
    <t>State or Jurisdiction</t>
  </si>
  <si>
    <t>County</t>
  </si>
  <si>
    <t>Latitude</t>
  </si>
  <si>
    <t>Longitude</t>
  </si>
  <si>
    <t>Boat Ramp</t>
  </si>
  <si>
    <t>Soft Launch</t>
  </si>
  <si>
    <t>Fish</t>
  </si>
  <si>
    <t>Swim</t>
  </si>
  <si>
    <t>View</t>
  </si>
  <si>
    <t>List the name of the site</t>
  </si>
  <si>
    <t>List a URL or web address that provides information about this site.</t>
  </si>
  <si>
    <t>List the type of ownership for this site. (Local / State / Federal / Other)</t>
  </si>
  <si>
    <t>Is a fee or permit required? (Yes/No)</t>
  </si>
  <si>
    <t>Is this site ADA accessible? (Yes/No)</t>
  </si>
  <si>
    <t>Is there a public restroom? (Yes/No)</t>
  </si>
  <si>
    <t>Is there a parking area?            (Yes/No)</t>
  </si>
  <si>
    <t>Name of the waterway this site is located on.</t>
  </si>
  <si>
    <t>Name of the state or jurisdiction where the site is located.</t>
  </si>
  <si>
    <t>Name the county where the site is located.</t>
  </si>
  <si>
    <t>Latitude coordinates of the site (In decimal degrees)</t>
  </si>
  <si>
    <t>Longitude coordinates of the site (In decimal degrees)</t>
  </si>
  <si>
    <t>Does this site have a boat ramp.  (Yes/No)</t>
  </si>
  <si>
    <t>Does this site have a launch area for non-motorized vessels. (Yes/No)</t>
  </si>
  <si>
    <t>Does this site have fishing access. (Yes/No)</t>
  </si>
  <si>
    <t>Does this site have swimming access. (Yes/No)</t>
  </si>
  <si>
    <t>Does this site have a platform for viewing the water. (Yes/No)</t>
  </si>
  <si>
    <t>Anacostia Community Boathouse Association</t>
  </si>
  <si>
    <t>www.anacostiaboathouse.org</t>
  </si>
  <si>
    <t>Local</t>
  </si>
  <si>
    <t>No</t>
  </si>
  <si>
    <t>Yes</t>
  </si>
  <si>
    <t>Anacostia</t>
  </si>
  <si>
    <t>District of Columbia</t>
  </si>
  <si>
    <t>Washington</t>
  </si>
  <si>
    <t xml:space="preserve"> 38.878282°</t>
  </si>
  <si>
    <t>-76.976522°</t>
  </si>
  <si>
    <t xml:space="preserve">Key Bridge Boathouse </t>
  </si>
  <si>
    <t>https://boatingindc.com/key-bridge-boathouse/</t>
  </si>
  <si>
    <t>Federal</t>
  </si>
  <si>
    <t>Potomac</t>
  </si>
  <si>
    <t>38.904005°</t>
  </si>
  <si>
    <t>-77.069646°</t>
  </si>
  <si>
    <t>National Arboretum</t>
  </si>
  <si>
    <t>https://www.usna.usda.gov/</t>
  </si>
  <si>
    <t>38.911744°</t>
  </si>
  <si>
    <t>-76.954755°</t>
  </si>
  <si>
    <t>Tidal Basin</t>
  </si>
  <si>
    <t>https://boatingindc.com/tidal-basin/</t>
  </si>
  <si>
    <t>38.885138°</t>
  </si>
  <si>
    <t>-77.035767°</t>
  </si>
  <si>
    <t>The Wharf</t>
  </si>
  <si>
    <t>https://www.wharfdc.com/</t>
  </si>
  <si>
    <t>Other</t>
  </si>
  <si>
    <t>Washington Channel</t>
  </si>
  <si>
    <t>38.878056°</t>
  </si>
  <si>
    <t>-77.023701°</t>
  </si>
  <si>
    <t>Tuckahoe State Park ADA Fishing Access</t>
  </si>
  <si>
    <t>New ADA accessible fishing pier. https://dnr.maryland.gov/fisheries/Pages/default.aspx</t>
  </si>
  <si>
    <t>State / DNR</t>
  </si>
  <si>
    <t>Choptank River</t>
  </si>
  <si>
    <t>Maryland</t>
  </si>
  <si>
    <t>Caroline</t>
  </si>
  <si>
    <t xml:space="preserve"> 38.968623°</t>
  </si>
  <si>
    <t>-75.943696°</t>
  </si>
  <si>
    <t>The Riverwalk</t>
  </si>
  <si>
    <t>https://dnr.maryland.gov/Boating/Pages/water-access/boatramps.aspx</t>
  </si>
  <si>
    <t>Municipal</t>
  </si>
  <si>
    <t>Wicomico River</t>
  </si>
  <si>
    <t>Wicomico</t>
  </si>
  <si>
    <t xml:space="preserve"> 38.363204°</t>
  </si>
  <si>
    <t>-75.600374°</t>
  </si>
  <si>
    <t>Waterside Community Park</t>
  </si>
  <si>
    <t>Mitchell Pond</t>
  </si>
  <si>
    <t xml:space="preserve"> 38.365012°</t>
  </si>
  <si>
    <t>-75.613220°</t>
  </si>
  <si>
    <t>Douglas Nichols Park</t>
  </si>
  <si>
    <t>Passerdyke Creek</t>
  </si>
  <si>
    <t xml:space="preserve"> 38.283260°</t>
  </si>
  <si>
    <t>-75.689798°</t>
  </si>
  <si>
    <t>Mattingly Park soft access</t>
  </si>
  <si>
    <t>Separate access for non-motorized vessels. dnr.maryland.gov/Boating/Pages/water-access/boatramps.aspx</t>
  </si>
  <si>
    <t>Mattawoman Creek</t>
  </si>
  <si>
    <t>Charles</t>
  </si>
  <si>
    <t xml:space="preserve"> 38.589827°</t>
  </si>
  <si>
    <t>-77.161427°</t>
  </si>
  <si>
    <t>Riverside Drive Boardwalk</t>
  </si>
  <si>
    <t>Riverfront boardwalk. No fishing or boating access. View only.</t>
  </si>
  <si>
    <t>Potomac River</t>
  </si>
  <si>
    <t xml:space="preserve"> 38.605940°</t>
  </si>
  <si>
    <t>-77.156541°</t>
  </si>
  <si>
    <t>Denver Park Annex - Coalcalico Creek Greenway</t>
  </si>
  <si>
    <t>https://www.denverboro.net/2259/Denver-Park-Annex</t>
  </si>
  <si>
    <t>yes</t>
  </si>
  <si>
    <t>Cocalico Creek</t>
  </si>
  <si>
    <t>Pennsylvania</t>
  </si>
  <si>
    <t>Lancaster</t>
  </si>
  <si>
    <t>40.24058°</t>
  </si>
  <si>
    <t>-76.142024°</t>
  </si>
  <si>
    <t>Oakland Dam Removal</t>
  </si>
  <si>
    <t xml:space="preserve">Part of an effort to restore the North Branch Susquehanna River. Work at this site included dam removal; landscaping; project sign and other related site improvements. </t>
  </si>
  <si>
    <t>no</t>
  </si>
  <si>
    <t>Susquehanna River, North Branch</t>
  </si>
  <si>
    <t>Susquehanna</t>
  </si>
  <si>
    <t>41.94335°</t>
  </si>
  <si>
    <t>-75.616953°</t>
  </si>
  <si>
    <t>Wysox Park - Phase 2- Development</t>
  </si>
  <si>
    <t>Rehabilitation and further development of Wysox Park. Work included construction of pedestrian walkway, comfort station, access road, parking area and boat launch.</t>
  </si>
  <si>
    <t>Bradford</t>
  </si>
  <si>
    <t>41.767708°</t>
  </si>
  <si>
    <t>-76.397632°</t>
  </si>
  <si>
    <t>Riverfront Park - Development, Dickson City</t>
  </si>
  <si>
    <t>Developments at this site included construction of a parking area, pedestrian walkway, ADA access and other improvements.</t>
  </si>
  <si>
    <t>Lackawana River</t>
  </si>
  <si>
    <t>Lackawana</t>
  </si>
  <si>
    <t>41.462022°</t>
  </si>
  <si>
    <t>-75.615726°</t>
  </si>
  <si>
    <t>Minsi Lake County Park</t>
  </si>
  <si>
    <t>Rehabilitation and development at this site includes construction of pedestrian walkways, comfort stations, fishing piers and kayak launch and ADA access.</t>
  </si>
  <si>
    <t>State</t>
  </si>
  <si>
    <t>permit for boat launch</t>
  </si>
  <si>
    <t>Minsi Lake</t>
  </si>
  <si>
    <t>Northampton</t>
  </si>
  <si>
    <t>40.913760°</t>
  </si>
  <si>
    <t>-75.177653°</t>
  </si>
  <si>
    <t>Soaring Eagle Wetlands Wildlife Center</t>
  </si>
  <si>
    <t>Developments at this site included construction of a boardwalk trail, pedestrian walkway, parking area, interpretive signage and ADA access.</t>
  </si>
  <si>
    <t>wetlands in Huston Township, West Branch Susquehanna River</t>
  </si>
  <si>
    <t>Centre</t>
  </si>
  <si>
    <t>40.839939°</t>
  </si>
  <si>
    <t>-77.990969°</t>
  </si>
  <si>
    <t>Faylor Lake</t>
  </si>
  <si>
    <t>https://www.visitcentralpa.org/things-to-do/parks-trails-nature/lakes-rivers/faylor-lake/</t>
  </si>
  <si>
    <t>Snyder</t>
  </si>
  <si>
    <t>40.761340°</t>
  </si>
  <si>
    <t>-77.215857°</t>
  </si>
  <si>
    <t>Heishman's Mill</t>
  </si>
  <si>
    <t>https://www.friendsofheishmansmill.org/portage-project-2023-2024/</t>
  </si>
  <si>
    <t>Conodoguinet Creek</t>
  </si>
  <si>
    <t>Cumberland</t>
  </si>
  <si>
    <t>40.255535°</t>
  </si>
  <si>
    <t>-76.929448°</t>
  </si>
  <si>
    <t>Siebert's Park</t>
  </si>
  <si>
    <t>visitcumberlandvalley.com/listing/siebert-park/1306/</t>
  </si>
  <si>
    <t>Shenandoah River State Park</t>
  </si>
  <si>
    <t>https://www.dcr.virginia.gov/state-parks/shenandoah-river</t>
  </si>
  <si>
    <t>State / DCR</t>
  </si>
  <si>
    <t>South Fork Shenandoah</t>
  </si>
  <si>
    <t>Virginia</t>
  </si>
  <si>
    <t>Warren</t>
  </si>
  <si>
    <t>38.864104°</t>
  </si>
  <si>
    <t>-78.310732°</t>
  </si>
  <si>
    <t>James River State Park Dixon Landing</t>
  </si>
  <si>
    <t>https://www.dcr.virginia.gov/state-parks/james-river</t>
  </si>
  <si>
    <t>James River</t>
  </si>
  <si>
    <t>Buckingham</t>
  </si>
  <si>
    <t>37.634734°</t>
  </si>
  <si>
    <t>-78.811321°</t>
  </si>
  <si>
    <t>James River State Park Canoe Landing</t>
  </si>
  <si>
    <t>37.615254°</t>
  </si>
  <si>
    <t>-78.817187°</t>
  </si>
  <si>
    <t>Machicomoco State Park</t>
  </si>
  <si>
    <t>https://www.dcr.virginia.gov/state-parks/machicomoco</t>
  </si>
  <si>
    <t>Timberneck Creek</t>
  </si>
  <si>
    <t>Gloucester</t>
  </si>
  <si>
    <t>37.297001°</t>
  </si>
  <si>
    <t>-76.533818°</t>
  </si>
  <si>
    <t>Widewater State Park</t>
  </si>
  <si>
    <t>https://www.dcr.virginia.gov/state-parks/widewater</t>
  </si>
  <si>
    <t>Stafford</t>
  </si>
  <si>
    <t>38.407757°</t>
  </si>
  <si>
    <t>-77.315061°</t>
  </si>
  <si>
    <t>Widewater State Park Soft Access</t>
  </si>
  <si>
    <t>Aquia Creek</t>
  </si>
  <si>
    <t>38.407326°</t>
  </si>
  <si>
    <t>-77.326759°</t>
  </si>
  <si>
    <t>York River State Park</t>
  </si>
  <si>
    <t>https://www.dcr.virginia.gov/state-parks/york-river</t>
  </si>
  <si>
    <t>York River</t>
  </si>
  <si>
    <t>James City County</t>
  </si>
  <si>
    <t>37.427233°</t>
  </si>
  <si>
    <t>-76.725093°</t>
  </si>
  <si>
    <r>
      <rPr>
        <b/>
        <i/>
        <u/>
        <sz val="11"/>
        <color rgb="FFFF0000"/>
        <rFont val="Calibri"/>
      </rPr>
      <t>**NOTES:</t>
    </r>
    <r>
      <rPr>
        <b/>
        <i/>
        <sz val="11"/>
        <color rgb="FF000000"/>
        <rFont val="Calibri"/>
      </rPr>
      <t xml:space="preserve">  Washington DC conducted a detailed review of public access sites in their jurisdiction and identified 5 sites that were not previously captured and 8 sites that were previously listed in the 2011 baseline data but do not currently provide public access. The jurisdictions of Delaware, New York and West Virginia reported that they had no new public access sites in 2024. </t>
    </r>
  </si>
  <si>
    <t>Chesapeake Bay Public Access Workgroup - Data Call for Calendar Year 2023</t>
  </si>
  <si>
    <t>Basic Information</t>
  </si>
  <si>
    <t>Support Services</t>
  </si>
  <si>
    <t>Facility Type</t>
  </si>
  <si>
    <t>CAJO</t>
  </si>
  <si>
    <t>Open to the Public in:</t>
  </si>
  <si>
    <t xml:space="preserve">Brief Site Description </t>
  </si>
  <si>
    <t>URL</t>
  </si>
  <si>
    <t>Current Ownership</t>
  </si>
  <si>
    <t>Universal Accessibility</t>
  </si>
  <si>
    <t>Restrooms</t>
  </si>
  <si>
    <t>Car Parking Spaces</t>
  </si>
  <si>
    <t>Trailer Parking Spaces</t>
  </si>
  <si>
    <t>Boat</t>
  </si>
  <si>
    <t xml:space="preserve">Boat- in Camping </t>
  </si>
  <si>
    <t>Soft Access</t>
  </si>
  <si>
    <t>Boarding Pier</t>
  </si>
  <si>
    <t xml:space="preserve">Month </t>
  </si>
  <si>
    <t>What is the name of the site?</t>
  </si>
  <si>
    <t xml:space="preserve">(Example: This site provides a soft launch for paddlecraft, has fishing access and boat ramp) </t>
  </si>
  <si>
    <t>List the URL or provide a web link to an official site</t>
  </si>
  <si>
    <t>Federal, State, County or Municipal agency? (NOTE: Any Non Government owned site must have an agreement with a public agency to be included)</t>
  </si>
  <si>
    <t>Yes or No - Is a  fee or permit required to access this site?</t>
  </si>
  <si>
    <t>Yes or No - Does this site have ADA features? (Example: accessible parking, pathways, etc.)</t>
  </si>
  <si>
    <t xml:space="preserve">Yes or No - Is there a restroom? </t>
  </si>
  <si>
    <t>How many parking spaces are available for cars?</t>
  </si>
  <si>
    <t>How many parking spaces are available for trailers?</t>
  </si>
  <si>
    <t>What water body does this site provide access to?</t>
  </si>
  <si>
    <t>What county is this site in?</t>
  </si>
  <si>
    <t>What state is this site in?</t>
  </si>
  <si>
    <t>What latitude is this site located at? If possible, please use decimal degrees.</t>
  </si>
  <si>
    <t>What longitude is this site located at?  If possible, please use decimal degrees.</t>
  </si>
  <si>
    <t>Yes or No - Does this site provide boating access?</t>
  </si>
  <si>
    <t>Yes or No - Does this site provide fishing access?</t>
  </si>
  <si>
    <t>Yes or No - Does this site provide swimming access?</t>
  </si>
  <si>
    <t>Yes or No - Does this site have a facility specifically for water viewing?</t>
  </si>
  <si>
    <t xml:space="preserve"> Yes or No - Does this site have boat-in camping facilities?</t>
  </si>
  <si>
    <t>Yes or No - Does this site have a boat ramp?</t>
  </si>
  <si>
    <t>Yes or No - Does this site have soft access for non-motorized vessels?</t>
  </si>
  <si>
    <t>Yes or No - Does this site have a boarding pier or dock?</t>
  </si>
  <si>
    <t>Yes or No - Does this site provide  access to the Capt. John Smith Chesapeake National Historic Trail?</t>
  </si>
  <si>
    <t>What month was this site opened to the public in?</t>
  </si>
  <si>
    <t>What year was this site opened to the public in?</t>
  </si>
  <si>
    <t>Martinak State Park soft access</t>
  </si>
  <si>
    <t>This site features a new soft access for kayaks and canoes for non-motorized vessels adjacent to the boat ramp.</t>
  </si>
  <si>
    <t>https://dnr.maryland.gov/publiclands/Pages/eastern/martinak.aspx</t>
  </si>
  <si>
    <t>Merritt Point Park soft access</t>
  </si>
  <si>
    <t>This site features a new soft access for non-motorized vessels.</t>
  </si>
  <si>
    <t>https://www.baltimorecountymd.gov/departments/recreation/parks-directory/merritt-point-park</t>
  </si>
  <si>
    <t>Talbot County</t>
  </si>
  <si>
    <t>Beaver Creek</t>
  </si>
  <si>
    <t>Baltimore</t>
  </si>
  <si>
    <t>Easton Point Park soft access</t>
  </si>
  <si>
    <t>https://eastonmd.gov/Facilities/Facility/Details/Easton-Point-Park-Kayak-Launch-18</t>
  </si>
  <si>
    <t>Town of Easton</t>
  </si>
  <si>
    <t>Tred Avon River</t>
  </si>
  <si>
    <t>Talbot</t>
  </si>
  <si>
    <t>Wysox Park</t>
  </si>
  <si>
    <t>Public access paved boat ramp with a 20-car parking lot, restrooms, picnic tables, pavilion, lodging, food, and phone within .25 mile.</t>
  </si>
  <si>
    <t>Kayak Wysox to Terrytown - Susquehanna Greenway</t>
  </si>
  <si>
    <t>Susquehanna River</t>
  </si>
  <si>
    <t>Autumn Hills Park</t>
  </si>
  <si>
    <t>The project features include a small boat/kayak launch, an ADA-accessible fishing pier, walking trails, a rain garden, and parking lot.</t>
  </si>
  <si>
    <t>George R Hock Memorial Park</t>
  </si>
  <si>
    <t>Kayak launch site features stairs with a slide ramp.</t>
  </si>
  <si>
    <t>Wyoming</t>
  </si>
  <si>
    <t>Hopewell Riverwalk</t>
  </si>
  <si>
    <t xml:space="preserve">This site provides a wooden boardwalk that follows the shoreline of the Appomattox River. </t>
  </si>
  <si>
    <t>https://hopewellva.gov/Facilities/Facility/Details/Hopewell-Riverwalk-8</t>
  </si>
  <si>
    <t>Appomattox River</t>
  </si>
  <si>
    <t>City of Hopewell</t>
  </si>
  <si>
    <t>October</t>
  </si>
  <si>
    <t>Roger's Ford Boat Ramp</t>
  </si>
  <si>
    <t>Paddlecraft launch on Rappahannock River within CF Phelps WMA</t>
  </si>
  <si>
    <t>https://dwr.virginia.gov/wma/c-f-phelps/</t>
  </si>
  <si>
    <t>Rappahannock</t>
  </si>
  <si>
    <t>Fauquier</t>
  </si>
  <si>
    <t>December</t>
  </si>
  <si>
    <t>McCubbins Ford</t>
  </si>
  <si>
    <t>This site provides a soft launch for paddlecrafts, fishing access, and parking for 4 vehicles</t>
  </si>
  <si>
    <t>https://mapwv.gov/huntfish/mmap/?v=fish</t>
  </si>
  <si>
    <t>Back Creek</t>
  </si>
  <si>
    <t>Berkeley</t>
  </si>
  <si>
    <t>West Virginia</t>
  </si>
  <si>
    <t>Not Previously Reported</t>
  </si>
  <si>
    <t>Shanghai</t>
  </si>
  <si>
    <t>This site provides a soft launch for paddlecrafts, gravel boat ramp, fishing access, and parking for 4 vehicles</t>
  </si>
  <si>
    <t>Jones Springs</t>
  </si>
  <si>
    <t>This site provides a soft launch for paddlecrafts, fishing access and parking for 4 vehicles</t>
  </si>
  <si>
    <t>State Route 9 Bridge</t>
  </si>
  <si>
    <t>Priest Springs</t>
  </si>
  <si>
    <t>This site provides a soft launch for paddlecrafts, fishing access and parking for 6 vehicles</t>
  </si>
  <si>
    <t>Opequon Creek</t>
  </si>
  <si>
    <t>Jefferson</t>
  </si>
  <si>
    <t>Yes (200 yard walk to creek from parking area)</t>
  </si>
  <si>
    <t>Stone Bridge</t>
  </si>
  <si>
    <t>Route 45 Bridge</t>
  </si>
  <si>
    <t>Yellow Springs North</t>
  </si>
  <si>
    <t>Cacapon River</t>
  </si>
  <si>
    <t>Hampshire</t>
  </si>
  <si>
    <t>Capon Lake</t>
  </si>
  <si>
    <t>This site provides a soft launch for paddlecrafts, dirt boat ramp, fishing access, and parking for 8 vehicles</t>
  </si>
  <si>
    <t>Yes- Dirt/Gravel</t>
  </si>
  <si>
    <t>Barnum</t>
  </si>
  <si>
    <t>This site provides a launch for paddlecrafts, fishing access, and parking for 16 vehicles</t>
  </si>
  <si>
    <t>North Branch Potomac River</t>
  </si>
  <si>
    <t>Mineral</t>
  </si>
  <si>
    <t>Headsville</t>
  </si>
  <si>
    <t>This site provides a launch for paddlecrafts, fishing access, and parking for 4 vehicles</t>
  </si>
  <si>
    <t>Patterson Creek</t>
  </si>
  <si>
    <t>Poor House Farm Pond</t>
  </si>
  <si>
    <t>This site provides bank fishing access to a 3 acre pond. Berkeley County maintains hiking trails, a disc golf course, and park on the property</t>
  </si>
  <si>
    <t>Berkeley County</t>
  </si>
  <si>
    <t>Sleepy Creek Lake (Myers Point)</t>
  </si>
  <si>
    <t>This site provides a gravel boat ramp into the south end of Sleepy Creek Lake and parking for 10 vehicles</t>
  </si>
  <si>
    <t>Sleepy Creek Lake</t>
  </si>
  <si>
    <t>Sleepy Creek (Sawmill Cove)</t>
  </si>
  <si>
    <t>This site provides a gravel boat ramp into the mid section of Sleepy Creek Lake and parking for 8 vehicles</t>
  </si>
  <si>
    <t>Sleepy Creek Dam</t>
  </si>
  <si>
    <t>This site provides a concrete boat ramp into the north end of Sleepy Creek Lake and arking for 20 vehicles</t>
  </si>
  <si>
    <t>Cacapon State Park</t>
  </si>
  <si>
    <t>This site provides a soft launch for paddlecrafts, fishing access and parking for 15 vehicles</t>
  </si>
  <si>
    <t>Cacapon State Park Lake</t>
  </si>
  <si>
    <t>Morgan</t>
  </si>
  <si>
    <t>Edwards Run WMA Pond</t>
  </si>
  <si>
    <t>This site provides access to a 1 acre stocked pond, fishing access, and parking for 8 vehicles</t>
  </si>
  <si>
    <t>Edwards WMA Pond</t>
  </si>
  <si>
    <t>Fort Ashby Fishing Pier</t>
  </si>
  <si>
    <t>This site provides a soft launch for paddlecrafts, fishing access, parking for 12 vehicles, and a handicap accessible fishing pier</t>
  </si>
  <si>
    <t>Mineral County</t>
  </si>
  <si>
    <t>Yes- Handicap accessible fishing pier</t>
  </si>
  <si>
    <t>12 (Between 2 parking areas)</t>
  </si>
  <si>
    <t>Fort Ashby Lake</t>
  </si>
  <si>
    <t>Jennings Randolph Howell Run</t>
  </si>
  <si>
    <t>This Site provides a concrete boat ramp, fishing access, swimming access, parking for 60 vehciles, bathrooms, and a courtesy pier</t>
  </si>
  <si>
    <r>
      <rPr>
        <u/>
        <sz val="11"/>
        <color rgb="FF0000FF"/>
        <rFont val="Calibri"/>
      </rPr>
      <t xml:space="preserve">https://mapwv.gov/huntfish/mmap/?v=fish </t>
    </r>
    <r>
      <rPr>
        <u/>
        <sz val="11"/>
        <color rgb="FF1155CC"/>
        <rFont val="Calibri"/>
      </rPr>
      <t>https://www.nab.usace.army.mil/Missions/Dams-Recreation/Jennings-Randolph-Lake/</t>
    </r>
    <r>
      <rPr>
        <u/>
        <sz val="11"/>
        <color rgb="FF0000FF"/>
        <rFont val="Calibri"/>
      </rPr>
      <t xml:space="preserve"> </t>
    </r>
  </si>
  <si>
    <t>Federal (USACE)</t>
  </si>
  <si>
    <t>Jennings Randolph Lake</t>
  </si>
  <si>
    <t>Yes (Designated swimming area)</t>
  </si>
  <si>
    <t>Larenium Lake</t>
  </si>
  <si>
    <t>This site provides a soft launch for paddlecrafts, fishing access, parking for 12 vehicles, and a fishing pier</t>
  </si>
  <si>
    <t>Larenim Lake</t>
  </si>
  <si>
    <t>Mount Storm Lake</t>
  </si>
  <si>
    <t>This site provides a concrete boat ramp, fishing access, parking for 35 vehciles, bathrooms, and a courtesy pier</t>
  </si>
  <si>
    <t>Dominion Power (Leased by WVDNR)</t>
  </si>
  <si>
    <t>Grant</t>
  </si>
  <si>
    <t>Warden Lake</t>
  </si>
  <si>
    <t>This site provides a concrete boat ramp, fishing access, parking for 20 vehciles, bathrooms, and a courtesy pier</t>
  </si>
  <si>
    <t>Hardy</t>
  </si>
  <si>
    <t>Parker Hollow Lake</t>
  </si>
  <si>
    <t>This site provides a concrete boat ramp, fishing access, parking for 25 vehciles, and a courtesy pier</t>
  </si>
  <si>
    <t>Kimsey Run</t>
  </si>
  <si>
    <t>This site provides a gravel boat ramp, fishing access, parking for 40 vehciles, and bathrooms</t>
  </si>
  <si>
    <t>Kimsey Run Lake</t>
  </si>
  <si>
    <t>Upper Cove Run Lake</t>
  </si>
  <si>
    <t>This site provides fishing access and parking for 5 vehicles</t>
  </si>
  <si>
    <t>Rockcliff Lake</t>
  </si>
  <si>
    <t>This site provides a concrete boat ramp, fishing access, parking for 40 vehciles, bathrooms, and a beach/ swimming area</t>
  </si>
  <si>
    <t>Federal (USFS)</t>
  </si>
  <si>
    <t>Camp Run</t>
  </si>
  <si>
    <t>Pendleton</t>
  </si>
  <si>
    <t>Brandywine Lake</t>
  </si>
  <si>
    <t>This site provides a launch for paddlecrafts, fishing access, parking for 70 vehicles, and a designated swimming area</t>
  </si>
  <si>
    <t>Brushy Fork Lake</t>
  </si>
  <si>
    <t>This site provides a launch for paddlecrafts, fishing access, and parking for 10 vehicles</t>
  </si>
  <si>
    <r>
      <rPr>
        <b/>
        <u/>
        <sz val="11"/>
        <color rgb="FF000000"/>
        <rFont val="Calibri"/>
      </rPr>
      <t>NOTES</t>
    </r>
    <r>
      <rPr>
        <sz val="11"/>
        <color rgb="FF000000"/>
        <rFont val="Calibri"/>
      </rPr>
      <t>:  Delaware, New York, Washington DC, the U.S. Fish and Wildlife Service and the National Park Service reported no new public access sites added in 2023. West Virginia conducted a review of their public access data and found 29 public access sites that were not captured in any previous data calls. In support of the Chesapeake Bay Agreement's Public Access Goal, the U.S. Department of Defense installations, within the Chesapeake Bay watershed, reported 199 additional parcels open for public access, bringing its total to 368 sites. Details on specific sites are not mapped or published in accordance with security considerations.</t>
    </r>
  </si>
  <si>
    <t xml:space="preserve">Please provide a brief description of the public access site.  (Ex: This site provides a soft launch for paddlecraft, has fishing access and parking for approximatley 8 cars) </t>
  </si>
  <si>
    <t>What is the best URL for the public to get more information about the site?</t>
  </si>
  <si>
    <t>Is this site currently owned by a federal, state, or local government agency, or is it owned by a Non Governmental Organization (must be under an agreement w a public agency)</t>
  </si>
  <si>
    <t>Yes or No - Does this site ever require a fee or permit?</t>
  </si>
  <si>
    <t>Does this site meet standards for providing universal accessibility?  For example, is/are handicapped parking spots provided? Is there an accessible trail from parking to the access site? (Yes or No +  description)</t>
  </si>
  <si>
    <t xml:space="preserve">Are there existing restroom facilities at this site? </t>
  </si>
  <si>
    <t>Yes or No - Does this site provide boating access? Please refer to definition provided in email.</t>
  </si>
  <si>
    <t>Yes or No - Does this site provide fishing access? Please refer to definition provided in email.</t>
  </si>
  <si>
    <t>Yes or No - Does this site provide swimming access? Please refer to definition provided in email.</t>
  </si>
  <si>
    <t>Yes or No - Does this site provide viewing access? Please refer to definition provided in email.</t>
  </si>
  <si>
    <t xml:space="preserve"> Yes or No - does this site provide boat-in camping facilities for paddlers</t>
  </si>
  <si>
    <t>Yes or No - Does this site have a boat ramp that supports trailers?</t>
  </si>
  <si>
    <t>Yes or No - Does this site support soft (hand carry) boat launches?</t>
  </si>
  <si>
    <t>Yes or No - Does this site have a courtesy pier for boat launches?</t>
  </si>
  <si>
    <t>Yes or No - Does this site provide  access to the Captain John Smith Chesapeake National Historic Trail?</t>
  </si>
  <si>
    <t>Borough of New Cumberland</t>
  </si>
  <si>
    <t>ADA accessible canoe/kayak launch</t>
  </si>
  <si>
    <t>local government</t>
  </si>
  <si>
    <t>ADA parking and trail to canoe/kayak ramp</t>
  </si>
  <si>
    <t>10+</t>
  </si>
  <si>
    <t>Yellow Breeches Creek</t>
  </si>
  <si>
    <t>September</t>
  </si>
  <si>
    <t>Parkers Landing</t>
  </si>
  <si>
    <t>Non Government Organization</t>
  </si>
  <si>
    <t>Lackawanna River</t>
  </si>
  <si>
    <t>Lackawanna</t>
  </si>
  <si>
    <t>November</t>
  </si>
  <si>
    <t>Breezewood Access</t>
  </si>
  <si>
    <t>State Government</t>
  </si>
  <si>
    <t>Raystown Branch - Juniata River</t>
  </si>
  <si>
    <t>Bedford</t>
  </si>
  <si>
    <t>August</t>
  </si>
  <si>
    <t>Capon Bridge</t>
  </si>
  <si>
    <t>This site consists of a gravel parking lot and a concrete ramp for carrying down kayaks and canoes.</t>
  </si>
  <si>
    <t>https://mapwv.gov/huntfish/mmap/?v=fish&amp;p</t>
  </si>
  <si>
    <t>June</t>
  </si>
  <si>
    <t>Patterson Creek Larenium Park</t>
  </si>
  <si>
    <t>This is a gravel parking lot that allows for walk-in fishing access to Patterson Creek</t>
  </si>
  <si>
    <t>July</t>
  </si>
  <si>
    <t>Sturgis Park</t>
  </si>
  <si>
    <t>New soft access. Completed late in 2021, but missed being counted in data call that year.</t>
  </si>
  <si>
    <t>n/a</t>
  </si>
  <si>
    <t>Pocomoke River</t>
  </si>
  <si>
    <t>Worcester</t>
  </si>
  <si>
    <t>Jan.</t>
  </si>
  <si>
    <t>Middle Branch Park (East)</t>
  </si>
  <si>
    <t>New floating soft access installed on an existing fishing pier.</t>
  </si>
  <si>
    <t>Seasonal</t>
  </si>
  <si>
    <t>Middle Branch Patapsco</t>
  </si>
  <si>
    <t>Baltimore City</t>
  </si>
  <si>
    <t>Elktonia/Carr's Beach</t>
  </si>
  <si>
    <t>New public beach managed by the City of Annapolis</t>
  </si>
  <si>
    <t>Chesapeake Bay</t>
  </si>
  <si>
    <t>Anne Arundel</t>
  </si>
  <si>
    <t>Aug.</t>
  </si>
  <si>
    <t>Walters Mill</t>
  </si>
  <si>
    <t>New soft access on enhanced shoreline.</t>
  </si>
  <si>
    <t>Harford County</t>
  </si>
  <si>
    <t>Deer Creek</t>
  </si>
  <si>
    <t>Harford</t>
  </si>
  <si>
    <t>Sept.</t>
  </si>
  <si>
    <t>Green Haven</t>
  </si>
  <si>
    <t>Enhanced soft access site. Relocation of soft launch at an existing site.</t>
  </si>
  <si>
    <t>Anne Arundel County</t>
  </si>
  <si>
    <t>Stoney Creek</t>
  </si>
  <si>
    <t>Oct.</t>
  </si>
  <si>
    <t>Tuckahoe State Park (West)</t>
  </si>
  <si>
    <t>New floating soft access created adjacent to existing boat ramp</t>
  </si>
  <si>
    <t>Tuckahoe Lake</t>
  </si>
  <si>
    <t>Queen Anne's</t>
  </si>
  <si>
    <t>Nov.</t>
  </si>
  <si>
    <t>Riverside Preserve water access site</t>
  </si>
  <si>
    <t>Canoe Kayak launch</t>
  </si>
  <si>
    <t>LOC</t>
  </si>
  <si>
    <t>Large</t>
  </si>
  <si>
    <t>Upper Rappahannock River</t>
  </si>
  <si>
    <t xml:space="preserve">Yes </t>
  </si>
  <si>
    <t>Remington Water Access Site</t>
  </si>
  <si>
    <t>Medium</t>
  </si>
  <si>
    <t>Auburn Warf Landing</t>
  </si>
  <si>
    <t>Unimproved water front access, shore Canoe Kayak launch</t>
  </si>
  <si>
    <t>Middle Peninsula Chesapeake Bay Public Access Authority (MP-PAA)</t>
  </si>
  <si>
    <t>Small</t>
  </si>
  <si>
    <t>North River</t>
  </si>
  <si>
    <t>Mathews</t>
  </si>
  <si>
    <t>Sloop Landing</t>
  </si>
  <si>
    <t>https://mppaa.virginiainteractive.org/Item/Detail/86</t>
  </si>
  <si>
    <t>Mobjack Bay</t>
  </si>
  <si>
    <t>Dutchman Point</t>
  </si>
  <si>
    <t>https://mppaa.virginiainteractive.org/Item/Detail/85</t>
  </si>
  <si>
    <t>Davis Creek Landing</t>
  </si>
  <si>
    <t>Davis Creek</t>
  </si>
  <si>
    <t>Doctor's Creek Landing</t>
  </si>
  <si>
    <t>Doctors Creek</t>
  </si>
  <si>
    <t>Horn Harbor North</t>
  </si>
  <si>
    <t>Horn Harbor</t>
  </si>
  <si>
    <t>Horn Harbor Landing</t>
  </si>
  <si>
    <t>Winter Harbor Landing/Old Mill Landing</t>
  </si>
  <si>
    <t>Winter Harbor</t>
  </si>
  <si>
    <t>Winter Harbor South</t>
  </si>
  <si>
    <t>https://mppaa.virginiainteractive.org/Item/Detail/88</t>
  </si>
  <si>
    <t>Winter Harbor Haven</t>
  </si>
  <si>
    <t>Whites Creek Landing</t>
  </si>
  <si>
    <t>Whites Creek</t>
  </si>
  <si>
    <t>Roses Creek Landing</t>
  </si>
  <si>
    <t>Roses Creek</t>
  </si>
  <si>
    <t>Milford Landing</t>
  </si>
  <si>
    <t>Edwards Creek</t>
  </si>
  <si>
    <t>Warehouse Creek Landing</t>
  </si>
  <si>
    <t>Warehouse Creek</t>
  </si>
  <si>
    <t>Roane's Point Landing</t>
  </si>
  <si>
    <t>Piankatank River</t>
  </si>
  <si>
    <t>Queen Street Access</t>
  </si>
  <si>
    <t>Essex</t>
  </si>
  <si>
    <t>Redd Donation</t>
  </si>
  <si>
    <t>https://mppaa.virginiainteractive.org/Item/Detail/93</t>
  </si>
  <si>
    <t>York</t>
  </si>
  <si>
    <t>Shenk Parcel</t>
  </si>
  <si>
    <t>Willett's Creek</t>
  </si>
  <si>
    <t>Adams Creek</t>
  </si>
  <si>
    <t>https://mppaa.virginiainteractive.org/Item/Detail/92</t>
  </si>
  <si>
    <t>West Point Creek Access</t>
  </si>
  <si>
    <t>West Point Creek</t>
  </si>
  <si>
    <t>King William</t>
  </si>
  <si>
    <t>Melrose Landing</t>
  </si>
  <si>
    <t>Mattoponi</t>
  </si>
  <si>
    <t>King &amp; Queen</t>
  </si>
  <si>
    <t>Zoar State Forest</t>
  </si>
  <si>
    <t>Dooms Crossing River Access</t>
  </si>
  <si>
    <t>This site provides a carry-in launch for Conoes and Kayaks.  Parking for approximately 8 vehicles.  No trailer parking avaiable.  There are upstream and downstream access sites.</t>
  </si>
  <si>
    <t>Augusta County</t>
  </si>
  <si>
    <t>Accessable Trail</t>
  </si>
  <si>
    <t>South River</t>
  </si>
  <si>
    <t xml:space="preserve">Yes  </t>
  </si>
  <si>
    <t>Chenango Valley State Park</t>
  </si>
  <si>
    <t xml:space="preserve">This site is newly constructed and provides gravel parking for cartop boating acces, fishing access and riverside picnicking. Swimming is not allowed in the river however, there is a CCC swimming area in the park. </t>
  </si>
  <si>
    <t>https://parks.ny.gov/parks/chenangovalley/details.aspx</t>
  </si>
  <si>
    <t>State Property</t>
  </si>
  <si>
    <t>No - Free</t>
  </si>
  <si>
    <t>Not currently defined in Phase 1 construction</t>
  </si>
  <si>
    <t>0 (undefined)</t>
  </si>
  <si>
    <t xml:space="preserve">Chenango River to Susquahanna </t>
  </si>
  <si>
    <t>Chenango County</t>
  </si>
  <si>
    <t>New York</t>
  </si>
  <si>
    <t>Unknown</t>
  </si>
  <si>
    <t>Solley Cove Park</t>
  </si>
  <si>
    <t>New boat ramp for motorized vessels</t>
  </si>
  <si>
    <t>Parking lot and temporary restroom are ADA accessible</t>
  </si>
  <si>
    <t>Curtis Bay</t>
  </si>
  <si>
    <t>New soft access for non-motorized vessels.</t>
  </si>
  <si>
    <t>Stevenson Pond</t>
  </si>
  <si>
    <t xml:space="preserve">New soft access replaces former location at the Riverside Dock slips. </t>
  </si>
  <si>
    <t>Otter Point soft access</t>
  </si>
  <si>
    <t>New soft access</t>
  </si>
  <si>
    <t>Otter Point Creek</t>
  </si>
  <si>
    <t>Dec.</t>
  </si>
  <si>
    <t>Kingman Island Dock</t>
  </si>
  <si>
    <t>This site provides launching and docking for paddlecraft.  There is space to drop off  boats; parking is less than .25 miles.</t>
  </si>
  <si>
    <t>Site is owned by the District of Columbia</t>
  </si>
  <si>
    <t>The ramp to the dock is ADA accessible; parking is offsite.</t>
  </si>
  <si>
    <t>Composting toilets will be available in spring 2022</t>
  </si>
  <si>
    <t>Parking is offsite.</t>
  </si>
  <si>
    <t>Anacostia River</t>
  </si>
  <si>
    <t>It provides access for paddlecraft.  It does not provide access for larger boats.</t>
  </si>
  <si>
    <t>Existing Activities</t>
  </si>
  <si>
    <t>Trailered Boat Ramp</t>
  </si>
  <si>
    <t>Soft/Hand Carry Launch</t>
  </si>
  <si>
    <t>Courtesy Pier</t>
  </si>
  <si>
    <t>Riverside Park</t>
  </si>
  <si>
    <t>local soft launch access at park</t>
  </si>
  <si>
    <t>unknown</t>
  </si>
  <si>
    <t>Appomattox</t>
  </si>
  <si>
    <t xml:space="preserve">Prince George </t>
  </si>
  <si>
    <t xml:space="preserve">April </t>
  </si>
  <si>
    <t>Wilck's Lake Park</t>
  </si>
  <si>
    <t>Buffalo Creek</t>
  </si>
  <si>
    <t>Red Bank</t>
  </si>
  <si>
    <t>informal was access for small craft</t>
  </si>
  <si>
    <t>large</t>
  </si>
  <si>
    <t>N. Fork Shanandoah</t>
  </si>
  <si>
    <t>Shenandoah</t>
  </si>
  <si>
    <t>Covered Bridge Access</t>
  </si>
  <si>
    <t>Gravelly Point</t>
  </si>
  <si>
    <t xml:space="preserve">local soft launch access </t>
  </si>
  <si>
    <t>Arlington</t>
  </si>
  <si>
    <t>Hammock Access</t>
  </si>
  <si>
    <t>Messango Creek</t>
  </si>
  <si>
    <t>Accomack</t>
  </si>
  <si>
    <t>Leonardtown Transient Dock Phase 1</t>
  </si>
  <si>
    <t>New transient docking  facility</t>
  </si>
  <si>
    <t>https://www.visitstmarysmd.com/directory/leonardtown-wharf-park/</t>
  </si>
  <si>
    <t>Breton Bay</t>
  </si>
  <si>
    <t>St. Mary's</t>
  </si>
  <si>
    <t>February</t>
  </si>
  <si>
    <t>Mariner Park soft launch</t>
  </si>
  <si>
    <t>New soft access for kayaks and canoes adjacent to an existing boat ramp</t>
  </si>
  <si>
    <t>https://www.visitharford.com/listing/mariner-point-park/225/</t>
  </si>
  <si>
    <t>Taylor Creek</t>
  </si>
  <si>
    <t>Rose's Mill Park soft access</t>
  </si>
  <si>
    <t xml:space="preserve">New soft access for kayaks and canoes. </t>
  </si>
  <si>
    <t>https://www.washco-md.net/parks-facilities/county-park/</t>
  </si>
  <si>
    <t>Antietam Creek</t>
  </si>
  <si>
    <t>Seneca Creek Landing</t>
  </si>
  <si>
    <t>Existing water access site improved with a new ADA accessible soft access for kayaks and canoes.</t>
  </si>
  <si>
    <t>www.montgomeryparks.org</t>
  </si>
  <si>
    <t>Montgomery</t>
  </si>
  <si>
    <t>Old Dover Bridge and shoreline on Choptank River-rt 331</t>
  </si>
  <si>
    <t>Caroline County side of Choptank River, Near Tanyard, MD. Parking access and shore fishing access created after construction of new bridge to replace old Dover Drawbridge</t>
  </si>
  <si>
    <t>http://gisapps.dnr.state.md.us/PublicFishingAccess/index.html</t>
  </si>
  <si>
    <t>New Bridge construction was authorized by State Highway Department, local county has law enforcement jurisdiction, along with MD NRP</t>
  </si>
  <si>
    <t xml:space="preserve">No </t>
  </si>
  <si>
    <t xml:space="preserve">Yes, 6 regular parking spots and one handicap parking spot have been created. </t>
  </si>
  <si>
    <t>None</t>
  </si>
  <si>
    <t xml:space="preserve"> 38.757662N</t>
  </si>
  <si>
    <t>75.998177W</t>
  </si>
  <si>
    <t>Avis Canoe Launch</t>
  </si>
  <si>
    <t>Canoe launch and parking area</t>
  </si>
  <si>
    <t>https://www.dcnr.pa.gov/StateForests/FindAForest/Tiadaghton/Pages/default.aspx</t>
  </si>
  <si>
    <t>Commonwealth of Pennsylvania</t>
  </si>
  <si>
    <t>Yes- Boats, canoes,  kayaks must be registered or have a launch permit.</t>
  </si>
  <si>
    <t>Pine Creek</t>
  </si>
  <si>
    <t>Clinton</t>
  </si>
  <si>
    <t>41 11’28.52” N</t>
  </si>
  <si>
    <t>77 17’32.74” W</t>
  </si>
  <si>
    <t>George Hock Memorial Park</t>
  </si>
  <si>
    <t>This site provides a Kayak Launch to the Susquehanna River</t>
  </si>
  <si>
    <t>Site is owned by Exeter Township, Wyoming County</t>
  </si>
  <si>
    <t>This launch is not ADA accessible however there is signage indicating that there is an additional ADA site located nearby</t>
  </si>
  <si>
    <t>Portable Seasonal Restroom provided at park which is adjacent to this site.</t>
  </si>
  <si>
    <t>Gravel area provided with parking for approx 3 cars.  Additional parking provided at park adjacent to this site.</t>
  </si>
  <si>
    <t>41.46188N</t>
  </si>
  <si>
    <t>75.85633W</t>
  </si>
  <si>
    <t>Kayak</t>
  </si>
  <si>
    <t>Lower Marlboro soft access</t>
  </si>
  <si>
    <t>New soft access added to existing fishing pier</t>
  </si>
  <si>
    <t>http://webapps02.dnr.state.md.us/MDPublicWaterAccess/ShowWaterAccessToPublic.aspx?PKintKeyID=700</t>
  </si>
  <si>
    <t>Patuxent River</t>
  </si>
  <si>
    <t>Calvert</t>
  </si>
  <si>
    <t xml:space="preserve"> 38°39'20.84"N</t>
  </si>
  <si>
    <t xml:space="preserve"> 76°40'59.82"W</t>
  </si>
  <si>
    <t>Solomon's Island soft access</t>
  </si>
  <si>
    <t>New soft access added to existing boat ramp</t>
  </si>
  <si>
    <t>http://webapps02.dnr.state.md.us/MDPublicWaterAccess/ShowWaterAccessToPublic.aspx?PKintKeyID=684</t>
  </si>
  <si>
    <t xml:space="preserve"> 38°19'43.37"N</t>
  </si>
  <si>
    <t xml:space="preserve"> 76°28'4.73"W</t>
  </si>
  <si>
    <t>March</t>
  </si>
  <si>
    <t>Jefferson Patterson Park and Museum Day-use Dock</t>
  </si>
  <si>
    <t>New day-use docking facility. Vessels cannot be launched or retrieved at this site.</t>
  </si>
  <si>
    <t>http://webapps02.dnr.state.md.us/MDPublicWaterAccess/ShowWaterAccessToPublic.aspx?PKintKeyID=701</t>
  </si>
  <si>
    <t>St. Leonard Creek</t>
  </si>
  <si>
    <t xml:space="preserve"> 38°23'22.91"N</t>
  </si>
  <si>
    <t xml:space="preserve"> 76°30'22.81"W</t>
  </si>
  <si>
    <t>Mardela Springs</t>
  </si>
  <si>
    <t>New soft access adjacent to existing boat ramp</t>
  </si>
  <si>
    <t>http://webapps02.dnr.state.md.us/MDPublicWaterAccess/ShowWaterAccessToPublic.aspx?PKintKeyID=323</t>
  </si>
  <si>
    <t>Barren Creek</t>
  </si>
  <si>
    <t xml:space="preserve"> 38°27'14.51"N</t>
  </si>
  <si>
    <t xml:space="preserve"> 75°45'22.30"W</t>
  </si>
  <si>
    <t>May</t>
  </si>
  <si>
    <t>Potomac River Industrial Park</t>
  </si>
  <si>
    <t>New boat ramp for motorized and non-motorized vessels</t>
  </si>
  <si>
    <t>http://webapps02.dnr.state.md.us/MDPublicWaterAccess/ShowWaterAccessToPublic.aspx?PKintKeyID=709</t>
  </si>
  <si>
    <t>Allegany</t>
  </si>
  <si>
    <t xml:space="preserve"> 39°38'2.54"N</t>
  </si>
  <si>
    <t xml:space="preserve"> 78°47'49.88"W</t>
  </si>
  <si>
    <t>Tylerton soft access</t>
  </si>
  <si>
    <t>New soft access added to existing boat ramp. Accessible by water only</t>
  </si>
  <si>
    <t>http://webapps02.dnr.state.md.us/MDPublicWaterAccess/ShowWaterAccessToPublic.aspx?PKintKeyID=450</t>
  </si>
  <si>
    <t>Tylerton Harbor</t>
  </si>
  <si>
    <t>Somerset</t>
  </si>
  <si>
    <t xml:space="preserve"> 37°58'6.02"N</t>
  </si>
  <si>
    <t xml:space="preserve"> 76° 1'16.13"W</t>
  </si>
  <si>
    <t>Wellington Beach and Park</t>
  </si>
  <si>
    <t>Soft access, swim, fish and view are available at this waterfront park which was not previously captured in the statewide database.</t>
  </si>
  <si>
    <t>http://webapps02.dnr.state.md.us/MDPublicWaterAccess/ShowWaterAccessToPublic.aspx?PKintKeyID=711</t>
  </si>
  <si>
    <t>Little Annemessex River</t>
  </si>
  <si>
    <t xml:space="preserve"> 37°59'30.07"N</t>
  </si>
  <si>
    <t xml:space="preserve"> 75°51'22.88"W</t>
  </si>
  <si>
    <t>NA/Unknown</t>
  </si>
  <si>
    <t>Ferry Point Park</t>
  </si>
  <si>
    <t xml:space="preserve">9 acres undeveloped land </t>
  </si>
  <si>
    <t>NA/unknown</t>
  </si>
  <si>
    <t>Eastern Branch Elizabeth River</t>
  </si>
  <si>
    <t>Virginia Beach</t>
  </si>
  <si>
    <t>James River National Wildlife Refuge</t>
  </si>
  <si>
    <t>New kayak and canoe launch</t>
  </si>
  <si>
    <t>Powell Creek</t>
  </si>
  <si>
    <t>Prince George</t>
  </si>
  <si>
    <t>Neabsco Creek Board Walk</t>
  </si>
  <si>
    <t>added a water viewing platform to boardwalk</t>
  </si>
  <si>
    <t>https://www.visitpwc.com/listing/neabsco-creek-boardwalk/1648/</t>
  </si>
  <si>
    <t>Prince Willliam</t>
  </si>
  <si>
    <t>Hopewell Board Walk</t>
  </si>
  <si>
    <t>Boardwalk and Fishing Pier</t>
  </si>
  <si>
    <t>James</t>
  </si>
  <si>
    <t>Seven Bends State Park</t>
  </si>
  <si>
    <t>2 canoe slides</t>
  </si>
  <si>
    <t>38.872, 38.857</t>
  </si>
  <si>
    <t>-78.493,-78.489</t>
  </si>
  <si>
    <t>Paradise Creek</t>
  </si>
  <si>
    <t>water access</t>
  </si>
  <si>
    <t>local</t>
  </si>
  <si>
    <t>Elizabeth River</t>
  </si>
  <si>
    <t>Portsmouth</t>
  </si>
  <si>
    <t>Dec</t>
  </si>
  <si>
    <t xml:space="preserve">Wormley Creek </t>
  </si>
  <si>
    <t>New Kayak Launch</t>
  </si>
  <si>
    <t>Wormley Creek</t>
  </si>
  <si>
    <t>Lake Whitehurst</t>
  </si>
  <si>
    <t>Whitehurst Lake</t>
  </si>
  <si>
    <t>Virgnia Beach</t>
  </si>
  <si>
    <t>Intervale River Access and Trail</t>
  </si>
  <si>
    <t>Kayak Launch</t>
  </si>
  <si>
    <t>Jackson River</t>
  </si>
  <si>
    <t>Alleghaney</t>
  </si>
  <si>
    <t>Jackson River Recreation Sports Complex</t>
  </si>
  <si>
    <t>Locally owned sports complex</t>
  </si>
  <si>
    <t>https://alleghanyhighlandsblueway.com/</t>
  </si>
  <si>
    <t>Alleghany</t>
  </si>
  <si>
    <t xml:space="preserve">Jan </t>
  </si>
  <si>
    <t>Woodland Warf</t>
  </si>
  <si>
    <t>The site features a boat dock with a canoe/kayak launch, parking for 6 vehicles and shoreline fishing.</t>
  </si>
  <si>
    <t>https://dnrec.alpha.delaware.gov/fish-wildlife/fishing/access/</t>
  </si>
  <si>
    <t>State Fish &amp; Wildlife</t>
  </si>
  <si>
    <t>Nanticoke River - Mainstem</t>
  </si>
  <si>
    <t>Sussex</t>
  </si>
  <si>
    <t>Delaware</t>
  </si>
  <si>
    <t xml:space="preserve">Please provide a brief description of the public access site.  (Ex: This site provides a soft launch for paddlecraft, has fishing access and parking for approximately 8 cars) </t>
  </si>
  <si>
    <t>How many parking spaces are available for cars?  If no car parking is available, please enter 0.</t>
  </si>
  <si>
    <t>How many parking spaces are available for trailers?  If no trailer parking is available, please enter 0.</t>
  </si>
  <si>
    <t>Yes or No - Does this site provide a specific soft (hand-carry) facility?</t>
  </si>
  <si>
    <t>Snow Hill Farm Park</t>
  </si>
  <si>
    <t>soft access - shoreline</t>
  </si>
  <si>
    <t>https://www.visitstmarysmd.com/directory/snow-hill-park-beach/</t>
  </si>
  <si>
    <t>Local-St.Mary's County</t>
  </si>
  <si>
    <t xml:space="preserve"> 38°24'13.30"N</t>
  </si>
  <si>
    <t xml:space="preserve"> 76°35'55.15"W</t>
  </si>
  <si>
    <t>April</t>
  </si>
  <si>
    <t>Wye Island NRMA</t>
  </si>
  <si>
    <t>soft access - stairs with slide</t>
  </si>
  <si>
    <t>http://dnr.maryland.gov/publiclands/Pages/eastern/wyeisland.aspx</t>
  </si>
  <si>
    <t>State-DNR</t>
  </si>
  <si>
    <t>Wye East River</t>
  </si>
  <si>
    <t xml:space="preserve"> 38°53'30.10"N</t>
  </si>
  <si>
    <t xml:space="preserve"> 76° 8'23.57"W</t>
  </si>
  <si>
    <t>Downs Park (Locust Cove)</t>
  </si>
  <si>
    <t>https://www.aacounty.org/locations-and-directions/downs-park</t>
  </si>
  <si>
    <t>Local- Anne Arundel County</t>
  </si>
  <si>
    <t>Wharf Creek</t>
  </si>
  <si>
    <t xml:space="preserve"> 39°06'53.50"N</t>
  </si>
  <si>
    <t xml:space="preserve"> 76°26'23.17"W</t>
  </si>
  <si>
    <t>Hallowing Point</t>
  </si>
  <si>
    <t>https://maryland.maps.arcgis.com/apps/webappviewer/index.html?id=db62ad80097845baba3a4e3f8c1def94</t>
  </si>
  <si>
    <t xml:space="preserve"> 38°30'32.15"N</t>
  </si>
  <si>
    <t xml:space="preserve"> 76°39'55.02"W</t>
  </si>
  <si>
    <t>Discovery Village</t>
  </si>
  <si>
    <t>boat ramp</t>
  </si>
  <si>
    <t>https://www.aacounty.org/locations-and-directions/discovery-village-park</t>
  </si>
  <si>
    <t>Local -Anne Arundel County</t>
  </si>
  <si>
    <t>Parrish Creek</t>
  </si>
  <si>
    <t xml:space="preserve"> 38°50'40.23"N</t>
  </si>
  <si>
    <t xml:space="preserve"> 76°30'33.30"W</t>
  </si>
  <si>
    <t xml:space="preserve">Newtowne Neck State Park (West) </t>
  </si>
  <si>
    <t>paddle-in camping (primitive) - This primitive camping site is located along the natural shoreline and accessible only by boat. There is no land-side access. Reservation and fee required. Visit the park website for information.</t>
  </si>
  <si>
    <t>http://dnr.maryland.gov/publiclands/Pages/southern/newtowne.aspx</t>
  </si>
  <si>
    <t>38°14'50.80"N</t>
  </si>
  <si>
    <t xml:space="preserve"> 76°42'40.27"W</t>
  </si>
  <si>
    <t>Newtowne Neck State Park (East)</t>
  </si>
  <si>
    <t>St. Clement Bay</t>
  </si>
  <si>
    <t>38°14'36.19"N</t>
  </si>
  <si>
    <t xml:space="preserve"> 76°41'59.80"W</t>
  </si>
  <si>
    <t>Point Lookout SP (Green's Loop B #99)</t>
  </si>
  <si>
    <t>paddle-in camping (campground) - This site has direct water access to Lake Conoy, parking and land-side access. Reservations and fees are required. Visit the park website for information.</t>
  </si>
  <si>
    <t>http://dnr.maryland.gov/publiclands/Pages/southern/pointlookout.aspx</t>
  </si>
  <si>
    <t>Lake Conoy</t>
  </si>
  <si>
    <t>38° 3'30.69"N</t>
  </si>
  <si>
    <t xml:space="preserve"> 76°19'48.78"W</t>
  </si>
  <si>
    <t>Occtober</t>
  </si>
  <si>
    <t>Point Lookout SP (Green's Loop B #100)</t>
  </si>
  <si>
    <t xml:space="preserve"> 38° 3'31.74"N</t>
  </si>
  <si>
    <t xml:space="preserve"> 76°19'50.78"W</t>
  </si>
  <si>
    <t>Point Lookout SP (Green's Loop B #104)</t>
  </si>
  <si>
    <t xml:space="preserve"> 38° 3'33.63"N</t>
  </si>
  <si>
    <t xml:space="preserve"> 76°19'50.66"W</t>
  </si>
  <si>
    <t>Point Lookout SP (Green's Loop B #105)</t>
  </si>
  <si>
    <t xml:space="preserve"> 38° 3'34.11"N</t>
  </si>
  <si>
    <t xml:space="preserve"> 76°19'50.36"W</t>
  </si>
  <si>
    <t>Unicorn Lake Fisheries Mgmt. Area</t>
  </si>
  <si>
    <t>ADA fishing platform</t>
  </si>
  <si>
    <t>http://dnr.maryland.gov/fisheries/Pages/hotspots/unicorn.aspx</t>
  </si>
  <si>
    <t>Unicorn Lake</t>
  </si>
  <si>
    <t xml:space="preserve"> 39°14'53.83"N</t>
  </si>
  <si>
    <t xml:space="preserve"> 75°51'35.04"W</t>
  </si>
  <si>
    <t>Dutch Gap Relic River Trail and Water Access</t>
  </si>
  <si>
    <t>This  floating boardwalk and launch dock is Chesterfield's first interpretive boardwalk featuring a unique portion of the James River that has been separated from the main channel by elimination of oxbows in the river route.  The floating Board Walk and viewing platforms area opened in  late 2017, the accessible paddle craft launch platfrom opened in May 2018.</t>
  </si>
  <si>
    <t>Local- Chesterfield County</t>
  </si>
  <si>
    <t>Relic River/James River</t>
  </si>
  <si>
    <t>Chesterfield</t>
  </si>
  <si>
    <t xml:space="preserve"> 37°22'22.30"N</t>
  </si>
  <si>
    <t xml:space="preserve"> 77°22'14.30"W</t>
  </si>
  <si>
    <t>Colonial Beach</t>
  </si>
  <si>
    <t>DGIF project</t>
  </si>
  <si>
    <t>State-DGIF</t>
  </si>
  <si>
    <t>Town of Colonial Beach</t>
  </si>
  <si>
    <t xml:space="preserve"> 38°13'56.40"N</t>
  </si>
  <si>
    <t xml:space="preserve"> 75°57'40.60"W</t>
  </si>
  <si>
    <t>Wide Water SP water access</t>
  </si>
  <si>
    <t>Canoe/ Kayak Launch</t>
  </si>
  <si>
    <t>State-DCR</t>
  </si>
  <si>
    <t xml:space="preserve"> 38°24'29.50"N</t>
  </si>
  <si>
    <t xml:space="preserve"> 77°19'32.50"W</t>
  </si>
  <si>
    <t>Mason Neck State Park </t>
  </si>
  <si>
    <t>Belmont Bay</t>
  </si>
  <si>
    <t xml:space="preserve"> 38°38'35.80"N</t>
  </si>
  <si>
    <t xml:space="preserve"> 77°11'59.1"W</t>
  </si>
  <si>
    <t>Lake Anna State Park </t>
  </si>
  <si>
    <t>Lake Anna</t>
  </si>
  <si>
    <t>Spotsylvania</t>
  </si>
  <si>
    <t xml:space="preserve"> 38°06'48.90"N</t>
  </si>
  <si>
    <t xml:space="preserve"> 77°50'09.1"W</t>
  </si>
  <si>
    <t>Waterwalk at Central Park</t>
  </si>
  <si>
    <t>Boardwalk and view access to Back River</t>
  </si>
  <si>
    <t>Local -City of Hampton</t>
  </si>
  <si>
    <t>Back River</t>
  </si>
  <si>
    <t>City of Hampton</t>
  </si>
  <si>
    <t>36.91282N</t>
  </si>
  <si>
    <t>Thalia Creek Kayak Launch</t>
  </si>
  <si>
    <t>Accesible Launch with pier and paved parking</t>
  </si>
  <si>
    <t>local-City of VA Beach</t>
  </si>
  <si>
    <t>Thalia Creek</t>
  </si>
  <si>
    <t>City of VA Beach</t>
  </si>
  <si>
    <t>36.84446N</t>
  </si>
  <si>
    <t xml:space="preserve">May </t>
  </si>
  <si>
    <t>Fifth Street Boat Launch</t>
  </si>
  <si>
    <t>boat launch for paddle craft, small parking area, benches and picnic tables</t>
  </si>
  <si>
    <t>local municipality-Renovo Borough</t>
  </si>
  <si>
    <t>West Branch of Susquehanna River</t>
  </si>
  <si>
    <t>41.32472N</t>
  </si>
  <si>
    <t>77.754167W</t>
  </si>
  <si>
    <t xml:space="preserve">ADA parking spaces are available on site. The walkway from the parking spaces to the boat launch meets ADA design standards for grade and materials. </t>
  </si>
  <si>
    <t>No; ramp is shared by hand-carry and trailer users</t>
  </si>
  <si>
    <t>Mapleton Riverside Memorial Park Boat Launch</t>
  </si>
  <si>
    <t>New non-motorized boat launch, primitive camping, restroom, parking, rustic shelters at the site of a local park. Park has existing motorized boat launch.</t>
  </si>
  <si>
    <t>www.fishandboat.com</t>
  </si>
  <si>
    <t>local municipality-Mapleton Borough</t>
  </si>
  <si>
    <t>Juniata River</t>
  </si>
  <si>
    <t>Huntingdon</t>
  </si>
  <si>
    <t>40°23’42.83”N</t>
  </si>
  <si>
    <t>77°56’26.25”W</t>
  </si>
  <si>
    <t>Yes, ramp is for hand carry only</t>
  </si>
  <si>
    <t>New ADA fishing pier. See description above for additional amenities at this park.</t>
  </si>
  <si>
    <t>Mt Union Riverside Park</t>
  </si>
  <si>
    <t xml:space="preserve">New non-motorized boat launch and primitive camping  at the site of a local park. </t>
  </si>
  <si>
    <t>local municipality -Mt. Union Borough</t>
  </si>
  <si>
    <t>40°23’34.22”N</t>
  </si>
  <si>
    <t>77°52’45.05”W</t>
  </si>
  <si>
    <t>Public Access Sites Opened to the Public in 2017</t>
  </si>
  <si>
    <r>
      <rPr>
        <b/>
        <sz val="11"/>
        <color theme="1"/>
        <rFont val="Calibri"/>
        <family val="2"/>
        <scheme val="minor"/>
      </rPr>
      <t>Existing Activities</t>
    </r>
    <r>
      <rPr>
        <i/>
        <sz val="11"/>
        <color theme="1"/>
        <rFont val="Calibri"/>
        <family val="2"/>
        <scheme val="minor"/>
      </rPr>
      <t xml:space="preserve">                          Yes or No - Does this site provide access for the following activities? </t>
    </r>
  </si>
  <si>
    <t>Beaver Creek fishing access</t>
  </si>
  <si>
    <t>New fishing access on natural shoreline</t>
  </si>
  <si>
    <t>Gilbert Run Park soft launch</t>
  </si>
  <si>
    <t>Wheatley Lake</t>
  </si>
  <si>
    <t>New soft access - floating EZ Launch system</t>
  </si>
  <si>
    <t>Little Blackwater soft launch</t>
  </si>
  <si>
    <t>Little Blackwater River</t>
  </si>
  <si>
    <t>Dorchester</t>
  </si>
  <si>
    <t>New soft access - pier on natural shoreline</t>
  </si>
  <si>
    <t>Sherwood Landing soft launch</t>
  </si>
  <si>
    <t>Waterhole Cove</t>
  </si>
  <si>
    <t>Local/County</t>
  </si>
  <si>
    <t>Existing public access at pier and transient dock. New floating dock with EZ launch installed adjacent to pier</t>
  </si>
  <si>
    <t>Discovery Village soft access</t>
  </si>
  <si>
    <t>New soft access on natural shoreline</t>
  </si>
  <si>
    <t>Port of Salisbury Marina soft launch</t>
  </si>
  <si>
    <t>Local/Municipal</t>
  </si>
  <si>
    <t>New soft access - floating pier and launch</t>
  </si>
  <si>
    <t>Benjamin's Bridge Canoe/Kayak Launch</t>
  </si>
  <si>
    <t>Clark's Landing</t>
  </si>
  <si>
    <t>Cuckold Creek</t>
  </si>
  <si>
    <t>New concrete boat ramp</t>
  </si>
  <si>
    <t>Jefferson Patterson Park &amp; Museum soft access</t>
  </si>
  <si>
    <t>St. Leonards Creek</t>
  </si>
  <si>
    <t>New soft access on existing sandy beach</t>
  </si>
  <si>
    <t>Mcveytown Boat Launch</t>
  </si>
  <si>
    <t>Mifflin</t>
  </si>
  <si>
    <t>Provides a boat ramp, parking, ADA access and fishing platform and other minor site amenities related to public boat access.</t>
  </si>
  <si>
    <t>Decatur Street Boat Launch</t>
  </si>
  <si>
    <t xml:space="preserve">Pennsylvania </t>
  </si>
  <si>
    <t>Provides a boat launch at a site that also serves as a trailhead for the Northwest Lancaster County River Trail. Parking, ADA access and other minor site amenities are available. Located at the end of Decatur Street.</t>
  </si>
  <si>
    <t>Windsor Boat Access Site</t>
  </si>
  <si>
    <t>Broome</t>
  </si>
  <si>
    <t>Loca/state</t>
  </si>
  <si>
    <t xml:space="preserve">This site provides a hand (soft) launch and parking for four vehicles. The site is owned by the Village of Windsor, but managed by the NYSDEC under a Cooperative Agreement. </t>
  </si>
  <si>
    <t>Goodyear Lake Site</t>
  </si>
  <si>
    <t>Otsego</t>
  </si>
  <si>
    <t>A park site that provides multiple recreational opportunities</t>
  </si>
  <si>
    <t>Crumhorm Site</t>
  </si>
  <si>
    <t>Site provides a gravel ramp and dock to support trailered boats.</t>
  </si>
  <si>
    <t>Dutch Gap</t>
  </si>
  <si>
    <t>Site provides a new boardwalk and Paddle craft launch in addition to other facilitites</t>
  </si>
  <si>
    <t xml:space="preserve">Belle Isle State Park </t>
  </si>
  <si>
    <t>new paddle craft launch and restroom</t>
  </si>
  <si>
    <t>Carrolton Nike Park</t>
  </si>
  <si>
    <t>Jones Creek</t>
  </si>
  <si>
    <t>Isle Of Wight</t>
  </si>
  <si>
    <t>Paddle craft launch</t>
  </si>
  <si>
    <t>LaValette Avenue Site</t>
  </si>
  <si>
    <t>Lafayette River</t>
  </si>
  <si>
    <t>Norfolk</t>
  </si>
  <si>
    <t>City</t>
  </si>
  <si>
    <t>Tuckahoe Creek Park</t>
  </si>
  <si>
    <t>Tuchahoe Creek</t>
  </si>
  <si>
    <t>Henrico</t>
  </si>
  <si>
    <t>Boardwalks for viewing</t>
  </si>
  <si>
    <t>T. Potterfield Memorial Bridge</t>
  </si>
  <si>
    <t>Richmond</t>
  </si>
  <si>
    <t xml:space="preserve">Pedestrian river crossing </t>
  </si>
  <si>
    <t xml:space="preserve">Hull Springs Farm </t>
  </si>
  <si>
    <t>Westmoreland</t>
  </si>
  <si>
    <t>State/university</t>
  </si>
  <si>
    <t>Paddle in campsites</t>
  </si>
  <si>
    <t>Public Access Sites Opened to the Public in 2016</t>
  </si>
  <si>
    <t xml:space="preserve">Yes or No - Does this site provide access for the following activities? </t>
  </si>
  <si>
    <t>Is this site currently owned by a federal, state, or local government agency, or is it owned by a Non Governmental Organization (must be under an agreement w a public agency)?</t>
  </si>
  <si>
    <t>Onancock Town Ramp &amp; Wharf</t>
  </si>
  <si>
    <t>Update Pier and new canoe access</t>
  </si>
  <si>
    <t>Sleepy Hole Park Canoe Launch</t>
  </si>
  <si>
    <t>Nasemond River</t>
  </si>
  <si>
    <t>Suffolk</t>
  </si>
  <si>
    <t xml:space="preserve">Local </t>
  </si>
  <si>
    <t>New canoe launch site</t>
  </si>
  <si>
    <t>Sleepy Hole Park Fishing Pier</t>
  </si>
  <si>
    <t>New fishing pier</t>
  </si>
  <si>
    <t>Clontz Park, Pier, trails and river viewing</t>
  </si>
  <si>
    <t>Pagan River</t>
  </si>
  <si>
    <t>Isle of Wight</t>
  </si>
  <si>
    <t>New Water access</t>
  </si>
  <si>
    <t>Pitts Landing</t>
  </si>
  <si>
    <t>Accessible canoe/kayak launch</t>
  </si>
  <si>
    <t>Constant's Wharf Park and Marina, ADA Canoe/Kayak Launch</t>
  </si>
  <si>
    <t>Nansemond River</t>
  </si>
  <si>
    <t>Powhatan  State Park</t>
  </si>
  <si>
    <t>Powhatan</t>
  </si>
  <si>
    <t>Basic Park</t>
  </si>
  <si>
    <t>Waynesboro</t>
  </si>
  <si>
    <t>DGIF</t>
  </si>
  <si>
    <t>Hand Launch Area</t>
  </si>
  <si>
    <t>Ridgeview Park</t>
  </si>
  <si>
    <t>Boat Slide</t>
  </si>
  <si>
    <t>Farnham Creek</t>
  </si>
  <si>
    <t>Concrete Ramp</t>
  </si>
  <si>
    <t>Rocky Pen Run</t>
  </si>
  <si>
    <t xml:space="preserve">Rocky Pen Run </t>
  </si>
  <si>
    <t>Windmill Point Landing</t>
  </si>
  <si>
    <t>West Point</t>
  </si>
  <si>
    <t>DGIF/Town of West Point</t>
  </si>
  <si>
    <t>Ware Creek Wildlife Management Area</t>
  </si>
  <si>
    <t>New Kent</t>
  </si>
  <si>
    <t>Howe Township Park</t>
  </si>
  <si>
    <t>Perry</t>
  </si>
  <si>
    <t>PFBC (PA Fish &amp; Boat Commission)</t>
  </si>
  <si>
    <t>single lane concrete plank launch facility to provide access to the Juniata River Water Trail.  The facility will provide the only public access on the  Juniata River between Greenwood Access and Amity Hall Access (approximately 14 miles).</t>
  </si>
  <si>
    <t>Fort Hunter County Park</t>
  </si>
  <si>
    <t>Dauphin</t>
  </si>
  <si>
    <t>Dauphin County</t>
  </si>
  <si>
    <t xml:space="preserve">This site provides a geocell canoe/kayak launch for paddlecraft, has fishing and viewing access and parking for many cars. </t>
  </si>
  <si>
    <t>Fishing Creek</t>
  </si>
  <si>
    <t xml:space="preserve">This site provides a geocell canoe/kayak launch for paddlecraft and has  viewing access and parking for many cars. </t>
  </si>
  <si>
    <t>Plains Township</t>
  </si>
  <si>
    <t>Luzerne</t>
  </si>
  <si>
    <t>Local Govt</t>
  </si>
  <si>
    <t>public fishing area and boat launch for kayaks and other small vessels</t>
  </si>
  <si>
    <t>Wardensville</t>
  </si>
  <si>
    <t>Town of Wardensville</t>
  </si>
  <si>
    <t>Provides a soft launch for paddlecraft, has fishing access and parking for approximately 10 cars</t>
  </si>
  <si>
    <t>Keyser</t>
  </si>
  <si>
    <t>WVDOH</t>
  </si>
  <si>
    <t>Franklin Point State Park</t>
  </si>
  <si>
    <t>Deep Creek</t>
  </si>
  <si>
    <t>MD DNR / MD Park Service</t>
  </si>
  <si>
    <t>X</t>
  </si>
  <si>
    <t>New soft access along an unimproved shoreline in an existing park.</t>
  </si>
  <si>
    <t>Fort Smallwood Park Boat Ramp (site 1)</t>
  </si>
  <si>
    <t>Rock Creek / Patapsco River</t>
  </si>
  <si>
    <t>Anne Arundel Co. Rec. &amp; Parks</t>
  </si>
  <si>
    <t>New boat ramp</t>
  </si>
  <si>
    <t>Fort Smallwood Park Swim Site (site 2)</t>
  </si>
  <si>
    <t>New swimming access started on 5/28/16. Swimming is "at your own risk" - no lifeguards.</t>
  </si>
  <si>
    <t>Broad Creek</t>
  </si>
  <si>
    <t>Harford Co. Parks &amp; Rec.</t>
  </si>
  <si>
    <t>New soft launch adjacent to updated boat ramp.</t>
  </si>
  <si>
    <t>Public Access Sites Opened to the Public in 2015</t>
  </si>
  <si>
    <t xml:space="preserve">Kingman Island Park </t>
  </si>
  <si>
    <t>Anacostia River, DC</t>
  </si>
  <si>
    <t>Wash., DC</t>
  </si>
  <si>
    <t xml:space="preserve">District Department of Energy &amp; Environment </t>
  </si>
  <si>
    <t>dock for launching canoes, kayaks, birding, viewing; parking for approx 20 vehicles</t>
  </si>
  <si>
    <t>Westmoreland State Park</t>
  </si>
  <si>
    <t>DCR</t>
  </si>
  <si>
    <t xml:space="preserve">Accessible paddling campsite. </t>
  </si>
  <si>
    <t>Leesylvania State Park</t>
  </si>
  <si>
    <t>Prince William</t>
  </si>
  <si>
    <t>Crows Nest NAP</t>
  </si>
  <si>
    <t>Accokeek Creek</t>
  </si>
  <si>
    <t>ADA accessible paddle craft access</t>
  </si>
  <si>
    <t xml:space="preserve">PA </t>
  </si>
  <si>
    <t>James River Beach park</t>
  </si>
  <si>
    <t>James City</t>
  </si>
  <si>
    <t>paddle craft access; enlarged beach</t>
  </si>
  <si>
    <t>King &amp; Queen County Fishing Pier and future boat access</t>
  </si>
  <si>
    <t>Mattaponi</t>
  </si>
  <si>
    <t xml:space="preserve">Fishing pier. </t>
  </si>
  <si>
    <t>Lake Ridge Marina</t>
  </si>
  <si>
    <t>Occoquan</t>
  </si>
  <si>
    <t>Menokin Landing</t>
  </si>
  <si>
    <t>Cat Point Creek</t>
  </si>
  <si>
    <t>Foundation</t>
  </si>
  <si>
    <t>paddle craft access</t>
  </si>
  <si>
    <t>Fort Young Park- Town of Covington</t>
  </si>
  <si>
    <t>Glen Wilton Park</t>
  </si>
  <si>
    <t>Botetourt</t>
  </si>
  <si>
    <t>Jersey Shore Boat Launch</t>
  </si>
  <si>
    <t>Susquehanna River, West Branch</t>
  </si>
  <si>
    <t>Lycoming</t>
  </si>
  <si>
    <t>Jersey Shore Borough</t>
  </si>
  <si>
    <t xml:space="preserve">This site provides an ADA accessible boat launch and floating dock with standard and ADA parking. </t>
  </si>
  <si>
    <t>Black Walnut River Island Campsite</t>
  </si>
  <si>
    <t>DCNR, Bureau of Forestry</t>
  </si>
  <si>
    <t>Campsite</t>
  </si>
  <si>
    <t>Falls River Island Campsite</t>
  </si>
  <si>
    <t>Campsite with Picnic Table and Campfire Ring</t>
  </si>
  <si>
    <t>Exeter River Island Campsite</t>
  </si>
  <si>
    <t>Mehoopany North River Island Campsite</t>
  </si>
  <si>
    <t>Mehoopany South River Island Campsite</t>
  </si>
  <si>
    <t>Kiwanis Park</t>
  </si>
  <si>
    <t>New access - soft launch on shoreline</t>
  </si>
  <si>
    <t>Molly's Hole / Antietam National Battlefield</t>
  </si>
  <si>
    <t>Phillips Wharf Environmental Center</t>
  </si>
  <si>
    <t>Knapps Narrows</t>
  </si>
  <si>
    <t>NGO</t>
  </si>
  <si>
    <t>New access - concrete slabs at intervals, for small motorized and non-motorized vessels</t>
  </si>
  <si>
    <t>Beachwood Park</t>
  </si>
  <si>
    <t>Magothy River</t>
  </si>
  <si>
    <t>Existing park with public access but has a new soft launch area on the shoreline.</t>
  </si>
  <si>
    <t>Spriggs Farm Park</t>
  </si>
  <si>
    <t>Port Royal Landing</t>
  </si>
  <si>
    <t>Rappahannock River</t>
  </si>
  <si>
    <t>Federally owned</t>
  </si>
  <si>
    <t xml:space="preserve">Construction of 1.14 mile wildlife observation trail. Paddle craft access and ADA accessible fishing pier. </t>
  </si>
  <si>
    <t>Public Access Sites in Bay Basin (cumulative)</t>
  </si>
  <si>
    <t>New Public Access Sites Per Year</t>
  </si>
  <si>
    <t>Average</t>
  </si>
  <si>
    <t>Designated Water Trails in Bay Basin (cumulative)</t>
  </si>
  <si>
    <t>Source: Danette Poole, Danette.Poole@dcr.virginia.gov</t>
  </si>
  <si>
    <t>Contact:  Amy Handen, NPS</t>
    <phoneticPr fontId="0" type="noConversion"/>
  </si>
  <si>
    <t>GOAL:  792.5 by 2005</t>
  </si>
  <si>
    <t>* Did not collect 2010 water trail data since goal had been met</t>
  </si>
  <si>
    <t>* PA 2007 data revised due to measuring technique</t>
  </si>
  <si>
    <t>Contact:  Amy Handen and Heather Bennett, NPS</t>
  </si>
  <si>
    <t xml:space="preserve">VA contact:Danette Poole, Danette.Poole@dcr.virginia.gov </t>
  </si>
  <si>
    <t>updated 02/24/11</t>
  </si>
  <si>
    <t>PA contact: Jackie Kramer, jakramer@state.pa.us</t>
  </si>
  <si>
    <t>file name:  pubacces.xls</t>
    <phoneticPr fontId="0" type="noConversion"/>
  </si>
  <si>
    <t>MD contact: Lisa Gutierrez, lgutierrez@dnr.state.md.us</t>
  </si>
  <si>
    <t>DC contact: Diane Davis, diane.davis2@dc.gov</t>
  </si>
  <si>
    <t>goal:  805 by 2010</t>
  </si>
  <si>
    <t>amount since 2000</t>
  </si>
  <si>
    <t>Note: There were no additional sites in VA and DC.</t>
  </si>
  <si>
    <t>Gateways Designated (cumulative)</t>
  </si>
  <si>
    <t>goal:30 by 2003</t>
  </si>
  <si>
    <t>Source:  National Park Service Chesapeake Bay Gateways Network</t>
  </si>
  <si>
    <t>file name: gateways.xls</t>
  </si>
  <si>
    <t>Contact:  Cindy Chance, NPS</t>
  </si>
  <si>
    <t>year</t>
  </si>
  <si>
    <t>annual designations</t>
  </si>
  <si>
    <t>cumulative</t>
  </si>
  <si>
    <t>Updated: Cindy Chance February 2011</t>
  </si>
  <si>
    <t>PUBLIC ACCESS INDEX</t>
  </si>
  <si>
    <t>Source: Chesapeake Bay Program</t>
  </si>
  <si>
    <t>Contact: Amy Handen and Heather Bennett, NPS</t>
  </si>
  <si>
    <t>file name:  public access index.xls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</si>
</sst>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
    <numFmt numFmtId="165" formatCode="0.000000"/>
    <numFmt numFmtId="166" formatCode="0.0"/>
  </numFmts>
  <fonts count="51">
    <font>
      <sz val="11"/>
      <color theme="1"/>
      <name val="Calibri"/>
      <family val="2"/>
      <scheme val="minor"/>
    </font>
    <font>
      <sz val="11"/>
      <color theme="1"/>
      <name val="Calibri"/>
      <scheme val="minor"/>
    </font>
    <font>
      <b/>
      <sz val="11"/>
      <color theme="1"/>
      <name val="Calibri"/>
      <family val="2"/>
      <scheme val="minor"/>
    </font>
    <font>
      <b/>
      <sz val="10"/>
      <name val="Arial"/>
      <family val="2"/>
    </font>
    <font>
      <sz val="10"/>
      <name val="Arial"/>
      <family val="2"/>
    </font>
    <font>
      <sz val="10"/>
      <color indexed="10"/>
      <name val="Arial"/>
      <family val="2"/>
    </font>
    <font>
      <b/>
      <sz val="14"/>
      <color theme="1"/>
      <name val="Calibri"/>
      <family val="2"/>
      <scheme val="minor"/>
    </font>
    <font>
      <sz val="11"/>
      <color indexed="8"/>
      <name val="Calibri"/>
      <family val="2"/>
    </font>
    <font>
      <b/>
      <sz val="16"/>
      <color theme="1"/>
      <name val="Calibri"/>
      <family val="2"/>
      <scheme val="minor"/>
    </font>
    <font>
      <sz val="11"/>
      <color theme="1"/>
      <name val="Calibri"/>
      <family val="2"/>
    </font>
    <font>
      <b/>
      <sz val="11"/>
      <color theme="1"/>
      <name val="Calibri"/>
      <family val="2"/>
    </font>
    <font>
      <u/>
      <sz val="11"/>
      <color theme="10"/>
      <name val="Calibri"/>
      <family val="2"/>
    </font>
    <font>
      <sz val="11"/>
      <color indexed="8"/>
      <name val="Calibri"/>
      <family val="2"/>
      <scheme val="minor"/>
    </font>
    <font>
      <sz val="11"/>
      <color rgb="FF222222"/>
      <name val="Calibri"/>
      <family val="2"/>
      <scheme val="minor"/>
    </font>
    <font>
      <sz val="11"/>
      <color rgb="FF9C0006"/>
      <name val="Calibri"/>
      <family val="2"/>
      <scheme val="minor"/>
    </font>
    <font>
      <sz val="10"/>
      <color indexed="8"/>
      <name val="Arial"/>
      <family val="2"/>
    </font>
    <font>
      <b/>
      <sz val="14"/>
      <color indexed="8"/>
      <name val="Calibri"/>
      <family val="2"/>
    </font>
    <font>
      <i/>
      <sz val="11"/>
      <color theme="1"/>
      <name val="Calibri"/>
      <family val="2"/>
      <scheme val="minor"/>
    </font>
    <font>
      <sz val="11"/>
      <name val="Calibri"/>
      <family val="2"/>
      <scheme val="minor"/>
    </font>
    <font>
      <sz val="12"/>
      <color indexed="8"/>
      <name val="Calibri"/>
      <family val="2"/>
      <scheme val="minor"/>
    </font>
    <font>
      <sz val="11"/>
      <color rgb="FF000000"/>
      <name val="Calibri"/>
      <family val="2"/>
    </font>
    <font>
      <b/>
      <sz val="11"/>
      <color indexed="8"/>
      <name val="Calibri"/>
      <family val="2"/>
    </font>
    <font>
      <i/>
      <sz val="11"/>
      <color indexed="8"/>
      <name val="Calibri"/>
      <family val="2"/>
    </font>
    <font>
      <sz val="11"/>
      <name val="Calibri"/>
      <family val="2"/>
    </font>
    <font>
      <sz val="12"/>
      <color theme="1"/>
      <name val="Calibri"/>
      <family val="2"/>
      <scheme val="minor"/>
    </font>
    <font>
      <u/>
      <sz val="11"/>
      <color theme="10"/>
      <name val="Calibri"/>
      <family val="2"/>
      <scheme val="minor"/>
    </font>
    <font>
      <sz val="11"/>
      <color rgb="FF1F497D"/>
      <name val="Arial"/>
      <family val="2"/>
    </font>
    <font>
      <sz val="10"/>
      <color indexed="8"/>
      <name val="Cambria"/>
      <family val="1"/>
      <scheme val="major"/>
    </font>
    <font>
      <u/>
      <sz val="10"/>
      <color theme="10"/>
      <name val="Cambria"/>
      <family val="1"/>
      <scheme val="major"/>
    </font>
    <font>
      <sz val="10"/>
      <name val="Cambria"/>
      <family val="1"/>
      <scheme val="major"/>
    </font>
    <font>
      <sz val="11"/>
      <color theme="1"/>
      <name val="Calibri"/>
      <charset val="1"/>
    </font>
    <font>
      <sz val="11"/>
      <color rgb="FF555555"/>
      <name val="Calibri"/>
      <charset val="1"/>
    </font>
    <font>
      <sz val="11"/>
      <color rgb="FF222222"/>
      <name val="Arial"/>
      <charset val="1"/>
    </font>
    <font>
      <sz val="11"/>
      <color rgb="FF000000"/>
      <name val="Calibri"/>
      <family val="2"/>
      <scheme val="minor"/>
    </font>
    <font>
      <sz val="11"/>
      <color rgb="FF000000"/>
      <name val="Calibri"/>
      <scheme val="minor"/>
    </font>
    <font>
      <b/>
      <sz val="14"/>
      <color rgb="FF000000"/>
      <name val="Calibri"/>
    </font>
    <font>
      <sz val="11"/>
      <name val="Calibri"/>
    </font>
    <font>
      <sz val="11"/>
      <color rgb="FF000000"/>
      <name val="Calibri"/>
    </font>
    <font>
      <b/>
      <sz val="11"/>
      <color theme="1"/>
      <name val="Calibri"/>
    </font>
    <font>
      <b/>
      <sz val="11"/>
      <color rgb="FF000000"/>
      <name val="Calibri"/>
    </font>
    <font>
      <sz val="11"/>
      <color theme="1"/>
      <name val="Calibri"/>
    </font>
    <font>
      <u/>
      <sz val="11"/>
      <color theme="10"/>
      <name val="Calibri"/>
    </font>
    <font>
      <u/>
      <sz val="11"/>
      <color rgb="FF0000FF"/>
      <name val="Calibri"/>
    </font>
    <font>
      <sz val="12"/>
      <color rgb="FF222222"/>
      <name val="Calibri"/>
    </font>
    <font>
      <u/>
      <sz val="11"/>
      <color rgb="FF1155CC"/>
      <name val="Calibri"/>
    </font>
    <font>
      <b/>
      <u/>
      <sz val="11"/>
      <color rgb="FF000000"/>
      <name val="Calibri"/>
    </font>
    <font>
      <sz val="14"/>
      <name val="Calibri"/>
    </font>
    <font>
      <sz val="11"/>
      <color rgb="FF222222"/>
      <name val="Calibri"/>
    </font>
    <font>
      <sz val="11"/>
      <color rgb="FF000000"/>
      <name val="Aptos Narrow"/>
    </font>
    <font>
      <b/>
      <i/>
      <sz val="11"/>
      <color rgb="FF000000"/>
      <name val="Calibri"/>
    </font>
    <font>
      <b/>
      <i/>
      <u/>
      <sz val="11"/>
      <color rgb="FFFF0000"/>
      <name val="Calibri"/>
    </font>
  </fonts>
  <fills count="17">
    <fill>
      <patternFill patternType="none"/>
    </fill>
    <fill>
      <patternFill patternType="gray125"/>
    </fill>
    <fill>
      <patternFill patternType="solid">
        <fgColor indexed="13"/>
        <bgColor indexed="64"/>
      </patternFill>
    </fill>
    <fill>
      <patternFill patternType="solid">
        <fgColor indexed="34"/>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C7CE"/>
      </patternFill>
    </fill>
    <fill>
      <patternFill patternType="solid">
        <fgColor rgb="FFFFFFFF"/>
        <bgColor indexed="64"/>
      </patternFill>
    </fill>
    <fill>
      <patternFill patternType="solid">
        <fgColor theme="0"/>
        <bgColor theme="0" tint="-0.14999847407452621"/>
      </patternFill>
    </fill>
    <fill>
      <patternFill patternType="solid">
        <fgColor theme="5" tint="0.79998168889431442"/>
        <bgColor indexed="64"/>
      </patternFill>
    </fill>
    <fill>
      <patternFill patternType="solid">
        <fgColor rgb="FFD8D8D8"/>
        <bgColor rgb="FFD8D8D8"/>
      </patternFill>
    </fill>
    <fill>
      <patternFill patternType="solid">
        <fgColor rgb="FFFFFFFF"/>
        <bgColor rgb="FFFFFFFF"/>
      </patternFill>
    </fill>
    <fill>
      <patternFill patternType="solid">
        <fgColor theme="0" tint="-4.9989318521683403E-2"/>
        <bgColor indexed="64"/>
      </patternFill>
    </fill>
    <fill>
      <patternFill patternType="solid">
        <fgColor rgb="FFDAEEF3"/>
        <bgColor rgb="FFDAEEF3"/>
      </patternFill>
    </fill>
  </fills>
  <borders count="5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theme="1"/>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366092"/>
      </right>
      <top style="thin">
        <color rgb="FFCCCCCC"/>
      </top>
      <bottom style="thin">
        <color rgb="FF366092"/>
      </bottom>
      <diagonal/>
    </border>
    <border>
      <left style="thin">
        <color rgb="FFCCCCCC"/>
      </left>
      <right style="thick">
        <color rgb="FF366092"/>
      </right>
      <top style="thin">
        <color rgb="FFCCCCCC"/>
      </top>
      <bottom style="thin">
        <color rgb="FF366092"/>
      </bottom>
      <diagonal/>
    </border>
    <border>
      <left style="thin">
        <color rgb="FFCCCCCC"/>
      </left>
      <right style="thin">
        <color rgb="FF366092"/>
      </right>
      <top style="thin">
        <color rgb="FFCCCCCC"/>
      </top>
      <bottom style="thin">
        <color rgb="FF000000"/>
      </bottom>
      <diagonal/>
    </border>
    <border>
      <left style="thin">
        <color rgb="FF000000"/>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medium">
        <color rgb="FF000000"/>
      </left>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7" fillId="0" borderId="0"/>
    <xf numFmtId="0" fontId="11" fillId="0" borderId="0" applyNumberFormat="0" applyFill="0" applyBorder="0" applyAlignment="0" applyProtection="0"/>
    <xf numFmtId="0" fontId="14" fillId="9" borderId="0" applyNumberFormat="0" applyBorder="0" applyAlignment="0" applyProtection="0"/>
    <xf numFmtId="0" fontId="25" fillId="0" borderId="0" applyNumberFormat="0" applyFill="0" applyBorder="0" applyAlignment="0" applyProtection="0"/>
    <xf numFmtId="0" fontId="33" fillId="0" borderId="0"/>
    <xf numFmtId="0" fontId="34" fillId="0" borderId="0"/>
  </cellStyleXfs>
  <cellXfs count="421">
    <xf numFmtId="0" fontId="0" fillId="0" borderId="0" xfId="0"/>
    <xf numFmtId="0" fontId="3" fillId="0" borderId="0" xfId="0" applyFont="1"/>
    <xf numFmtId="0" fontId="0" fillId="0" borderId="0" xfId="0" applyFill="1"/>
    <xf numFmtId="0" fontId="0" fillId="0" borderId="1" xfId="0" applyBorder="1" applyAlignment="1">
      <alignment horizontal="center"/>
    </xf>
    <xf numFmtId="0" fontId="0" fillId="0" borderId="1" xfId="0" applyFill="1" applyBorder="1" applyAlignment="1">
      <alignment horizontal="center"/>
    </xf>
    <xf numFmtId="0" fontId="0" fillId="0" borderId="2" xfId="0" applyBorder="1"/>
    <xf numFmtId="0" fontId="0" fillId="0" borderId="2" xfId="0" applyFill="1" applyBorder="1"/>
    <xf numFmtId="0" fontId="0" fillId="0" borderId="3" xfId="0" applyBorder="1"/>
    <xf numFmtId="0" fontId="0" fillId="0" borderId="3" xfId="0" applyFill="1" applyBorder="1"/>
    <xf numFmtId="0" fontId="4" fillId="0" borderId="0" xfId="0" applyFont="1" applyFill="1"/>
    <xf numFmtId="14" fontId="0" fillId="0" borderId="0" xfId="0" applyNumberFormat="1"/>
    <xf numFmtId="0" fontId="4" fillId="0" borderId="0" xfId="0" applyFont="1"/>
    <xf numFmtId="0" fontId="4" fillId="0" borderId="3" xfId="0" applyFont="1" applyFill="1" applyBorder="1"/>
    <xf numFmtId="0" fontId="0" fillId="2" borderId="0" xfId="0" applyFill="1" applyBorder="1"/>
    <xf numFmtId="0" fontId="4" fillId="2" borderId="0" xfId="0" applyFont="1" applyFill="1" applyBorder="1"/>
    <xf numFmtId="0" fontId="5" fillId="0" borderId="0" xfId="0" applyFont="1" applyFill="1"/>
    <xf numFmtId="0" fontId="0" fillId="0" borderId="0" xfId="0" applyFill="1" applyBorder="1"/>
    <xf numFmtId="0" fontId="0" fillId="0" borderId="5" xfId="0" applyBorder="1"/>
    <xf numFmtId="0" fontId="5" fillId="0" borderId="0" xfId="0" applyFont="1"/>
    <xf numFmtId="0" fontId="0" fillId="0" borderId="3" xfId="0" applyFill="1" applyBorder="1" applyAlignment="1">
      <alignment horizontal="right"/>
    </xf>
    <xf numFmtId="0" fontId="4" fillId="2" borderId="3" xfId="0" applyFont="1" applyFill="1" applyBorder="1"/>
    <xf numFmtId="0" fontId="0" fillId="2" borderId="3" xfId="0" applyFill="1" applyBorder="1"/>
    <xf numFmtId="0" fontId="0" fillId="2" borderId="3" xfId="0" applyFill="1" applyBorder="1" applyAlignment="1">
      <alignment horizontal="right"/>
    </xf>
    <xf numFmtId="14" fontId="0" fillId="0" borderId="0" xfId="0" applyNumberFormat="1" applyFill="1"/>
    <xf numFmtId="0" fontId="4" fillId="2" borderId="0" xfId="0" applyFont="1" applyFill="1"/>
    <xf numFmtId="0" fontId="0" fillId="0" borderId="0" xfId="0" applyAlignment="1">
      <alignment horizontal="right" wrapText="1"/>
    </xf>
    <xf numFmtId="0" fontId="0" fillId="3" borderId="0" xfId="0" applyFill="1"/>
    <xf numFmtId="0" fontId="0" fillId="0" borderId="7" xfId="0" applyBorder="1" applyAlignment="1">
      <alignment horizontal="center"/>
    </xf>
    <xf numFmtId="0" fontId="0" fillId="0" borderId="7" xfId="0" applyFill="1" applyBorder="1" applyAlignment="1">
      <alignment horizontal="center"/>
    </xf>
    <xf numFmtId="1" fontId="0" fillId="5" borderId="5" xfId="0" applyNumberFormat="1" applyFill="1" applyBorder="1"/>
    <xf numFmtId="0" fontId="0" fillId="4" borderId="7" xfId="0" applyFill="1" applyBorder="1"/>
    <xf numFmtId="0" fontId="0" fillId="0" borderId="7" xfId="0" applyBorder="1"/>
    <xf numFmtId="0" fontId="0" fillId="5" borderId="5" xfId="0" applyFill="1" applyBorder="1"/>
    <xf numFmtId="0" fontId="0" fillId="0" borderId="0" xfId="0" applyBorder="1"/>
    <xf numFmtId="0" fontId="0" fillId="0" borderId="0" xfId="0" applyBorder="1" applyAlignment="1">
      <alignment horizontal="right"/>
    </xf>
    <xf numFmtId="0" fontId="0" fillId="0" borderId="3" xfId="0" applyBorder="1" applyAlignment="1">
      <alignment horizontal="center" wrapText="1"/>
    </xf>
    <xf numFmtId="0" fontId="0" fillId="0" borderId="0" xfId="0" applyAlignment="1">
      <alignment wrapText="1"/>
    </xf>
    <xf numFmtId="0" fontId="8" fillId="0" borderId="0" xfId="0" applyFont="1"/>
    <xf numFmtId="0" fontId="10" fillId="8" borderId="0" xfId="0" applyFont="1" applyFill="1" applyAlignment="1">
      <alignment horizontal="center" vertical="center" wrapText="1"/>
    </xf>
    <xf numFmtId="0" fontId="9" fillId="7" borderId="0" xfId="0" applyFont="1" applyFill="1" applyAlignment="1">
      <alignment horizontal="left" vertical="top" wrapText="1"/>
    </xf>
    <xf numFmtId="49" fontId="0" fillId="0" borderId="0" xfId="0" applyNumberFormat="1" applyAlignment="1">
      <alignment wrapText="1"/>
    </xf>
    <xf numFmtId="0" fontId="11" fillId="0" borderId="0" xfId="2" applyAlignment="1">
      <alignment wrapText="1"/>
    </xf>
    <xf numFmtId="0" fontId="0" fillId="0" borderId="0" xfId="0" applyAlignment="1">
      <alignment horizontal="left"/>
    </xf>
    <xf numFmtId="0" fontId="12" fillId="0" borderId="0" xfId="0" applyFont="1" applyAlignment="1">
      <alignment wrapText="1"/>
    </xf>
    <xf numFmtId="0" fontId="12" fillId="0" borderId="0" xfId="0" applyFont="1"/>
    <xf numFmtId="0" fontId="13" fillId="0" borderId="0" xfId="0" applyFont="1" applyAlignment="1">
      <alignment wrapText="1"/>
    </xf>
    <xf numFmtId="0" fontId="11" fillId="0" borderId="0" xfId="2"/>
    <xf numFmtId="0" fontId="10" fillId="0" borderId="3" xfId="0" applyFont="1" applyBorder="1" applyAlignment="1">
      <alignment horizontal="center" vertical="center" textRotation="90" wrapText="1"/>
    </xf>
    <xf numFmtId="0" fontId="10" fillId="6" borderId="3" xfId="0" applyFont="1" applyFill="1" applyBorder="1" applyAlignment="1">
      <alignment horizontal="center" vertical="center" textRotation="90" wrapText="1"/>
    </xf>
    <xf numFmtId="0" fontId="10" fillId="0" borderId="3" xfId="0" quotePrefix="1" applyFont="1" applyBorder="1" applyAlignment="1">
      <alignment horizontal="center" vertical="center" textRotation="90" wrapText="1"/>
    </xf>
    <xf numFmtId="164" fontId="10" fillId="0" borderId="3" xfId="0" applyNumberFormat="1" applyFont="1" applyBorder="1" applyAlignment="1">
      <alignment horizontal="center" vertical="center" textRotation="90" wrapText="1"/>
    </xf>
    <xf numFmtId="0" fontId="10" fillId="4" borderId="3" xfId="0" applyFont="1" applyFill="1" applyBorder="1" applyAlignment="1">
      <alignment horizontal="center" vertical="center" textRotation="90" wrapText="1"/>
    </xf>
    <xf numFmtId="1" fontId="10" fillId="0" borderId="3" xfId="0" applyNumberFormat="1" applyFont="1" applyBorder="1" applyAlignment="1">
      <alignment horizontal="center" vertical="center" textRotation="90" wrapText="1"/>
    </xf>
    <xf numFmtId="0" fontId="9" fillId="7" borderId="3" xfId="0" applyFont="1" applyFill="1" applyBorder="1" applyAlignment="1">
      <alignment horizontal="left" vertical="top" wrapText="1"/>
    </xf>
    <xf numFmtId="0" fontId="0" fillId="0" borderId="3" xfId="0" applyBorder="1" applyAlignment="1">
      <alignment wrapText="1"/>
    </xf>
    <xf numFmtId="0" fontId="0" fillId="4" borderId="3" xfId="0" applyFill="1" applyBorder="1" applyAlignment="1">
      <alignment horizontal="left" wrapText="1"/>
    </xf>
    <xf numFmtId="0" fontId="0" fillId="0" borderId="3" xfId="0" applyBorder="1" applyAlignment="1">
      <alignment horizontal="left" wrapText="1"/>
    </xf>
    <xf numFmtId="0" fontId="11" fillId="0" borderId="3" xfId="2" applyBorder="1" applyAlignment="1">
      <alignment horizontal="left" wrapText="1"/>
    </xf>
    <xf numFmtId="0" fontId="0" fillId="0" borderId="3" xfId="0" applyBorder="1" applyAlignment="1">
      <alignment horizontal="left" vertical="top" wrapText="1"/>
    </xf>
    <xf numFmtId="49" fontId="0" fillId="0" borderId="3" xfId="0" applyNumberFormat="1" applyBorder="1" applyAlignment="1">
      <alignment horizontal="left" wrapText="1"/>
    </xf>
    <xf numFmtId="0" fontId="0" fillId="0" borderId="3" xfId="0" applyFont="1" applyBorder="1" applyAlignment="1">
      <alignment horizontal="left" wrapText="1"/>
    </xf>
    <xf numFmtId="0" fontId="0" fillId="10" borderId="3" xfId="0" applyFill="1" applyBorder="1" applyAlignment="1">
      <alignment horizontal="left" wrapText="1"/>
    </xf>
    <xf numFmtId="17" fontId="0" fillId="0" borderId="3" xfId="0" applyNumberFormat="1" applyBorder="1" applyAlignment="1">
      <alignment horizontal="left" wrapText="1"/>
    </xf>
    <xf numFmtId="0" fontId="15" fillId="0" borderId="3" xfId="0" applyFont="1" applyBorder="1" applyAlignment="1">
      <alignment horizontal="left" wrapText="1"/>
    </xf>
    <xf numFmtId="0" fontId="10" fillId="0" borderId="3" xfId="1" applyFont="1" applyBorder="1" applyAlignment="1">
      <alignment horizontal="center" vertical="center" textRotation="90" wrapText="1"/>
    </xf>
    <xf numFmtId="0" fontId="10" fillId="0" borderId="3" xfId="1" quotePrefix="1" applyFont="1" applyBorder="1" applyAlignment="1">
      <alignment horizontal="center" vertical="center" textRotation="90" wrapText="1"/>
    </xf>
    <xf numFmtId="0" fontId="10" fillId="6" borderId="3" xfId="1" applyFont="1" applyFill="1" applyBorder="1" applyAlignment="1">
      <alignment horizontal="center" vertical="center" textRotation="90" wrapText="1"/>
    </xf>
    <xf numFmtId="0" fontId="10" fillId="0" borderId="0" xfId="1" applyFont="1" applyAlignment="1">
      <alignment horizontal="center" vertical="center" textRotation="90" wrapText="1"/>
    </xf>
    <xf numFmtId="0" fontId="10" fillId="0" borderId="0" xfId="1" applyFont="1" applyAlignment="1">
      <alignment horizontal="center" vertical="center" textRotation="90"/>
    </xf>
    <xf numFmtId="0" fontId="9" fillId="7" borderId="3" xfId="1" applyFont="1" applyFill="1" applyBorder="1" applyAlignment="1">
      <alignment horizontal="left" vertical="top" wrapText="1"/>
    </xf>
    <xf numFmtId="0" fontId="9" fillId="11" borderId="0" xfId="1" applyFont="1" applyFill="1" applyAlignment="1">
      <alignment horizontal="left" vertical="top" wrapText="1"/>
    </xf>
    <xf numFmtId="0" fontId="17" fillId="0" borderId="0" xfId="0" applyFont="1" applyAlignment="1">
      <alignment wrapText="1"/>
    </xf>
    <xf numFmtId="0" fontId="9" fillId="7" borderId="0" xfId="1" applyFont="1" applyFill="1" applyAlignment="1">
      <alignment horizontal="left" vertical="top" wrapText="1"/>
    </xf>
    <xf numFmtId="0" fontId="7" fillId="4" borderId="3" xfId="1" applyFill="1" applyBorder="1" applyAlignment="1">
      <alignment horizontal="left" vertical="center" wrapText="1"/>
    </xf>
    <xf numFmtId="0" fontId="7" fillId="4" borderId="3" xfId="1" applyFill="1" applyBorder="1" applyAlignment="1">
      <alignment horizontal="center" vertical="center" wrapText="1"/>
    </xf>
    <xf numFmtId="0" fontId="7" fillId="0" borderId="3" xfId="1" applyBorder="1" applyAlignment="1">
      <alignment horizontal="center" vertical="center" wrapText="1"/>
    </xf>
    <xf numFmtId="0" fontId="7" fillId="4" borderId="0" xfId="1" applyFill="1" applyAlignment="1">
      <alignment horizontal="left" vertical="center" wrapText="1"/>
    </xf>
    <xf numFmtId="0" fontId="7" fillId="0" borderId="0" xfId="1" applyAlignment="1">
      <alignment horizontal="center" vertical="center" wrapText="1"/>
    </xf>
    <xf numFmtId="49" fontId="7" fillId="4" borderId="0" xfId="1" applyNumberFormat="1" applyFill="1" applyAlignment="1">
      <alignment horizontal="center" vertical="center" wrapText="1"/>
    </xf>
    <xf numFmtId="0" fontId="7" fillId="0" borderId="0" xfId="1" applyAlignment="1">
      <alignment wrapText="1"/>
    </xf>
    <xf numFmtId="0" fontId="7" fillId="4" borderId="3" xfId="1" applyFill="1" applyBorder="1" applyAlignment="1">
      <alignment horizontal="center" vertical="center"/>
    </xf>
    <xf numFmtId="0" fontId="0" fillId="0" borderId="0" xfId="0" applyAlignment="1">
      <alignment horizontal="center" wrapText="1"/>
    </xf>
    <xf numFmtId="0" fontId="18" fillId="0" borderId="0" xfId="0" applyFont="1" applyAlignment="1">
      <alignment wrapText="1"/>
    </xf>
    <xf numFmtId="0" fontId="7" fillId="0" borderId="3" xfId="1" applyBorder="1" applyAlignment="1">
      <alignment wrapText="1"/>
    </xf>
    <xf numFmtId="0" fontId="7" fillId="0" borderId="3" xfId="1" applyBorder="1" applyAlignment="1">
      <alignment horizontal="center" wrapText="1"/>
    </xf>
    <xf numFmtId="0" fontId="7" fillId="0" borderId="0" xfId="1" applyAlignment="1">
      <alignment horizontal="center" wrapText="1"/>
    </xf>
    <xf numFmtId="0" fontId="12" fillId="0" borderId="3" xfId="0" applyFont="1" applyBorder="1" applyAlignment="1">
      <alignment wrapText="1"/>
    </xf>
    <xf numFmtId="0" fontId="19" fillId="0" borderId="3" xfId="0" applyFont="1" applyBorder="1"/>
    <xf numFmtId="0" fontId="20" fillId="0" borderId="3" xfId="0" applyFont="1" applyBorder="1"/>
    <xf numFmtId="0" fontId="7" fillId="0" borderId="0" xfId="1"/>
    <xf numFmtId="0" fontId="0" fillId="4" borderId="0" xfId="0" applyFill="1" applyAlignment="1">
      <alignment wrapText="1"/>
    </xf>
    <xf numFmtId="0" fontId="22" fillId="0" borderId="3" xfId="1" applyFont="1" applyBorder="1" applyAlignment="1">
      <alignment horizontal="left" vertical="top" wrapText="1"/>
    </xf>
    <xf numFmtId="0" fontId="21" fillId="0" borderId="3" xfId="1" applyFont="1" applyBorder="1" applyAlignment="1">
      <alignment horizontal="center" vertical="center" textRotation="90" wrapText="1"/>
    </xf>
    <xf numFmtId="1" fontId="9" fillId="4" borderId="3" xfId="0" applyNumberFormat="1" applyFont="1" applyFill="1" applyBorder="1" applyAlignment="1">
      <alignment wrapText="1"/>
    </xf>
    <xf numFmtId="1" fontId="9" fillId="4" borderId="3" xfId="0" applyNumberFormat="1" applyFont="1" applyFill="1" applyBorder="1"/>
    <xf numFmtId="1" fontId="9" fillId="7" borderId="3" xfId="0" applyNumberFormat="1" applyFont="1" applyFill="1" applyBorder="1"/>
    <xf numFmtId="1" fontId="9" fillId="7" borderId="3" xfId="0" applyNumberFormat="1" applyFont="1" applyFill="1" applyBorder="1" applyAlignment="1">
      <alignment wrapText="1"/>
    </xf>
    <xf numFmtId="1" fontId="9" fillId="11" borderId="3" xfId="0" applyNumberFormat="1" applyFont="1" applyFill="1" applyBorder="1"/>
    <xf numFmtId="1" fontId="9" fillId="11" borderId="3" xfId="0" applyNumberFormat="1" applyFont="1" applyFill="1" applyBorder="1" applyAlignment="1">
      <alignment wrapText="1"/>
    </xf>
    <xf numFmtId="1" fontId="9" fillId="8" borderId="3" xfId="0" applyNumberFormat="1" applyFont="1" applyFill="1" applyBorder="1" applyAlignment="1">
      <alignment wrapText="1"/>
    </xf>
    <xf numFmtId="1" fontId="9" fillId="8" borderId="3" xfId="0" applyNumberFormat="1" applyFont="1" applyFill="1" applyBorder="1"/>
    <xf numFmtId="0" fontId="9" fillId="8" borderId="3" xfId="0" applyFont="1" applyFill="1" applyBorder="1" applyAlignment="1">
      <alignment wrapText="1"/>
    </xf>
    <xf numFmtId="1" fontId="18" fillId="8" borderId="3" xfId="3" applyNumberFormat="1" applyFont="1" applyFill="1" applyBorder="1"/>
    <xf numFmtId="1" fontId="9" fillId="0" borderId="7" xfId="0" applyNumberFormat="1" applyFont="1" applyBorder="1" applyAlignment="1">
      <alignment wrapText="1"/>
    </xf>
    <xf numFmtId="1" fontId="9" fillId="0" borderId="7" xfId="0" applyNumberFormat="1" applyFont="1" applyBorder="1"/>
    <xf numFmtId="1" fontId="9" fillId="7" borderId="7" xfId="0" applyNumberFormat="1" applyFont="1" applyFill="1" applyBorder="1" applyAlignment="1">
      <alignment wrapText="1"/>
    </xf>
    <xf numFmtId="1" fontId="9" fillId="7" borderId="7" xfId="0" applyNumberFormat="1" applyFont="1" applyFill="1" applyBorder="1"/>
    <xf numFmtId="1" fontId="9" fillId="0" borderId="3" xfId="0" applyNumberFormat="1" applyFont="1" applyBorder="1" applyAlignment="1">
      <alignment wrapText="1"/>
    </xf>
    <xf numFmtId="1" fontId="9" fillId="0" borderId="3" xfId="0" applyNumberFormat="1" applyFont="1" applyBorder="1" applyAlignment="1">
      <alignment horizontal="center" wrapText="1"/>
    </xf>
    <xf numFmtId="1" fontId="9" fillId="0" borderId="3" xfId="0" applyNumberFormat="1" applyFont="1" applyBorder="1" applyAlignment="1">
      <alignment horizontal="center"/>
    </xf>
    <xf numFmtId="1" fontId="9" fillId="7" borderId="3" xfId="0" applyNumberFormat="1" applyFont="1" applyFill="1" applyBorder="1" applyAlignment="1">
      <alignment horizontal="center" wrapText="1"/>
    </xf>
    <xf numFmtId="1" fontId="9" fillId="7" borderId="3" xfId="0" applyNumberFormat="1" applyFont="1" applyFill="1" applyBorder="1" applyAlignment="1">
      <alignment horizontal="center"/>
    </xf>
    <xf numFmtId="1" fontId="9" fillId="0" borderId="3" xfId="0" applyNumberFormat="1" applyFont="1" applyBorder="1"/>
    <xf numFmtId="1" fontId="9" fillId="0" borderId="0" xfId="0" applyNumberFormat="1" applyFont="1" applyAlignment="1">
      <alignment horizontal="center"/>
    </xf>
    <xf numFmtId="1" fontId="9" fillId="7" borderId="7" xfId="0" applyNumberFormat="1" applyFont="1" applyFill="1" applyBorder="1" applyAlignment="1">
      <alignment horizontal="center" wrapText="1"/>
    </xf>
    <xf numFmtId="1" fontId="9" fillId="7" borderId="7" xfId="0" applyNumberFormat="1" applyFont="1" applyFill="1" applyBorder="1" applyAlignment="1">
      <alignment horizontal="center"/>
    </xf>
    <xf numFmtId="1" fontId="9" fillId="7" borderId="0" xfId="0" applyNumberFormat="1" applyFont="1" applyFill="1" applyAlignment="1">
      <alignment wrapText="1"/>
    </xf>
    <xf numFmtId="1" fontId="9" fillId="0" borderId="3" xfId="0" applyNumberFormat="1" applyFont="1" applyBorder="1" applyAlignment="1">
      <alignment horizontal="left" wrapText="1"/>
    </xf>
    <xf numFmtId="1" fontId="9" fillId="7" borderId="3" xfId="0" applyNumberFormat="1" applyFont="1" applyFill="1" applyBorder="1" applyAlignment="1">
      <alignment horizontal="left" wrapText="1"/>
    </xf>
    <xf numFmtId="1" fontId="9" fillId="11" borderId="3" xfId="0" applyNumberFormat="1" applyFont="1" applyFill="1" applyBorder="1" applyAlignment="1">
      <alignment horizontal="left" wrapText="1"/>
    </xf>
    <xf numFmtId="1" fontId="9" fillId="11" borderId="3" xfId="0" applyNumberFormat="1" applyFont="1" applyFill="1" applyBorder="1" applyAlignment="1">
      <alignment horizontal="center" wrapText="1"/>
    </xf>
    <xf numFmtId="1" fontId="9" fillId="11" borderId="3" xfId="0" applyNumberFormat="1" applyFont="1" applyFill="1" applyBorder="1" applyAlignment="1">
      <alignment horizontal="center"/>
    </xf>
    <xf numFmtId="1" fontId="9" fillId="8" borderId="29" xfId="0" applyNumberFormat="1" applyFont="1" applyFill="1" applyBorder="1" applyAlignment="1">
      <alignment wrapText="1"/>
    </xf>
    <xf numFmtId="1" fontId="9" fillId="8" borderId="29" xfId="0" applyNumberFormat="1" applyFont="1" applyFill="1" applyBorder="1"/>
    <xf numFmtId="1" fontId="9" fillId="8" borderId="29" xfId="0" applyNumberFormat="1" applyFont="1" applyFill="1" applyBorder="1" applyAlignment="1">
      <alignment horizontal="left" wrapText="1"/>
    </xf>
    <xf numFmtId="1" fontId="9" fillId="8" borderId="29" xfId="0" applyNumberFormat="1" applyFont="1" applyFill="1" applyBorder="1" applyAlignment="1">
      <alignment horizontal="center"/>
    </xf>
    <xf numFmtId="1" fontId="9" fillId="8" borderId="29" xfId="0" applyNumberFormat="1" applyFont="1" applyFill="1" applyBorder="1" applyAlignment="1">
      <alignment horizontal="center" wrapText="1"/>
    </xf>
    <xf numFmtId="0" fontId="7" fillId="0" borderId="0" xfId="1" applyAlignment="1">
      <alignment horizontal="left" vertical="top" wrapText="1"/>
    </xf>
    <xf numFmtId="1" fontId="0" fillId="0" borderId="0" xfId="0" applyNumberFormat="1" applyAlignment="1">
      <alignment wrapText="1"/>
    </xf>
    <xf numFmtId="0" fontId="23" fillId="0" borderId="0" xfId="1" applyFont="1" applyAlignment="1">
      <alignment wrapText="1"/>
    </xf>
    <xf numFmtId="0" fontId="25" fillId="0" borderId="0" xfId="4"/>
    <xf numFmtId="0" fontId="10" fillId="0" borderId="0" xfId="0" applyFont="1" applyAlignment="1">
      <alignment horizontal="center" vertical="center" wrapText="1"/>
    </xf>
    <xf numFmtId="0" fontId="10" fillId="6" borderId="0" xfId="0" applyFont="1" applyFill="1" applyAlignment="1">
      <alignment horizontal="center" vertical="center" wrapText="1"/>
    </xf>
    <xf numFmtId="1" fontId="10" fillId="0" borderId="0" xfId="0" applyNumberFormat="1" applyFont="1" applyAlignment="1">
      <alignment horizontal="center" vertical="center" wrapText="1"/>
    </xf>
    <xf numFmtId="1" fontId="10" fillId="0" borderId="0" xfId="0" applyNumberFormat="1" applyFont="1" applyAlignment="1">
      <alignment horizontal="center" vertical="center"/>
    </xf>
    <xf numFmtId="0" fontId="10" fillId="0" borderId="0" xfId="0" quotePrefix="1" applyFont="1" applyAlignment="1">
      <alignment horizontal="center" vertical="center" wrapText="1"/>
    </xf>
    <xf numFmtId="164" fontId="10" fillId="0" borderId="0" xfId="0" applyNumberFormat="1" applyFont="1" applyAlignment="1">
      <alignment horizontal="center" vertical="center"/>
    </xf>
    <xf numFmtId="0" fontId="10" fillId="0" borderId="0" xfId="0" applyFont="1" applyAlignment="1">
      <alignment horizontal="center" vertical="center"/>
    </xf>
    <xf numFmtId="0" fontId="0" fillId="0" borderId="0" xfId="0" applyAlignment="1"/>
    <xf numFmtId="0" fontId="9" fillId="0" borderId="0" xfId="0" applyFont="1" applyFill="1" applyAlignment="1">
      <alignment wrapText="1"/>
    </xf>
    <xf numFmtId="0" fontId="0" fillId="0" borderId="0" xfId="0" applyFill="1" applyAlignment="1">
      <alignment wrapText="1"/>
    </xf>
    <xf numFmtId="0" fontId="9" fillId="0" borderId="0" xfId="0" applyFont="1" applyFill="1" applyAlignment="1">
      <alignment horizontal="center" wrapText="1"/>
    </xf>
    <xf numFmtId="0" fontId="9" fillId="0" borderId="0" xfId="0" applyFont="1" applyFill="1" applyAlignment="1">
      <alignment horizontal="center"/>
    </xf>
    <xf numFmtId="0" fontId="9" fillId="0" borderId="0" xfId="0" applyFont="1" applyFill="1"/>
    <xf numFmtId="0" fontId="9" fillId="0" borderId="0" xfId="0" applyFont="1" applyFill="1" applyAlignment="1">
      <alignment horizontal="left" wrapText="1"/>
    </xf>
    <xf numFmtId="0" fontId="12" fillId="0" borderId="0" xfId="0" applyFont="1" applyAlignment="1">
      <alignment horizontal="left" wrapText="1"/>
    </xf>
    <xf numFmtId="0" fontId="12" fillId="0" borderId="0" xfId="0" quotePrefix="1" applyFont="1" applyAlignment="1">
      <alignment horizontal="left" wrapText="1"/>
    </xf>
    <xf numFmtId="0" fontId="0" fillId="0" borderId="0" xfId="0" applyAlignment="1">
      <alignment horizontal="left" wrapText="1"/>
    </xf>
    <xf numFmtId="0" fontId="7" fillId="0" borderId="3" xfId="1" applyBorder="1"/>
    <xf numFmtId="0" fontId="11" fillId="0" borderId="3" xfId="2" applyBorder="1" applyAlignment="1"/>
    <xf numFmtId="0" fontId="12" fillId="0" borderId="3" xfId="1" applyFont="1" applyBorder="1" applyAlignment="1">
      <alignment wrapText="1"/>
    </xf>
    <xf numFmtId="0" fontId="26" fillId="0" borderId="0" xfId="1" applyFont="1"/>
    <xf numFmtId="0" fontId="11" fillId="0" borderId="3" xfId="2" applyFill="1" applyBorder="1" applyAlignment="1">
      <alignment wrapText="1"/>
    </xf>
    <xf numFmtId="0" fontId="7" fillId="0" borderId="3" xfId="1" applyBorder="1" applyAlignment="1">
      <alignment horizontal="left"/>
    </xf>
    <xf numFmtId="49" fontId="7" fillId="0" borderId="3" xfId="1" applyNumberFormat="1" applyBorder="1" applyAlignment="1">
      <alignment wrapText="1"/>
    </xf>
    <xf numFmtId="0" fontId="7" fillId="4" borderId="3" xfId="1" applyFill="1" applyBorder="1" applyAlignment="1">
      <alignment wrapText="1"/>
    </xf>
    <xf numFmtId="0" fontId="7" fillId="4" borderId="3" xfId="1" applyFill="1" applyBorder="1" applyAlignment="1">
      <alignment horizontal="left" wrapText="1"/>
    </xf>
    <xf numFmtId="0" fontId="7" fillId="4" borderId="13" xfId="1" applyFill="1" applyBorder="1" applyAlignment="1">
      <alignment wrapText="1"/>
    </xf>
    <xf numFmtId="0" fontId="27" fillId="0" borderId="3" xfId="1" applyFont="1" applyBorder="1"/>
    <xf numFmtId="0" fontId="27" fillId="0" borderId="3" xfId="1" applyFont="1" applyBorder="1" applyAlignment="1">
      <alignment wrapText="1"/>
    </xf>
    <xf numFmtId="0" fontId="27" fillId="0" borderId="3" xfId="1" applyFont="1" applyBorder="1" applyAlignment="1">
      <alignment horizontal="left"/>
    </xf>
    <xf numFmtId="0" fontId="28" fillId="0" borderId="3" xfId="2" applyFont="1" applyFill="1" applyBorder="1" applyAlignment="1">
      <alignment wrapText="1"/>
    </xf>
    <xf numFmtId="49" fontId="27" fillId="0" borderId="3" xfId="1" applyNumberFormat="1" applyFont="1" applyBorder="1" applyAlignment="1">
      <alignment wrapText="1"/>
    </xf>
    <xf numFmtId="0" fontId="10" fillId="0" borderId="3" xfId="1" applyFont="1" applyBorder="1" applyAlignment="1">
      <alignment horizontal="center" vertical="center" textRotation="90"/>
    </xf>
    <xf numFmtId="164" fontId="10" fillId="0" borderId="3" xfId="1" applyNumberFormat="1" applyFont="1" applyBorder="1" applyAlignment="1">
      <alignment horizontal="center" vertical="center" textRotation="90"/>
    </xf>
    <xf numFmtId="1" fontId="10" fillId="0" borderId="3" xfId="1" applyNumberFormat="1" applyFont="1" applyBorder="1" applyAlignment="1">
      <alignment horizontal="center" vertical="center" textRotation="90" wrapText="1"/>
    </xf>
    <xf numFmtId="1" fontId="10" fillId="0" borderId="3" xfId="1" applyNumberFormat="1" applyFont="1" applyBorder="1" applyAlignment="1">
      <alignment horizontal="center" vertical="center" textRotation="90"/>
    </xf>
    <xf numFmtId="0" fontId="10" fillId="8" borderId="3" xfId="1" applyFont="1" applyFill="1" applyBorder="1" applyAlignment="1">
      <alignment horizontal="center" vertical="center" wrapText="1"/>
    </xf>
    <xf numFmtId="0" fontId="25" fillId="0" borderId="3" xfId="4" applyFill="1" applyBorder="1" applyAlignment="1">
      <alignment wrapText="1"/>
    </xf>
    <xf numFmtId="0" fontId="25" fillId="0" borderId="0" xfId="4" applyAlignment="1">
      <alignment wrapText="1"/>
    </xf>
    <xf numFmtId="0" fontId="2" fillId="0" borderId="21" xfId="0" applyFont="1" applyFill="1" applyBorder="1" applyAlignment="1">
      <alignment horizontal="right" wrapText="1"/>
    </xf>
    <xf numFmtId="0" fontId="0" fillId="0" borderId="5" xfId="0" applyFont="1" applyBorder="1" applyAlignment="1">
      <alignment horizontal="right"/>
    </xf>
    <xf numFmtId="0" fontId="25" fillId="0" borderId="3" xfId="4" applyBorder="1" applyAlignment="1">
      <alignment horizontal="left" wrapText="1"/>
    </xf>
    <xf numFmtId="0" fontId="27" fillId="0" borderId="0" xfId="1" applyFont="1" applyBorder="1"/>
    <xf numFmtId="49" fontId="27" fillId="0" borderId="0" xfId="1" applyNumberFormat="1" applyFont="1" applyBorder="1" applyAlignment="1">
      <alignment wrapText="1"/>
    </xf>
    <xf numFmtId="0" fontId="27" fillId="0" borderId="0" xfId="1" applyFont="1" applyBorder="1" applyAlignment="1">
      <alignment wrapText="1"/>
    </xf>
    <xf numFmtId="0" fontId="25" fillId="0" borderId="0" xfId="4" applyFill="1" applyBorder="1" applyAlignment="1">
      <alignment wrapText="1"/>
    </xf>
    <xf numFmtId="0" fontId="27" fillId="0" borderId="0" xfId="1" applyFont="1" applyBorder="1" applyAlignment="1">
      <alignment horizontal="left"/>
    </xf>
    <xf numFmtId="0" fontId="29" fillId="0" borderId="3" xfId="0" applyFont="1" applyBorder="1"/>
    <xf numFmtId="0" fontId="27" fillId="0" borderId="3" xfId="0" applyFont="1" applyBorder="1" applyAlignment="1">
      <alignment wrapText="1"/>
    </xf>
    <xf numFmtId="0" fontId="27" fillId="0" borderId="3" xfId="0" applyFont="1" applyBorder="1"/>
    <xf numFmtId="0" fontId="27" fillId="0" borderId="3" xfId="0" applyFont="1" applyBorder="1" applyAlignment="1">
      <alignment horizontal="left"/>
    </xf>
    <xf numFmtId="14" fontId="27" fillId="0" borderId="3" xfId="0" applyNumberFormat="1" applyFont="1" applyBorder="1"/>
    <xf numFmtId="0" fontId="4" fillId="0" borderId="3" xfId="0" applyFont="1" applyBorder="1"/>
    <xf numFmtId="0" fontId="28" fillId="0" borderId="3" xfId="2" applyFont="1" applyFill="1" applyBorder="1"/>
    <xf numFmtId="0" fontId="11" fillId="0" borderId="3" xfId="2" applyBorder="1" applyAlignment="1">
      <alignment wrapText="1"/>
    </xf>
    <xf numFmtId="0" fontId="27" fillId="0" borderId="3" xfId="0" quotePrefix="1" applyFont="1" applyBorder="1" applyAlignment="1">
      <alignment wrapText="1"/>
    </xf>
    <xf numFmtId="0" fontId="28" fillId="0" borderId="3" xfId="2" applyFont="1" applyBorder="1" applyAlignment="1"/>
    <xf numFmtId="0" fontId="11" fillId="0" borderId="3" xfId="2" applyBorder="1"/>
    <xf numFmtId="49" fontId="0" fillId="0" borderId="3" xfId="0" applyNumberFormat="1" applyBorder="1" applyAlignment="1">
      <alignment wrapText="1"/>
    </xf>
    <xf numFmtId="0" fontId="0" fillId="0" borderId="3" xfId="0" applyBorder="1" applyAlignment="1">
      <alignment horizontal="left"/>
    </xf>
    <xf numFmtId="0" fontId="0" fillId="12" borderId="3" xfId="0" applyFill="1" applyBorder="1" applyAlignment="1">
      <alignment wrapText="1"/>
    </xf>
    <xf numFmtId="0" fontId="11" fillId="12" borderId="3" xfId="2" applyFill="1" applyBorder="1" applyAlignment="1">
      <alignment wrapText="1"/>
    </xf>
    <xf numFmtId="0" fontId="0" fillId="12" borderId="3" xfId="0" applyFill="1" applyBorder="1"/>
    <xf numFmtId="0" fontId="0" fillId="12" borderId="3" xfId="0" applyFill="1" applyBorder="1" applyAlignment="1">
      <alignment horizontal="left"/>
    </xf>
    <xf numFmtId="0" fontId="0" fillId="4" borderId="13" xfId="0" applyFill="1" applyBorder="1" applyAlignment="1">
      <alignment wrapText="1"/>
    </xf>
    <xf numFmtId="0" fontId="0" fillId="4" borderId="3" xfId="0" applyFill="1" applyBorder="1" applyAlignment="1">
      <alignment wrapText="1"/>
    </xf>
    <xf numFmtId="0" fontId="0" fillId="4" borderId="3" xfId="0" applyFill="1" applyBorder="1" applyAlignment="1">
      <alignment horizontal="left"/>
    </xf>
    <xf numFmtId="49" fontId="0" fillId="4" borderId="3" xfId="0" applyNumberFormat="1" applyFill="1" applyBorder="1" applyAlignment="1">
      <alignment horizontal="left" wrapText="1"/>
    </xf>
    <xf numFmtId="0" fontId="9" fillId="0" borderId="3" xfId="0" applyFont="1" applyBorder="1" applyAlignment="1">
      <alignment horizontal="left" vertical="top" wrapText="1"/>
    </xf>
    <xf numFmtId="0" fontId="0" fillId="0" borderId="3" xfId="0" applyBorder="1" applyAlignment="1">
      <alignment vertical="top" wrapText="1"/>
    </xf>
    <xf numFmtId="49" fontId="0" fillId="12" borderId="3" xfId="0" applyNumberFormat="1" applyFill="1" applyBorder="1" applyAlignment="1">
      <alignment vertical="center" wrapText="1"/>
    </xf>
    <xf numFmtId="0" fontId="0" fillId="12" borderId="3" xfId="0" applyFill="1" applyBorder="1" applyAlignment="1">
      <alignment vertical="top" wrapText="1"/>
    </xf>
    <xf numFmtId="0" fontId="30" fillId="0" borderId="30" xfId="0" applyFont="1" applyBorder="1" applyAlignment="1">
      <alignment wrapText="1" readingOrder="1"/>
    </xf>
    <xf numFmtId="0" fontId="30" fillId="0" borderId="31" xfId="0" applyFont="1" applyBorder="1" applyAlignment="1">
      <alignment wrapText="1" readingOrder="1"/>
    </xf>
    <xf numFmtId="0" fontId="30" fillId="0" borderId="31" xfId="0" applyFont="1" applyBorder="1" applyAlignment="1">
      <alignment readingOrder="1"/>
    </xf>
    <xf numFmtId="0" fontId="30" fillId="0" borderId="32" xfId="0" applyFont="1" applyBorder="1" applyAlignment="1">
      <alignment readingOrder="1"/>
    </xf>
    <xf numFmtId="0" fontId="30" fillId="0" borderId="33" xfId="0" applyFont="1" applyBorder="1" applyAlignment="1">
      <alignment readingOrder="1"/>
    </xf>
    <xf numFmtId="0" fontId="30" fillId="0" borderId="34" xfId="0" applyFont="1" applyBorder="1" applyAlignment="1">
      <alignment readingOrder="1"/>
    </xf>
    <xf numFmtId="0" fontId="25" fillId="0" borderId="31" xfId="4" applyBorder="1" applyAlignment="1">
      <alignment wrapText="1" readingOrder="1"/>
    </xf>
    <xf numFmtId="0" fontId="31" fillId="10" borderId="31" xfId="0" applyFont="1" applyFill="1" applyBorder="1" applyAlignment="1">
      <alignment readingOrder="1"/>
    </xf>
    <xf numFmtId="0" fontId="32" fillId="10" borderId="31" xfId="0" applyFont="1" applyFill="1" applyBorder="1" applyAlignment="1">
      <alignment wrapText="1" readingOrder="1"/>
    </xf>
    <xf numFmtId="0" fontId="30" fillId="10" borderId="30" xfId="0" applyFont="1" applyFill="1" applyBorder="1" applyAlignment="1">
      <alignment wrapText="1" readingOrder="1"/>
    </xf>
    <xf numFmtId="0" fontId="30" fillId="10" borderId="31" xfId="0" applyFont="1" applyFill="1" applyBorder="1" applyAlignment="1">
      <alignment wrapText="1" readingOrder="1"/>
    </xf>
    <xf numFmtId="0" fontId="30" fillId="10" borderId="31" xfId="0" applyFont="1" applyFill="1" applyBorder="1" applyAlignment="1">
      <alignment readingOrder="1"/>
    </xf>
    <xf numFmtId="0" fontId="30" fillId="10" borderId="35" xfId="0" applyFont="1" applyFill="1" applyBorder="1" applyAlignment="1">
      <alignment wrapText="1" readingOrder="1"/>
    </xf>
    <xf numFmtId="0" fontId="30" fillId="10" borderId="36" xfId="0" applyFont="1" applyFill="1" applyBorder="1" applyAlignment="1">
      <alignment wrapText="1" readingOrder="1"/>
    </xf>
    <xf numFmtId="0" fontId="30" fillId="0" borderId="36" xfId="0" applyFont="1" applyBorder="1" applyAlignment="1">
      <alignment readingOrder="1"/>
    </xf>
    <xf numFmtId="0" fontId="30" fillId="0" borderId="36" xfId="0" applyFont="1" applyBorder="1" applyAlignment="1">
      <alignment wrapText="1" readingOrder="1"/>
    </xf>
    <xf numFmtId="0" fontId="30" fillId="10" borderId="36" xfId="0" applyFont="1" applyFill="1" applyBorder="1" applyAlignment="1">
      <alignment readingOrder="1"/>
    </xf>
    <xf numFmtId="0" fontId="29" fillId="0" borderId="5" xfId="0" applyFont="1" applyBorder="1"/>
    <xf numFmtId="0" fontId="27" fillId="0" borderId="5" xfId="0" applyFont="1" applyBorder="1" applyAlignment="1">
      <alignment wrapText="1"/>
    </xf>
    <xf numFmtId="0" fontId="28" fillId="0" borderId="5" xfId="2" applyFont="1" applyFill="1" applyBorder="1"/>
    <xf numFmtId="0" fontId="27" fillId="0" borderId="5" xfId="0" applyFont="1" applyBorder="1"/>
    <xf numFmtId="0" fontId="27" fillId="0" borderId="5" xfId="0" applyFont="1" applyBorder="1" applyAlignment="1">
      <alignment horizontal="left"/>
    </xf>
    <xf numFmtId="0" fontId="4" fillId="0" borderId="5" xfId="0" applyFont="1" applyBorder="1"/>
    <xf numFmtId="0" fontId="37" fillId="0" borderId="40" xfId="6" applyFont="1" applyBorder="1"/>
    <xf numFmtId="0" fontId="34" fillId="0" borderId="0" xfId="6"/>
    <xf numFmtId="0" fontId="38" fillId="13" borderId="40" xfId="6" applyFont="1" applyFill="1" applyBorder="1" applyAlignment="1">
      <alignment horizontal="center" vertical="center" wrapText="1"/>
    </xf>
    <xf numFmtId="0" fontId="38" fillId="0" borderId="40" xfId="6" applyFont="1" applyBorder="1" applyAlignment="1">
      <alignment horizontal="center" vertical="center" wrapText="1"/>
    </xf>
    <xf numFmtId="0" fontId="38" fillId="14" borderId="40" xfId="6" applyFont="1" applyFill="1" applyBorder="1" applyAlignment="1">
      <alignment horizontal="center" vertical="center" wrapText="1"/>
    </xf>
    <xf numFmtId="1" fontId="38" fillId="0" borderId="40" xfId="6" applyNumberFormat="1" applyFont="1" applyBorder="1" applyAlignment="1">
      <alignment horizontal="center" vertical="center" wrapText="1"/>
    </xf>
    <xf numFmtId="1" fontId="38" fillId="0" borderId="40" xfId="6" applyNumberFormat="1" applyFont="1" applyBorder="1" applyAlignment="1">
      <alignment horizontal="center" vertical="center"/>
    </xf>
    <xf numFmtId="0" fontId="38" fillId="0" borderId="40" xfId="6" quotePrefix="1" applyFont="1" applyBorder="1" applyAlignment="1">
      <alignment horizontal="center" vertical="center" wrapText="1"/>
    </xf>
    <xf numFmtId="164" fontId="38" fillId="0" borderId="40" xfId="6" applyNumberFormat="1" applyFont="1" applyBorder="1" applyAlignment="1">
      <alignment horizontal="center" vertical="center"/>
    </xf>
    <xf numFmtId="0" fontId="38" fillId="0" borderId="40" xfId="6" applyFont="1" applyBorder="1" applyAlignment="1">
      <alignment horizontal="center" vertical="center"/>
    </xf>
    <xf numFmtId="0" fontId="40" fillId="13" borderId="40" xfId="6" applyFont="1" applyFill="1" applyBorder="1" applyAlignment="1">
      <alignment horizontal="left" vertical="top" wrapText="1"/>
    </xf>
    <xf numFmtId="0" fontId="37" fillId="14" borderId="41" xfId="6" applyFont="1" applyFill="1" applyBorder="1" applyAlignment="1">
      <alignment wrapText="1"/>
    </xf>
    <xf numFmtId="0" fontId="37" fillId="0" borderId="40" xfId="6" applyFont="1" applyBorder="1" applyAlignment="1">
      <alignment wrapText="1"/>
    </xf>
    <xf numFmtId="0" fontId="41" fillId="0" borderId="40" xfId="6" applyFont="1" applyBorder="1" applyAlignment="1">
      <alignment wrapText="1"/>
    </xf>
    <xf numFmtId="0" fontId="37" fillId="0" borderId="40" xfId="6" applyFont="1" applyBorder="1" applyAlignment="1">
      <alignment horizontal="left"/>
    </xf>
    <xf numFmtId="0" fontId="37" fillId="14" borderId="42" xfId="6" applyFont="1" applyFill="1" applyBorder="1" applyAlignment="1">
      <alignment wrapText="1"/>
    </xf>
    <xf numFmtId="0" fontId="37" fillId="0" borderId="43" xfId="6" applyFont="1" applyBorder="1" applyAlignment="1">
      <alignment horizontal="right" wrapText="1"/>
    </xf>
    <xf numFmtId="0" fontId="37" fillId="14" borderId="44" xfId="6" applyFont="1" applyFill="1" applyBorder="1" applyAlignment="1">
      <alignment wrapText="1"/>
    </xf>
    <xf numFmtId="0" fontId="37" fillId="14" borderId="45" xfId="6" applyFont="1" applyFill="1" applyBorder="1" applyAlignment="1">
      <alignment wrapText="1"/>
    </xf>
    <xf numFmtId="0" fontId="37" fillId="0" borderId="46" xfId="6" applyFont="1" applyBorder="1" applyAlignment="1">
      <alignment horizontal="right" wrapText="1"/>
    </xf>
    <xf numFmtId="0" fontId="37" fillId="0" borderId="42" xfId="6" applyFont="1" applyBorder="1" applyAlignment="1">
      <alignment wrapText="1"/>
    </xf>
    <xf numFmtId="0" fontId="37" fillId="0" borderId="43" xfId="6" applyFont="1" applyBorder="1" applyAlignment="1">
      <alignment wrapText="1"/>
    </xf>
    <xf numFmtId="0" fontId="42" fillId="0" borderId="43" xfId="6" applyFont="1" applyBorder="1" applyAlignment="1">
      <alignment wrapText="1"/>
    </xf>
    <xf numFmtId="0" fontId="37" fillId="0" borderId="45" xfId="6" applyFont="1" applyBorder="1" applyAlignment="1">
      <alignment wrapText="1"/>
    </xf>
    <xf numFmtId="0" fontId="37" fillId="0" borderId="46" xfId="6" applyFont="1" applyBorder="1" applyAlignment="1">
      <alignment wrapText="1"/>
    </xf>
    <xf numFmtId="0" fontId="37" fillId="0" borderId="47" xfId="6" applyFont="1" applyBorder="1" applyAlignment="1">
      <alignment wrapText="1"/>
    </xf>
    <xf numFmtId="0" fontId="37" fillId="0" borderId="0" xfId="6" applyFont="1"/>
    <xf numFmtId="0" fontId="37" fillId="0" borderId="48" xfId="6" applyFont="1" applyBorder="1" applyAlignment="1">
      <alignment wrapText="1"/>
    </xf>
    <xf numFmtId="0" fontId="41" fillId="0" borderId="48" xfId="6" applyFont="1" applyBorder="1" applyAlignment="1">
      <alignment wrapText="1"/>
    </xf>
    <xf numFmtId="0" fontId="37" fillId="14" borderId="48" xfId="6" applyFont="1" applyFill="1" applyBorder="1" applyAlignment="1">
      <alignment horizontal="right" wrapText="1"/>
    </xf>
    <xf numFmtId="0" fontId="41" fillId="0" borderId="46" xfId="6" applyFont="1" applyBorder="1" applyAlignment="1">
      <alignment wrapText="1"/>
    </xf>
    <xf numFmtId="0" fontId="37" fillId="14" borderId="46" xfId="6" applyFont="1" applyFill="1" applyBorder="1" applyAlignment="1">
      <alignment horizontal="right" wrapText="1"/>
    </xf>
    <xf numFmtId="0" fontId="43" fillId="0" borderId="45" xfId="6" applyFont="1" applyBorder="1" applyAlignment="1">
      <alignment wrapText="1"/>
    </xf>
    <xf numFmtId="0" fontId="42" fillId="0" borderId="46" xfId="6" applyFont="1" applyBorder="1" applyAlignment="1">
      <alignment wrapText="1"/>
    </xf>
    <xf numFmtId="0" fontId="6" fillId="15" borderId="0" xfId="0" applyFont="1" applyFill="1"/>
    <xf numFmtId="0" fontId="0" fillId="15" borderId="0" xfId="0" applyFill="1"/>
    <xf numFmtId="0" fontId="0" fillId="15" borderId="12" xfId="0" applyFill="1" applyBorder="1" applyAlignment="1">
      <alignment horizontal="center" wrapText="1"/>
    </xf>
    <xf numFmtId="0" fontId="0" fillId="15" borderId="10" xfId="0" applyFill="1" applyBorder="1" applyAlignment="1">
      <alignment horizontal="center" wrapText="1"/>
    </xf>
    <xf numFmtId="0" fontId="0" fillId="15" borderId="1" xfId="0" applyFill="1" applyBorder="1" applyAlignment="1">
      <alignment horizontal="center" wrapText="1"/>
    </xf>
    <xf numFmtId="0" fontId="0" fillId="15" borderId="9" xfId="0" applyFill="1" applyBorder="1" applyAlignment="1">
      <alignment horizontal="center" wrapText="1"/>
    </xf>
    <xf numFmtId="0" fontId="0" fillId="15" borderId="11" xfId="0" applyFill="1" applyBorder="1"/>
    <xf numFmtId="0" fontId="0" fillId="15" borderId="13" xfId="0" applyFill="1" applyBorder="1"/>
    <xf numFmtId="0" fontId="0" fillId="15" borderId="3" xfId="0" applyFill="1" applyBorder="1"/>
    <xf numFmtId="0" fontId="0" fillId="15" borderId="3" xfId="0" applyFill="1" applyBorder="1" applyAlignment="1">
      <alignment horizontal="center" wrapText="1"/>
    </xf>
    <xf numFmtId="0" fontId="0" fillId="15" borderId="14" xfId="0" applyFill="1" applyBorder="1"/>
    <xf numFmtId="0" fontId="0" fillId="15" borderId="8" xfId="0" applyFill="1" applyBorder="1"/>
    <xf numFmtId="0" fontId="0" fillId="15" borderId="2" xfId="0" applyFill="1" applyBorder="1"/>
    <xf numFmtId="0" fontId="0" fillId="15" borderId="3" xfId="0" applyNumberFormat="1" applyFill="1" applyBorder="1" applyAlignment="1">
      <alignment horizontal="center"/>
    </xf>
    <xf numFmtId="0" fontId="0" fillId="15" borderId="11" xfId="0" applyFill="1" applyBorder="1" applyAlignment="1">
      <alignment horizontal="right"/>
    </xf>
    <xf numFmtId="9" fontId="0" fillId="15" borderId="3" xfId="0" applyNumberFormat="1" applyFill="1" applyBorder="1"/>
    <xf numFmtId="1" fontId="0" fillId="15" borderId="13" xfId="0" applyNumberFormat="1" applyFill="1" applyBorder="1"/>
    <xf numFmtId="1" fontId="0" fillId="15" borderId="3" xfId="0" applyNumberFormat="1" applyFill="1" applyBorder="1"/>
    <xf numFmtId="1" fontId="0" fillId="15" borderId="11" xfId="0" applyNumberFormat="1" applyFill="1" applyBorder="1"/>
    <xf numFmtId="0" fontId="0" fillId="0" borderId="0" xfId="0" applyFill="1" applyBorder="1" applyAlignment="1">
      <alignment wrapText="1"/>
    </xf>
    <xf numFmtId="0" fontId="6" fillId="0" borderId="3" xfId="0" applyFont="1" applyFill="1" applyBorder="1"/>
    <xf numFmtId="0" fontId="0" fillId="0" borderId="3" xfId="0" applyFill="1" applyBorder="1" applyAlignment="1">
      <alignment horizontal="center" wrapText="1"/>
    </xf>
    <xf numFmtId="0" fontId="0" fillId="0" borderId="13" xfId="0" applyFill="1" applyBorder="1" applyAlignment="1">
      <alignment wrapText="1"/>
    </xf>
    <xf numFmtId="0" fontId="0" fillId="0" borderId="3" xfId="0" applyFill="1" applyBorder="1" applyAlignment="1">
      <alignment horizontal="left" wrapText="1"/>
    </xf>
    <xf numFmtId="0" fontId="0" fillId="0" borderId="3" xfId="0" applyFill="1" applyBorder="1" applyAlignment="1">
      <alignment wrapText="1"/>
    </xf>
    <xf numFmtId="0" fontId="0" fillId="0" borderId="3" xfId="0" applyFill="1" applyBorder="1" applyAlignment="1">
      <alignment horizontal="left"/>
    </xf>
    <xf numFmtId="0" fontId="0" fillId="0" borderId="11" xfId="0" applyFill="1" applyBorder="1"/>
    <xf numFmtId="0" fontId="0" fillId="0" borderId="13" xfId="0" applyFill="1" applyBorder="1"/>
    <xf numFmtId="9" fontId="0" fillId="0" borderId="3" xfId="0" applyNumberFormat="1" applyFill="1" applyBorder="1"/>
    <xf numFmtId="0" fontId="0" fillId="0" borderId="3" xfId="0" applyNumberFormat="1" applyFill="1" applyBorder="1" applyAlignment="1">
      <alignment horizontal="center"/>
    </xf>
    <xf numFmtId="0" fontId="18" fillId="0" borderId="0" xfId="0" applyFont="1"/>
    <xf numFmtId="0" fontId="0" fillId="0" borderId="0" xfId="0" applyFill="1" applyBorder="1" applyAlignment="1">
      <alignment horizontal="center" wrapText="1"/>
    </xf>
    <xf numFmtId="0" fontId="37" fillId="0" borderId="40" xfId="0" applyFont="1" applyBorder="1"/>
    <xf numFmtId="0" fontId="37" fillId="0" borderId="40" xfId="0" applyFont="1" applyFill="1" applyBorder="1" applyAlignment="1">
      <alignment wrapText="1"/>
    </xf>
    <xf numFmtId="0" fontId="37" fillId="0" borderId="40" xfId="0" applyFont="1" applyBorder="1" applyAlignment="1">
      <alignment horizontal="center"/>
    </xf>
    <xf numFmtId="0" fontId="37" fillId="0" borderId="40" xfId="0" applyFont="1" applyBorder="1" applyAlignment="1">
      <alignment horizontal="left"/>
    </xf>
    <xf numFmtId="0" fontId="37" fillId="0" borderId="40" xfId="0" applyFont="1" applyFill="1" applyBorder="1"/>
    <xf numFmtId="0" fontId="38" fillId="0" borderId="40" xfId="0" applyFont="1" applyFill="1" applyBorder="1" applyAlignment="1">
      <alignment horizontal="center" vertical="center" wrapText="1" readingOrder="1"/>
    </xf>
    <xf numFmtId="1" fontId="38" fillId="0" borderId="40" xfId="0" applyNumberFormat="1" applyFont="1" applyFill="1" applyBorder="1" applyAlignment="1">
      <alignment horizontal="center" vertical="center" wrapText="1" readingOrder="1"/>
    </xf>
    <xf numFmtId="1" fontId="38" fillId="0" borderId="40" xfId="0" applyNumberFormat="1" applyFont="1" applyFill="1" applyBorder="1" applyAlignment="1">
      <alignment horizontal="center" vertical="center" readingOrder="1"/>
    </xf>
    <xf numFmtId="0" fontId="38" fillId="0" borderId="40" xfId="0" quotePrefix="1" applyFont="1" applyFill="1" applyBorder="1" applyAlignment="1">
      <alignment horizontal="center" vertical="center" wrapText="1" readingOrder="1"/>
    </xf>
    <xf numFmtId="164" fontId="38" fillId="0" borderId="40" xfId="0" applyNumberFormat="1" applyFont="1" applyFill="1" applyBorder="1" applyAlignment="1">
      <alignment horizontal="center" vertical="center" readingOrder="1"/>
    </xf>
    <xf numFmtId="0" fontId="40" fillId="8" borderId="40" xfId="0" applyFont="1" applyFill="1" applyBorder="1" applyAlignment="1">
      <alignment horizontal="left" vertical="top" wrapText="1"/>
    </xf>
    <xf numFmtId="0" fontId="41" fillId="0" borderId="40" xfId="0" applyFont="1" applyFill="1" applyBorder="1"/>
    <xf numFmtId="0" fontId="37" fillId="0" borderId="40" xfId="0" applyFont="1" applyFill="1" applyBorder="1" applyAlignment="1">
      <alignment horizontal="center" wrapText="1"/>
    </xf>
    <xf numFmtId="0" fontId="37" fillId="0" borderId="40" xfId="0" applyFont="1" applyFill="1" applyBorder="1" applyAlignment="1">
      <alignment horizontal="center"/>
    </xf>
    <xf numFmtId="0" fontId="37" fillId="0" borderId="40" xfId="0" applyFont="1" applyFill="1" applyBorder="1" applyAlignment="1">
      <alignment horizontal="left"/>
    </xf>
    <xf numFmtId="0" fontId="37" fillId="0" borderId="40" xfId="0" applyFont="1" applyFill="1" applyBorder="1" applyAlignment="1">
      <alignment horizontal="left" wrapText="1"/>
    </xf>
    <xf numFmtId="165" fontId="37" fillId="0" borderId="40" xfId="0" applyNumberFormat="1" applyFont="1" applyFill="1" applyBorder="1" applyAlignment="1">
      <alignment horizontal="right"/>
    </xf>
    <xf numFmtId="165" fontId="37" fillId="0" borderId="40" xfId="0" quotePrefix="1" applyNumberFormat="1" applyFont="1" applyFill="1" applyBorder="1" applyAlignment="1">
      <alignment horizontal="right"/>
    </xf>
    <xf numFmtId="0" fontId="37" fillId="0" borderId="57" xfId="0" applyFont="1" applyFill="1" applyBorder="1"/>
    <xf numFmtId="0" fontId="37" fillId="0" borderId="40" xfId="0" applyFont="1" applyFill="1" applyBorder="1" applyAlignment="1">
      <alignment horizontal="right" wrapText="1"/>
    </xf>
    <xf numFmtId="0" fontId="41" fillId="0" borderId="40" xfId="0" applyFont="1" applyFill="1" applyBorder="1" applyAlignment="1">
      <alignment wrapText="1"/>
    </xf>
    <xf numFmtId="0" fontId="37" fillId="0" borderId="40" xfId="0" quotePrefix="1" applyFont="1" applyFill="1" applyBorder="1" applyAlignment="1">
      <alignment horizontal="right" wrapText="1"/>
    </xf>
    <xf numFmtId="0" fontId="41" fillId="0" borderId="0" xfId="0" applyFont="1" applyFill="1" applyAlignment="1">
      <alignment wrapText="1"/>
    </xf>
    <xf numFmtId="49" fontId="37" fillId="0" borderId="40" xfId="0" applyNumberFormat="1" applyFont="1" applyFill="1" applyBorder="1" applyAlignment="1">
      <alignment horizontal="left" wrapText="1"/>
    </xf>
    <xf numFmtId="165" fontId="37" fillId="0" borderId="40" xfId="0" applyNumberFormat="1" applyFont="1" applyFill="1" applyBorder="1" applyAlignment="1">
      <alignment horizontal="right" wrapText="1"/>
    </xf>
    <xf numFmtId="165" fontId="37" fillId="0" borderId="40" xfId="0" quotePrefix="1" applyNumberFormat="1" applyFont="1" applyFill="1" applyBorder="1" applyAlignment="1">
      <alignment horizontal="right" wrapText="1"/>
    </xf>
    <xf numFmtId="0" fontId="40" fillId="0" borderId="40" xfId="0" applyFont="1" applyFill="1" applyBorder="1" applyAlignment="1">
      <alignment wrapText="1"/>
    </xf>
    <xf numFmtId="49" fontId="37" fillId="0" borderId="40" xfId="0" applyNumberFormat="1" applyFont="1" applyFill="1" applyBorder="1" applyAlignment="1">
      <alignment wrapText="1"/>
    </xf>
    <xf numFmtId="0" fontId="47" fillId="0" borderId="40" xfId="0" applyFont="1" applyFill="1" applyBorder="1" applyAlignment="1">
      <alignment wrapText="1"/>
    </xf>
    <xf numFmtId="0" fontId="41" fillId="0" borderId="0" xfId="0" applyFont="1" applyFill="1"/>
    <xf numFmtId="0" fontId="48" fillId="0" borderId="0" xfId="0" applyFont="1" applyFill="1"/>
    <xf numFmtId="166" fontId="0" fillId="0" borderId="0" xfId="0" applyNumberFormat="1" applyBorder="1"/>
    <xf numFmtId="0" fontId="0" fillId="0" borderId="0" xfId="0" applyBorder="1" applyAlignment="1">
      <alignment wrapText="1"/>
    </xf>
    <xf numFmtId="49" fontId="20" fillId="15" borderId="4" xfId="5" applyNumberFormat="1" applyFont="1" applyFill="1" applyBorder="1" applyAlignment="1">
      <alignment horizontal="left" vertical="top" wrapText="1"/>
    </xf>
    <xf numFmtId="49" fontId="20" fillId="15" borderId="5" xfId="5" applyNumberFormat="1" applyFont="1" applyFill="1" applyBorder="1" applyAlignment="1">
      <alignment horizontal="left" vertical="top" wrapText="1"/>
    </xf>
    <xf numFmtId="49" fontId="20" fillId="15" borderId="6" xfId="5" applyNumberFormat="1" applyFont="1" applyFill="1" applyBorder="1" applyAlignment="1">
      <alignment horizontal="left" vertical="top" wrapText="1"/>
    </xf>
    <xf numFmtId="49" fontId="20" fillId="15" borderId="15" xfId="5" applyNumberFormat="1" applyFont="1" applyFill="1" applyBorder="1" applyAlignment="1">
      <alignment horizontal="left" vertical="top" wrapText="1"/>
    </xf>
    <xf numFmtId="49" fontId="20" fillId="15" borderId="0" xfId="5" applyNumberFormat="1" applyFont="1" applyFill="1" applyBorder="1" applyAlignment="1">
      <alignment horizontal="left" vertical="top" wrapText="1"/>
    </xf>
    <xf numFmtId="49" fontId="20" fillId="15" borderId="16" xfId="5" applyNumberFormat="1" applyFont="1" applyFill="1" applyBorder="1" applyAlignment="1">
      <alignment horizontal="left" vertical="top" wrapText="1"/>
    </xf>
    <xf numFmtId="49" fontId="20" fillId="15" borderId="17" xfId="5" applyNumberFormat="1" applyFont="1" applyFill="1" applyBorder="1" applyAlignment="1">
      <alignment horizontal="left" vertical="top" wrapText="1"/>
    </xf>
    <xf numFmtId="49" fontId="20" fillId="15" borderId="18" xfId="5" applyNumberFormat="1" applyFont="1" applyFill="1" applyBorder="1" applyAlignment="1">
      <alignment horizontal="left" vertical="top" wrapText="1"/>
    </xf>
    <xf numFmtId="49" fontId="20" fillId="15" borderId="8" xfId="5" applyNumberFormat="1" applyFont="1" applyFill="1" applyBorder="1" applyAlignment="1">
      <alignment horizontal="left" vertical="top" wrapText="1"/>
    </xf>
    <xf numFmtId="0" fontId="2" fillId="15" borderId="19" xfId="0" applyFont="1" applyFill="1" applyBorder="1" applyAlignment="1"/>
    <xf numFmtId="0" fontId="0" fillId="15" borderId="20" xfId="0" applyFill="1" applyBorder="1" applyAlignment="1"/>
    <xf numFmtId="0" fontId="0" fillId="15" borderId="13" xfId="0" applyFill="1" applyBorder="1" applyAlignment="1"/>
    <xf numFmtId="0" fontId="0" fillId="0" borderId="19" xfId="0" applyBorder="1" applyAlignment="1">
      <alignment horizontal="left" wrapText="1"/>
    </xf>
    <xf numFmtId="0" fontId="0" fillId="0" borderId="20"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0" fontId="2" fillId="0" borderId="19" xfId="0" applyFont="1" applyBorder="1" applyAlignment="1"/>
    <xf numFmtId="0" fontId="0" fillId="0" borderId="20" xfId="0" applyBorder="1" applyAlignment="1"/>
    <xf numFmtId="0" fontId="0" fillId="0" borderId="13" xfId="0" applyBorder="1" applyAlignment="1"/>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15" xfId="0" applyBorder="1" applyAlignment="1">
      <alignment wrapText="1"/>
    </xf>
    <xf numFmtId="0" fontId="0" fillId="0" borderId="0"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8" xfId="0" applyBorder="1" applyAlignment="1">
      <alignment wrapText="1"/>
    </xf>
    <xf numFmtId="0" fontId="0" fillId="0" borderId="4" xfId="0" applyBorder="1" applyAlignment="1">
      <alignment vertical="center" wrapText="1"/>
    </xf>
    <xf numFmtId="0" fontId="2" fillId="0" borderId="3" xfId="0" applyFont="1" applyFill="1" applyBorder="1" applyAlignment="1"/>
    <xf numFmtId="0" fontId="0" fillId="0" borderId="3" xfId="0" applyFill="1" applyBorder="1" applyAlignment="1"/>
    <xf numFmtId="0" fontId="17" fillId="0" borderId="3" xfId="0" applyFont="1" applyFill="1" applyBorder="1" applyAlignment="1">
      <alignment horizontal="left" vertical="top" wrapText="1"/>
    </xf>
    <xf numFmtId="0" fontId="35" fillId="0" borderId="37" xfId="0" applyFont="1" applyFill="1" applyBorder="1" applyAlignment="1">
      <alignment horizontal="center" vertical="center"/>
    </xf>
    <xf numFmtId="0" fontId="46" fillId="0" borderId="38" xfId="0" applyFont="1" applyFill="1" applyBorder="1" applyAlignment="1"/>
    <xf numFmtId="0" fontId="46" fillId="0" borderId="39" xfId="0" applyFont="1" applyFill="1" applyBorder="1" applyAlignment="1"/>
    <xf numFmtId="0" fontId="38" fillId="8" borderId="37" xfId="0" applyFont="1" applyFill="1" applyBorder="1" applyAlignment="1">
      <alignment horizontal="center" vertical="center" wrapText="1"/>
    </xf>
    <xf numFmtId="0" fontId="36" fillId="8" borderId="38" xfId="0" applyFont="1" applyFill="1" applyBorder="1" applyAlignment="1"/>
    <xf numFmtId="0" fontId="36" fillId="8" borderId="39" xfId="0" applyFont="1" applyFill="1" applyBorder="1" applyAlignment="1"/>
    <xf numFmtId="0" fontId="49" fillId="16" borderId="37" xfId="0" applyFont="1" applyFill="1" applyBorder="1" applyAlignment="1">
      <alignment horizontal="left" vertical="center" wrapText="1"/>
    </xf>
    <xf numFmtId="0" fontId="36" fillId="0" borderId="38" xfId="0" applyFont="1" applyBorder="1" applyAlignment="1"/>
    <xf numFmtId="0" fontId="36" fillId="0" borderId="39" xfId="0" applyFont="1" applyBorder="1" applyAlignment="1"/>
    <xf numFmtId="49" fontId="37" fillId="0" borderId="49" xfId="6" applyNumberFormat="1" applyFont="1" applyBorder="1" applyAlignment="1">
      <alignment horizontal="left" vertical="top" wrapText="1"/>
    </xf>
    <xf numFmtId="0" fontId="36" fillId="0" borderId="50" xfId="6" applyFont="1" applyBorder="1" applyAlignment="1"/>
    <xf numFmtId="0" fontId="36" fillId="0" borderId="51" xfId="6" applyFont="1" applyBorder="1" applyAlignment="1"/>
    <xf numFmtId="0" fontId="36" fillId="0" borderId="52" xfId="6" applyFont="1" applyBorder="1" applyAlignment="1"/>
    <xf numFmtId="0" fontId="34" fillId="0" borderId="0" xfId="6" applyAlignment="1"/>
    <xf numFmtId="0" fontId="36" fillId="0" borderId="53" xfId="6" applyFont="1" applyBorder="1" applyAlignment="1"/>
    <xf numFmtId="0" fontId="36" fillId="0" borderId="54" xfId="6" applyFont="1" applyBorder="1" applyAlignment="1"/>
    <xf numFmtId="0" fontId="36" fillId="0" borderId="55" xfId="6" applyFont="1" applyBorder="1" applyAlignment="1"/>
    <xf numFmtId="0" fontId="36" fillId="0" borderId="56" xfId="6" applyFont="1" applyBorder="1" applyAlignment="1"/>
    <xf numFmtId="0" fontId="35" fillId="0" borderId="37" xfId="6" applyFont="1" applyBorder="1" applyAlignment="1">
      <alignment horizontal="center" vertical="center"/>
    </xf>
    <xf numFmtId="0" fontId="36" fillId="0" borderId="38" xfId="6" applyFont="1" applyBorder="1" applyAlignment="1"/>
    <xf numFmtId="0" fontId="36" fillId="0" borderId="39" xfId="6" applyFont="1" applyBorder="1" applyAlignment="1"/>
    <xf numFmtId="0" fontId="38" fillId="13" borderId="37" xfId="6" applyFont="1" applyFill="1" applyBorder="1" applyAlignment="1">
      <alignment horizontal="center" vertical="center" wrapText="1"/>
    </xf>
    <xf numFmtId="0" fontId="39" fillId="13" borderId="37" xfId="6" applyFont="1" applyFill="1" applyBorder="1" applyAlignment="1">
      <alignment horizontal="center" vertical="center" wrapText="1"/>
    </xf>
    <xf numFmtId="0" fontId="10" fillId="7" borderId="3" xfId="1" applyFont="1" applyFill="1" applyBorder="1" applyAlignment="1">
      <alignment horizontal="center" vertical="center" wrapText="1"/>
    </xf>
    <xf numFmtId="1" fontId="10" fillId="7" borderId="3" xfId="1" applyNumberFormat="1" applyFont="1" applyFill="1" applyBorder="1" applyAlignment="1">
      <alignment horizontal="center" vertical="center"/>
    </xf>
    <xf numFmtId="0" fontId="10" fillId="7" borderId="0" xfId="0" applyFont="1" applyFill="1" applyAlignment="1">
      <alignment horizontal="center" vertical="center" wrapText="1"/>
    </xf>
    <xf numFmtId="1" fontId="10" fillId="7" borderId="0" xfId="0" applyNumberFormat="1" applyFont="1" applyFill="1" applyAlignment="1">
      <alignment horizontal="center" vertical="center"/>
    </xf>
    <xf numFmtId="0" fontId="10" fillId="7" borderId="22"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8" xfId="0" applyFont="1" applyFill="1" applyBorder="1" applyAlignment="1">
      <alignment horizontal="center" vertical="center" wrapText="1"/>
    </xf>
    <xf numFmtId="1" fontId="10" fillId="7" borderId="23" xfId="0" applyNumberFormat="1" applyFont="1" applyFill="1" applyBorder="1" applyAlignment="1">
      <alignment horizontal="center" vertical="center"/>
    </xf>
    <xf numFmtId="1" fontId="10" fillId="7" borderId="24" xfId="0" applyNumberFormat="1" applyFont="1" applyFill="1" applyBorder="1" applyAlignment="1">
      <alignment horizontal="center" vertical="center"/>
    </xf>
    <xf numFmtId="0" fontId="10" fillId="7" borderId="25" xfId="0" applyFont="1" applyFill="1" applyBorder="1" applyAlignment="1">
      <alignment horizontal="center" vertical="center" wrapText="1"/>
    </xf>
    <xf numFmtId="0" fontId="10" fillId="7" borderId="28"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10" fillId="7" borderId="23" xfId="1" applyFont="1" applyFill="1" applyBorder="1" applyAlignment="1">
      <alignment horizontal="center" vertical="center" wrapText="1"/>
    </xf>
    <xf numFmtId="0" fontId="10" fillId="7" borderId="0" xfId="1" applyFont="1" applyFill="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3" xfId="0" applyFont="1" applyBorder="1" applyAlignment="1">
      <alignment horizontal="center" vertical="center" wrapText="1"/>
    </xf>
    <xf numFmtId="0" fontId="16" fillId="0" borderId="0" xfId="1" applyFont="1" applyAlignment="1">
      <alignment horizontal="center" wrapText="1"/>
    </xf>
    <xf numFmtId="0" fontId="10" fillId="7" borderId="22" xfId="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10" fillId="7" borderId="17" xfId="1" applyFont="1" applyFill="1" applyBorder="1" applyAlignment="1">
      <alignment horizontal="center" vertical="center" wrapText="1"/>
    </xf>
    <xf numFmtId="0" fontId="10" fillId="7" borderId="18" xfId="1" applyFont="1" applyFill="1" applyBorder="1" applyAlignment="1">
      <alignment horizontal="center" vertical="center" wrapText="1"/>
    </xf>
    <xf numFmtId="0" fontId="10" fillId="7" borderId="8" xfId="1" applyFont="1" applyFill="1" applyBorder="1" applyAlignment="1">
      <alignment horizontal="center" vertical="center" wrapText="1"/>
    </xf>
    <xf numFmtId="1" fontId="10" fillId="7" borderId="23" xfId="1" applyNumberFormat="1" applyFont="1" applyFill="1" applyBorder="1" applyAlignment="1">
      <alignment horizontal="center" vertical="center"/>
    </xf>
    <xf numFmtId="1" fontId="10" fillId="7" borderId="26" xfId="1" applyNumberFormat="1" applyFont="1" applyFill="1" applyBorder="1" applyAlignment="1">
      <alignment horizontal="center" vertical="center"/>
    </xf>
    <xf numFmtId="1" fontId="10" fillId="7" borderId="27" xfId="1" applyNumberFormat="1" applyFont="1" applyFill="1" applyBorder="1" applyAlignment="1">
      <alignment horizontal="center" vertical="center"/>
    </xf>
    <xf numFmtId="0" fontId="16" fillId="0" borderId="18" xfId="1" applyFont="1" applyBorder="1" applyAlignment="1">
      <alignment horizontal="center" wrapText="1"/>
    </xf>
    <xf numFmtId="0" fontId="21" fillId="0" borderId="7" xfId="1" applyFont="1" applyBorder="1" applyAlignment="1">
      <alignment horizontal="center" vertical="center" wrapText="1"/>
    </xf>
    <xf numFmtId="0" fontId="7" fillId="0" borderId="2" xfId="1" applyBorder="1" applyAlignment="1">
      <alignment wrapText="1"/>
    </xf>
    <xf numFmtId="0" fontId="21" fillId="0" borderId="7" xfId="1" quotePrefix="1" applyFont="1" applyBorder="1" applyAlignment="1">
      <alignment horizontal="center" vertical="center" wrapText="1"/>
    </xf>
    <xf numFmtId="0" fontId="21" fillId="0" borderId="19" xfId="1" applyFont="1" applyBorder="1" applyAlignment="1">
      <alignment horizontal="center" wrapText="1"/>
    </xf>
    <xf numFmtId="0" fontId="21" fillId="0" borderId="20" xfId="1" applyFont="1" applyBorder="1" applyAlignment="1">
      <alignment horizontal="center" wrapText="1"/>
    </xf>
    <xf numFmtId="0" fontId="21" fillId="0" borderId="13" xfId="1" applyFont="1" applyBorder="1" applyAlignment="1">
      <alignment horizontal="center" wrapText="1"/>
    </xf>
    <xf numFmtId="0" fontId="21" fillId="6" borderId="7" xfId="1" applyFont="1" applyFill="1" applyBorder="1" applyAlignment="1">
      <alignment horizontal="center" vertical="center" wrapText="1"/>
    </xf>
    <xf numFmtId="0" fontId="7" fillId="6" borderId="2" xfId="1" applyFill="1" applyBorder="1" applyAlignment="1">
      <alignment wrapText="1"/>
    </xf>
    <xf numFmtId="0" fontId="1" fillId="0" borderId="4" xfId="0" applyFont="1" applyBorder="1" applyAlignment="1">
      <alignment wrapText="1"/>
    </xf>
  </cellXfs>
  <cellStyles count="7">
    <cellStyle name="Bad" xfId="3" builtinId="27"/>
    <cellStyle name="Hyperlink" xfId="4" builtinId="8"/>
    <cellStyle name="Hyperlink 2" xfId="2" xr:uid="{00000000-0005-0000-0000-000001000000}"/>
    <cellStyle name="Normal" xfId="0" builtinId="0"/>
    <cellStyle name="Normal 2" xfId="1" xr:uid="{00000000-0005-0000-0000-000003000000}"/>
    <cellStyle name="Normal 3" xfId="5" xr:uid="{506AB53F-B010-42B4-BFAB-F40C762B1DA4}"/>
    <cellStyle name="Normal 4" xfId="6" xr:uid="{47C45790-A8DD-4443-AEF5-BFAD64867C86}"/>
  </cellStyles>
  <dxfs count="0"/>
  <tableStyles count="0" defaultTableStyle="TableStyleMedium9" defaultPivotStyle="PivotStyleLight16"/>
  <colors>
    <mruColors>
      <color rgb="FFFFFF5B"/>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Existing Public Access Sites</a:t>
            </a:r>
          </a:p>
        </c:rich>
      </c:tx>
      <c:overlay val="0"/>
    </c:title>
    <c:autoTitleDeleted val="0"/>
    <c:plotArea>
      <c:layout/>
      <c:barChart>
        <c:barDir val="col"/>
        <c:grouping val="stacked"/>
        <c:varyColors val="0"/>
        <c:ser>
          <c:idx val="0"/>
          <c:order val="0"/>
          <c:tx>
            <c:strRef>
              <c:f>'Public Access Indicator'!$B$2</c:f>
              <c:strCache>
                <c:ptCount val="1"/>
                <c:pt idx="0">
                  <c:v>MD</c:v>
                </c:pt>
              </c:strCache>
            </c:strRef>
          </c:tx>
          <c:invertIfNegative val="0"/>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Indicator'!$B$3:$B$17</c:f>
              <c:numCache>
                <c:formatCode>General</c:formatCode>
                <c:ptCount val="15"/>
                <c:pt idx="0">
                  <c:v>572</c:v>
                </c:pt>
                <c:pt idx="1">
                  <c:v>578</c:v>
                </c:pt>
                <c:pt idx="2">
                  <c:v>582</c:v>
                </c:pt>
                <c:pt idx="3">
                  <c:v>591</c:v>
                </c:pt>
                <c:pt idx="4">
                  <c:v>592</c:v>
                </c:pt>
                <c:pt idx="5" formatCode="0">
                  <c:v>597</c:v>
                </c:pt>
                <c:pt idx="6" formatCode="0">
                  <c:v>601</c:v>
                </c:pt>
                <c:pt idx="7">
                  <c:v>610</c:v>
                </c:pt>
                <c:pt idx="8">
                  <c:v>622</c:v>
                </c:pt>
                <c:pt idx="9">
                  <c:v>629</c:v>
                </c:pt>
                <c:pt idx="10">
                  <c:v>634</c:v>
                </c:pt>
                <c:pt idx="11">
                  <c:v>637</c:v>
                </c:pt>
                <c:pt idx="12">
                  <c:v>643</c:v>
                </c:pt>
                <c:pt idx="13">
                  <c:v>646</c:v>
                </c:pt>
                <c:pt idx="14">
                  <c:v>652</c:v>
                </c:pt>
              </c:numCache>
            </c:numRef>
          </c:val>
          <c:extLst>
            <c:ext xmlns:c16="http://schemas.microsoft.com/office/drawing/2014/chart" uri="{C3380CC4-5D6E-409C-BE32-E72D297353CC}">
              <c16:uniqueId val="{00000000-59BA-4F06-838A-9A57C7A78F1D}"/>
            </c:ext>
          </c:extLst>
        </c:ser>
        <c:ser>
          <c:idx val="1"/>
          <c:order val="1"/>
          <c:tx>
            <c:strRef>
              <c:f>'Public Access Indicator'!$C$2</c:f>
              <c:strCache>
                <c:ptCount val="1"/>
                <c:pt idx="0">
                  <c:v>PA</c:v>
                </c:pt>
              </c:strCache>
            </c:strRef>
          </c:tx>
          <c:invertIfNegative val="0"/>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Indicator'!$C$3:$C$17</c:f>
              <c:numCache>
                <c:formatCode>General</c:formatCode>
                <c:ptCount val="15"/>
                <c:pt idx="0">
                  <c:v>181</c:v>
                </c:pt>
                <c:pt idx="1">
                  <c:v>184</c:v>
                </c:pt>
                <c:pt idx="2">
                  <c:v>188</c:v>
                </c:pt>
                <c:pt idx="3">
                  <c:v>196</c:v>
                </c:pt>
                <c:pt idx="4">
                  <c:v>197</c:v>
                </c:pt>
                <c:pt idx="5" formatCode="0">
                  <c:v>203</c:v>
                </c:pt>
                <c:pt idx="6" formatCode="0">
                  <c:v>207</c:v>
                </c:pt>
                <c:pt idx="7">
                  <c:v>209</c:v>
                </c:pt>
                <c:pt idx="8">
                  <c:v>213</c:v>
                </c:pt>
                <c:pt idx="9">
                  <c:v>213</c:v>
                </c:pt>
                <c:pt idx="10">
                  <c:v>214</c:v>
                </c:pt>
                <c:pt idx="11">
                  <c:v>215</c:v>
                </c:pt>
                <c:pt idx="12">
                  <c:v>218</c:v>
                </c:pt>
                <c:pt idx="13">
                  <c:v>221</c:v>
                </c:pt>
                <c:pt idx="14">
                  <c:v>230</c:v>
                </c:pt>
              </c:numCache>
            </c:numRef>
          </c:val>
          <c:extLst>
            <c:ext xmlns:c16="http://schemas.microsoft.com/office/drawing/2014/chart" uri="{C3380CC4-5D6E-409C-BE32-E72D297353CC}">
              <c16:uniqueId val="{00000001-59BA-4F06-838A-9A57C7A78F1D}"/>
            </c:ext>
          </c:extLst>
        </c:ser>
        <c:ser>
          <c:idx val="2"/>
          <c:order val="2"/>
          <c:tx>
            <c:strRef>
              <c:f>'Public Access Indicator'!$D$2</c:f>
              <c:strCache>
                <c:ptCount val="1"/>
                <c:pt idx="0">
                  <c:v>VA</c:v>
                </c:pt>
              </c:strCache>
            </c:strRef>
          </c:tx>
          <c:invertIfNegative val="0"/>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Indicator'!$D$3:$D$17</c:f>
              <c:numCache>
                <c:formatCode>General</c:formatCode>
                <c:ptCount val="15"/>
                <c:pt idx="0">
                  <c:v>286</c:v>
                </c:pt>
                <c:pt idx="1">
                  <c:v>291</c:v>
                </c:pt>
                <c:pt idx="2">
                  <c:v>297</c:v>
                </c:pt>
                <c:pt idx="3">
                  <c:v>312</c:v>
                </c:pt>
                <c:pt idx="4">
                  <c:v>326</c:v>
                </c:pt>
                <c:pt idx="5" formatCode="0">
                  <c:v>336</c:v>
                </c:pt>
                <c:pt idx="6" formatCode="0">
                  <c:v>350</c:v>
                </c:pt>
                <c:pt idx="7">
                  <c:v>357</c:v>
                </c:pt>
                <c:pt idx="8">
                  <c:v>364</c:v>
                </c:pt>
                <c:pt idx="9">
                  <c:v>374</c:v>
                </c:pt>
                <c:pt idx="10">
                  <c:v>380</c:v>
                </c:pt>
                <c:pt idx="11">
                  <c:v>405</c:v>
                </c:pt>
                <c:pt idx="12">
                  <c:v>405</c:v>
                </c:pt>
                <c:pt idx="13">
                  <c:v>407</c:v>
                </c:pt>
                <c:pt idx="14">
                  <c:v>414</c:v>
                </c:pt>
              </c:numCache>
            </c:numRef>
          </c:val>
          <c:extLst>
            <c:ext xmlns:c16="http://schemas.microsoft.com/office/drawing/2014/chart" uri="{C3380CC4-5D6E-409C-BE32-E72D297353CC}">
              <c16:uniqueId val="{00000002-59BA-4F06-838A-9A57C7A78F1D}"/>
            </c:ext>
          </c:extLst>
        </c:ser>
        <c:ser>
          <c:idx val="3"/>
          <c:order val="3"/>
          <c:tx>
            <c:strRef>
              <c:f>'Public Access Indicator'!$E$2</c:f>
              <c:strCache>
                <c:ptCount val="1"/>
                <c:pt idx="0">
                  <c:v>DC</c:v>
                </c:pt>
              </c:strCache>
            </c:strRef>
          </c:tx>
          <c:invertIfNegative val="0"/>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Indicator'!$E$3:$E$17</c:f>
              <c:numCache>
                <c:formatCode>General</c:formatCode>
                <c:ptCount val="15"/>
                <c:pt idx="0">
                  <c:v>22</c:v>
                </c:pt>
                <c:pt idx="1">
                  <c:v>23</c:v>
                </c:pt>
                <c:pt idx="2">
                  <c:v>23</c:v>
                </c:pt>
                <c:pt idx="3">
                  <c:v>23</c:v>
                </c:pt>
                <c:pt idx="4">
                  <c:v>23</c:v>
                </c:pt>
                <c:pt idx="5" formatCode="0">
                  <c:v>24</c:v>
                </c:pt>
                <c:pt idx="6" formatCode="0">
                  <c:v>24</c:v>
                </c:pt>
                <c:pt idx="7">
                  <c:v>24</c:v>
                </c:pt>
                <c:pt idx="8">
                  <c:v>24</c:v>
                </c:pt>
                <c:pt idx="9">
                  <c:v>24</c:v>
                </c:pt>
                <c:pt idx="10">
                  <c:v>24</c:v>
                </c:pt>
                <c:pt idx="11">
                  <c:v>25</c:v>
                </c:pt>
                <c:pt idx="12">
                  <c:v>25</c:v>
                </c:pt>
                <c:pt idx="13">
                  <c:v>25</c:v>
                </c:pt>
                <c:pt idx="14">
                  <c:v>30</c:v>
                </c:pt>
              </c:numCache>
            </c:numRef>
          </c:val>
          <c:extLst>
            <c:ext xmlns:c16="http://schemas.microsoft.com/office/drawing/2014/chart" uri="{C3380CC4-5D6E-409C-BE32-E72D297353CC}">
              <c16:uniqueId val="{00000003-59BA-4F06-838A-9A57C7A78F1D}"/>
            </c:ext>
          </c:extLst>
        </c:ser>
        <c:ser>
          <c:idx val="4"/>
          <c:order val="4"/>
          <c:tx>
            <c:strRef>
              <c:f>'Public Access Indicator'!$F$2</c:f>
              <c:strCache>
                <c:ptCount val="1"/>
                <c:pt idx="0">
                  <c:v>DE</c:v>
                </c:pt>
              </c:strCache>
            </c:strRef>
          </c:tx>
          <c:invertIfNegative val="0"/>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Indicator'!$F$3:$F$17</c:f>
              <c:numCache>
                <c:formatCode>General</c:formatCode>
                <c:ptCount val="15"/>
                <c:pt idx="0">
                  <c:v>6</c:v>
                </c:pt>
                <c:pt idx="1">
                  <c:v>6</c:v>
                </c:pt>
                <c:pt idx="2">
                  <c:v>6</c:v>
                </c:pt>
                <c:pt idx="3">
                  <c:v>7</c:v>
                </c:pt>
                <c:pt idx="4">
                  <c:v>7</c:v>
                </c:pt>
                <c:pt idx="5">
                  <c:v>7</c:v>
                </c:pt>
                <c:pt idx="6" formatCode="0">
                  <c:v>7</c:v>
                </c:pt>
                <c:pt idx="7">
                  <c:v>7</c:v>
                </c:pt>
                <c:pt idx="8">
                  <c:v>7</c:v>
                </c:pt>
                <c:pt idx="9">
                  <c:v>8</c:v>
                </c:pt>
                <c:pt idx="10">
                  <c:v>8</c:v>
                </c:pt>
                <c:pt idx="11">
                  <c:v>8</c:v>
                </c:pt>
                <c:pt idx="12">
                  <c:v>8</c:v>
                </c:pt>
                <c:pt idx="13">
                  <c:v>8</c:v>
                </c:pt>
                <c:pt idx="14">
                  <c:v>8</c:v>
                </c:pt>
              </c:numCache>
            </c:numRef>
          </c:val>
          <c:extLst>
            <c:ext xmlns:c16="http://schemas.microsoft.com/office/drawing/2014/chart" uri="{C3380CC4-5D6E-409C-BE32-E72D297353CC}">
              <c16:uniqueId val="{00000004-59BA-4F06-838A-9A57C7A78F1D}"/>
            </c:ext>
          </c:extLst>
        </c:ser>
        <c:ser>
          <c:idx val="5"/>
          <c:order val="5"/>
          <c:tx>
            <c:strRef>
              <c:f>'Public Access Indicator'!$G$2</c:f>
              <c:strCache>
                <c:ptCount val="1"/>
                <c:pt idx="0">
                  <c:v>NY</c:v>
                </c:pt>
              </c:strCache>
            </c:strRef>
          </c:tx>
          <c:invertIfNegative val="0"/>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Indicator'!$G$3:$G$17</c:f>
              <c:numCache>
                <c:formatCode>General</c:formatCode>
                <c:ptCount val="15"/>
                <c:pt idx="0">
                  <c:v>28</c:v>
                </c:pt>
                <c:pt idx="1">
                  <c:v>28</c:v>
                </c:pt>
                <c:pt idx="2">
                  <c:v>32</c:v>
                </c:pt>
                <c:pt idx="3">
                  <c:v>35</c:v>
                </c:pt>
                <c:pt idx="4">
                  <c:v>36</c:v>
                </c:pt>
                <c:pt idx="5">
                  <c:v>36</c:v>
                </c:pt>
                <c:pt idx="6" formatCode="0">
                  <c:v>36</c:v>
                </c:pt>
                <c:pt idx="7">
                  <c:v>39</c:v>
                </c:pt>
                <c:pt idx="8">
                  <c:v>39</c:v>
                </c:pt>
                <c:pt idx="9">
                  <c:v>39</c:v>
                </c:pt>
                <c:pt idx="10">
                  <c:v>39</c:v>
                </c:pt>
                <c:pt idx="11">
                  <c:v>40</c:v>
                </c:pt>
                <c:pt idx="12">
                  <c:v>40</c:v>
                </c:pt>
                <c:pt idx="13">
                  <c:v>40</c:v>
                </c:pt>
                <c:pt idx="14">
                  <c:v>40</c:v>
                </c:pt>
              </c:numCache>
            </c:numRef>
          </c:val>
          <c:extLst>
            <c:ext xmlns:c16="http://schemas.microsoft.com/office/drawing/2014/chart" uri="{C3380CC4-5D6E-409C-BE32-E72D297353CC}">
              <c16:uniqueId val="{00000005-59BA-4F06-838A-9A57C7A78F1D}"/>
            </c:ext>
          </c:extLst>
        </c:ser>
        <c:ser>
          <c:idx val="6"/>
          <c:order val="6"/>
          <c:tx>
            <c:strRef>
              <c:f>'Public Access Indicator'!$H$2</c:f>
              <c:strCache>
                <c:ptCount val="1"/>
                <c:pt idx="0">
                  <c:v>WV</c:v>
                </c:pt>
              </c:strCache>
            </c:strRef>
          </c:tx>
          <c:invertIfNegative val="0"/>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Indicator'!$H$3:$H$17</c:f>
              <c:numCache>
                <c:formatCode>General</c:formatCode>
                <c:ptCount val="15"/>
                <c:pt idx="0">
                  <c:v>44</c:v>
                </c:pt>
                <c:pt idx="1">
                  <c:v>44</c:v>
                </c:pt>
                <c:pt idx="2">
                  <c:v>44</c:v>
                </c:pt>
                <c:pt idx="3">
                  <c:v>44</c:v>
                </c:pt>
                <c:pt idx="4">
                  <c:v>44</c:v>
                </c:pt>
                <c:pt idx="5">
                  <c:v>44</c:v>
                </c:pt>
                <c:pt idx="6" formatCode="0">
                  <c:v>46</c:v>
                </c:pt>
                <c:pt idx="7">
                  <c:v>46</c:v>
                </c:pt>
                <c:pt idx="8">
                  <c:v>46</c:v>
                </c:pt>
                <c:pt idx="9">
                  <c:v>46</c:v>
                </c:pt>
                <c:pt idx="10">
                  <c:v>46</c:v>
                </c:pt>
                <c:pt idx="11">
                  <c:v>46</c:v>
                </c:pt>
                <c:pt idx="12">
                  <c:v>48</c:v>
                </c:pt>
                <c:pt idx="13">
                  <c:v>77</c:v>
                </c:pt>
                <c:pt idx="14">
                  <c:v>77</c:v>
                </c:pt>
              </c:numCache>
            </c:numRef>
          </c:val>
          <c:extLst>
            <c:ext xmlns:c16="http://schemas.microsoft.com/office/drawing/2014/chart" uri="{C3380CC4-5D6E-409C-BE32-E72D297353CC}">
              <c16:uniqueId val="{00000006-59BA-4F06-838A-9A57C7A78F1D}"/>
            </c:ext>
          </c:extLst>
        </c:ser>
        <c:dLbls>
          <c:showLegendKey val="0"/>
          <c:showVal val="0"/>
          <c:showCatName val="0"/>
          <c:showSerName val="0"/>
          <c:showPercent val="0"/>
          <c:showBubbleSize val="0"/>
        </c:dLbls>
        <c:gapWidth val="55"/>
        <c:overlap val="100"/>
        <c:axId val="176157320"/>
        <c:axId val="176157712"/>
      </c:barChart>
      <c:catAx>
        <c:axId val="176157320"/>
        <c:scaling>
          <c:orientation val="minMax"/>
        </c:scaling>
        <c:delete val="0"/>
        <c:axPos val="b"/>
        <c:numFmt formatCode="General" sourceLinked="0"/>
        <c:majorTickMark val="none"/>
        <c:minorTickMark val="none"/>
        <c:tickLblPos val="nextTo"/>
        <c:crossAx val="176157712"/>
        <c:crosses val="autoZero"/>
        <c:auto val="1"/>
        <c:lblAlgn val="ctr"/>
        <c:lblOffset val="100"/>
        <c:noMultiLvlLbl val="0"/>
      </c:catAx>
      <c:valAx>
        <c:axId val="176157712"/>
        <c:scaling>
          <c:orientation val="minMax"/>
        </c:scaling>
        <c:delete val="0"/>
        <c:axPos val="l"/>
        <c:majorGridlines/>
        <c:numFmt formatCode="General" sourceLinked="1"/>
        <c:majorTickMark val="none"/>
        <c:minorTickMark val="none"/>
        <c:tickLblPos val="nextTo"/>
        <c:crossAx val="176157320"/>
        <c:crosses val="autoZero"/>
        <c:crossBetween val="between"/>
      </c:valAx>
    </c:plotArea>
    <c:legend>
      <c:legendPos val="r"/>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Existing Public Access Sites</a:t>
            </a:r>
          </a:p>
        </c:rich>
      </c:tx>
      <c:overlay val="0"/>
    </c:title>
    <c:autoTitleDeleted val="0"/>
    <c:plotArea>
      <c:layout>
        <c:manualLayout>
          <c:layoutTarget val="inner"/>
          <c:xMode val="edge"/>
          <c:yMode val="edge"/>
          <c:x val="0.15112929389579582"/>
          <c:y val="0.14922182709719944"/>
          <c:w val="0.69429316771814698"/>
          <c:h val="0.73558959494798448"/>
        </c:manualLayout>
      </c:layout>
      <c:lineChart>
        <c:grouping val="standard"/>
        <c:varyColors val="0"/>
        <c:ser>
          <c:idx val="0"/>
          <c:order val="0"/>
          <c:tx>
            <c:strRef>
              <c:f>'Public Access Indicator'!$I$2</c:f>
              <c:strCache>
                <c:ptCount val="1"/>
                <c:pt idx="0">
                  <c:v>Cumulative Total</c:v>
                </c:pt>
              </c:strCache>
            </c:strRef>
          </c:tx>
          <c:marker>
            <c:symbol val="none"/>
          </c:marker>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Indicator'!$I$3:$I$17</c:f>
              <c:numCache>
                <c:formatCode>General</c:formatCode>
                <c:ptCount val="15"/>
                <c:pt idx="0">
                  <c:v>1139</c:v>
                </c:pt>
                <c:pt idx="1">
                  <c:v>1154</c:v>
                </c:pt>
                <c:pt idx="2">
                  <c:v>1172</c:v>
                </c:pt>
                <c:pt idx="3">
                  <c:v>1208</c:v>
                </c:pt>
                <c:pt idx="4">
                  <c:v>1225</c:v>
                </c:pt>
                <c:pt idx="5">
                  <c:v>1247</c:v>
                </c:pt>
                <c:pt idx="6">
                  <c:v>1271</c:v>
                </c:pt>
                <c:pt idx="7">
                  <c:v>1292</c:v>
                </c:pt>
                <c:pt idx="8">
                  <c:v>1315</c:v>
                </c:pt>
                <c:pt idx="9">
                  <c:v>1333</c:v>
                </c:pt>
                <c:pt idx="10">
                  <c:v>1345</c:v>
                </c:pt>
                <c:pt idx="11">
                  <c:v>1376</c:v>
                </c:pt>
                <c:pt idx="12">
                  <c:v>1387</c:v>
                </c:pt>
                <c:pt idx="13">
                  <c:v>1424</c:v>
                </c:pt>
                <c:pt idx="14">
                  <c:v>1451</c:v>
                </c:pt>
              </c:numCache>
            </c:numRef>
          </c:val>
          <c:smooth val="0"/>
          <c:extLst>
            <c:ext xmlns:c16="http://schemas.microsoft.com/office/drawing/2014/chart" uri="{C3380CC4-5D6E-409C-BE32-E72D297353CC}">
              <c16:uniqueId val="{00000000-58AE-4E0E-9AA9-91F1324C0E14}"/>
            </c:ext>
          </c:extLst>
        </c:ser>
        <c:ser>
          <c:idx val="1"/>
          <c:order val="1"/>
          <c:tx>
            <c:strRef>
              <c:f>'Public Access Indicator'!$J$2</c:f>
              <c:strCache>
                <c:ptCount val="1"/>
                <c:pt idx="0">
                  <c:v>Projected Milestone*</c:v>
                </c:pt>
              </c:strCache>
            </c:strRef>
          </c:tx>
          <c:marker>
            <c:symbol val="none"/>
          </c:marker>
          <c:cat>
            <c:strRef>
              <c:f>'Public Access Indicator'!$A$3:$A$17</c:f>
              <c:strCache>
                <c:ptCount val="15"/>
                <c:pt idx="0">
                  <c:v>Baseline</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'Public Access Indicator'!$J$3:$J$17</c:f>
              <c:numCache>
                <c:formatCode>General</c:formatCode>
                <c:ptCount val="15"/>
                <c:pt idx="0">
                  <c:v>1139</c:v>
                </c:pt>
                <c:pt idx="1">
                  <c:v>1159</c:v>
                </c:pt>
                <c:pt idx="2">
                  <c:v>1179</c:v>
                </c:pt>
                <c:pt idx="3">
                  <c:v>1199</c:v>
                </c:pt>
                <c:pt idx="4">
                  <c:v>1219</c:v>
                </c:pt>
                <c:pt idx="5">
                  <c:v>1239</c:v>
                </c:pt>
                <c:pt idx="6">
                  <c:v>1259</c:v>
                </c:pt>
                <c:pt idx="7">
                  <c:v>1279</c:v>
                </c:pt>
                <c:pt idx="8">
                  <c:v>1299</c:v>
                </c:pt>
                <c:pt idx="9">
                  <c:v>1319</c:v>
                </c:pt>
                <c:pt idx="10">
                  <c:v>1339</c:v>
                </c:pt>
                <c:pt idx="11">
                  <c:v>1359</c:v>
                </c:pt>
                <c:pt idx="12">
                  <c:v>1379</c:v>
                </c:pt>
                <c:pt idx="13">
                  <c:v>1399</c:v>
                </c:pt>
                <c:pt idx="14">
                  <c:v>1419</c:v>
                </c:pt>
              </c:numCache>
            </c:numRef>
          </c:val>
          <c:smooth val="0"/>
          <c:extLst>
            <c:ext xmlns:c16="http://schemas.microsoft.com/office/drawing/2014/chart" uri="{C3380CC4-5D6E-409C-BE32-E72D297353CC}">
              <c16:uniqueId val="{00000001-58AE-4E0E-9AA9-91F1324C0E14}"/>
            </c:ext>
          </c:extLst>
        </c:ser>
        <c:dLbls>
          <c:showLegendKey val="0"/>
          <c:showVal val="0"/>
          <c:showCatName val="0"/>
          <c:showSerName val="0"/>
          <c:showPercent val="0"/>
          <c:showBubbleSize val="0"/>
        </c:dLbls>
        <c:smooth val="0"/>
        <c:axId val="176158496"/>
        <c:axId val="176158888"/>
      </c:lineChart>
      <c:catAx>
        <c:axId val="176158496"/>
        <c:scaling>
          <c:orientation val="minMax"/>
        </c:scaling>
        <c:delete val="0"/>
        <c:axPos val="b"/>
        <c:numFmt formatCode="General" sourceLinked="1"/>
        <c:majorTickMark val="none"/>
        <c:minorTickMark val="none"/>
        <c:tickLblPos val="nextTo"/>
        <c:crossAx val="176158888"/>
        <c:crosses val="autoZero"/>
        <c:auto val="1"/>
        <c:lblAlgn val="ctr"/>
        <c:lblOffset val="100"/>
        <c:noMultiLvlLbl val="0"/>
      </c:catAx>
      <c:valAx>
        <c:axId val="176158888"/>
        <c:scaling>
          <c:orientation val="minMax"/>
        </c:scaling>
        <c:delete val="0"/>
        <c:axPos val="l"/>
        <c:majorGridlines/>
        <c:title>
          <c:tx>
            <c:rich>
              <a:bodyPr/>
              <a:lstStyle/>
              <a:p>
                <a:pPr>
                  <a:defRPr/>
                </a:pPr>
                <a:r>
                  <a:rPr lang="en-US"/>
                  <a:t>Number</a:t>
                </a:r>
                <a:r>
                  <a:rPr lang="en-US" baseline="0"/>
                  <a:t> of Sites</a:t>
                </a:r>
                <a:endParaRPr lang="en-US"/>
              </a:p>
            </c:rich>
          </c:tx>
          <c:overlay val="0"/>
        </c:title>
        <c:numFmt formatCode="General" sourceLinked="1"/>
        <c:majorTickMark val="none"/>
        <c:minorTickMark val="none"/>
        <c:tickLblPos val="nextTo"/>
        <c:crossAx val="176158496"/>
        <c:crosses val="autoZero"/>
        <c:crossBetween val="between"/>
      </c:valAx>
    </c:plotArea>
    <c:legend>
      <c:legendPos val="r"/>
      <c:layout>
        <c:manualLayout>
          <c:xMode val="edge"/>
          <c:yMode val="edge"/>
          <c:x val="0.84348935385729262"/>
          <c:y val="0.35958080446337687"/>
          <c:w val="0.14427567364723559"/>
          <c:h val="0.21516253027802987"/>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22465045504869"/>
          <c:y val="9.7744360902256272E-2"/>
          <c:w val="0.7142864260666717"/>
          <c:h val="0.73308270676691656"/>
        </c:manualLayout>
      </c:layout>
      <c:barChart>
        <c:barDir val="col"/>
        <c:grouping val="stacked"/>
        <c:varyColors val="0"/>
        <c:ser>
          <c:idx val="0"/>
          <c:order val="0"/>
          <c:tx>
            <c:v>MD</c:v>
          </c:tx>
          <c:spPr>
            <a:solidFill>
              <a:srgbClr val="9999FF"/>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70</c:v>
              </c:pt>
              <c:pt idx="1">
                <c:v>175</c:v>
              </c:pt>
              <c:pt idx="2">
                <c:v>443</c:v>
              </c:pt>
              <c:pt idx="3">
                <c:v>580</c:v>
              </c:pt>
              <c:pt idx="4">
                <c:v>600</c:v>
              </c:pt>
              <c:pt idx="5">
                <c:v>640</c:v>
              </c:pt>
              <c:pt idx="6">
                <c:v>653</c:v>
              </c:pt>
              <c:pt idx="7">
                <c:v>653</c:v>
              </c:pt>
              <c:pt idx="8">
                <c:v>676</c:v>
              </c:pt>
              <c:pt idx="9">
                <c:v>676</c:v>
              </c:pt>
              <c:pt idx="10">
                <c:v>676</c:v>
              </c:pt>
            </c:numLit>
          </c:val>
          <c:extLst>
            <c:ext xmlns:c16="http://schemas.microsoft.com/office/drawing/2014/chart" uri="{C3380CC4-5D6E-409C-BE32-E72D297353CC}">
              <c16:uniqueId val="{00000000-4D62-4DCD-BE44-49D6236CE87E}"/>
            </c:ext>
          </c:extLst>
        </c:ser>
        <c:ser>
          <c:idx val="1"/>
          <c:order val="1"/>
          <c:tx>
            <c:v>PA</c:v>
          </c:tx>
          <c:spPr>
            <a:solidFill>
              <a:srgbClr val="993366"/>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24</c:v>
              </c:pt>
              <c:pt idx="1">
                <c:v>59</c:v>
              </c:pt>
              <c:pt idx="2">
                <c:v>453</c:v>
              </c:pt>
              <c:pt idx="3">
                <c:v>521</c:v>
              </c:pt>
              <c:pt idx="4">
                <c:v>561</c:v>
              </c:pt>
              <c:pt idx="5">
                <c:v>636</c:v>
              </c:pt>
              <c:pt idx="6">
                <c:v>636</c:v>
              </c:pt>
              <c:pt idx="7">
                <c:v>895</c:v>
              </c:pt>
              <c:pt idx="8">
                <c:v>895</c:v>
              </c:pt>
              <c:pt idx="9">
                <c:v>895</c:v>
              </c:pt>
              <c:pt idx="10">
                <c:v>895</c:v>
              </c:pt>
            </c:numLit>
          </c:val>
          <c:extLst>
            <c:ext xmlns:c16="http://schemas.microsoft.com/office/drawing/2014/chart" uri="{C3380CC4-5D6E-409C-BE32-E72D297353CC}">
              <c16:uniqueId val="{00000001-4D62-4DCD-BE44-49D6236CE87E}"/>
            </c:ext>
          </c:extLst>
        </c:ser>
        <c:ser>
          <c:idx val="2"/>
          <c:order val="2"/>
          <c:tx>
            <c:v>VA</c:v>
          </c:tx>
          <c:spPr>
            <a:solidFill>
              <a:srgbClr val="FFFFCC"/>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198.5</c:v>
              </c:pt>
              <c:pt idx="1">
                <c:v>285.5</c:v>
              </c:pt>
              <c:pt idx="2">
                <c:v>357.5</c:v>
              </c:pt>
              <c:pt idx="3">
                <c:v>357.5</c:v>
              </c:pt>
              <c:pt idx="4">
                <c:v>467.5</c:v>
              </c:pt>
              <c:pt idx="5">
                <c:v>467.5</c:v>
              </c:pt>
              <c:pt idx="6">
                <c:v>507</c:v>
              </c:pt>
              <c:pt idx="7">
                <c:v>563.5</c:v>
              </c:pt>
              <c:pt idx="8">
                <c:v>563.5</c:v>
              </c:pt>
              <c:pt idx="9">
                <c:v>563.5</c:v>
              </c:pt>
              <c:pt idx="10">
                <c:v>563.5</c:v>
              </c:pt>
            </c:numLit>
          </c:val>
          <c:extLst>
            <c:ext xmlns:c16="http://schemas.microsoft.com/office/drawing/2014/chart" uri="{C3380CC4-5D6E-409C-BE32-E72D297353CC}">
              <c16:uniqueId val="{00000002-4D62-4DCD-BE44-49D6236CE87E}"/>
            </c:ext>
          </c:extLst>
        </c:ser>
        <c:ser>
          <c:idx val="3"/>
          <c:order val="3"/>
          <c:tx>
            <c:v>NY</c:v>
          </c:tx>
          <c:spPr>
            <a:solidFill>
              <a:srgbClr val="CCFFFF"/>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0</c:v>
              </c:pt>
              <c:pt idx="1">
                <c:v>40</c:v>
              </c:pt>
              <c:pt idx="2">
                <c:v>40</c:v>
              </c:pt>
              <c:pt idx="3">
                <c:v>40</c:v>
              </c:pt>
              <c:pt idx="4">
                <c:v>40</c:v>
              </c:pt>
              <c:pt idx="5">
                <c:v>40</c:v>
              </c:pt>
              <c:pt idx="6">
                <c:v>40</c:v>
              </c:pt>
              <c:pt idx="7">
                <c:v>40</c:v>
              </c:pt>
              <c:pt idx="8">
                <c:v>40</c:v>
              </c:pt>
              <c:pt idx="9">
                <c:v>40</c:v>
              </c:pt>
              <c:pt idx="10">
                <c:v>40</c:v>
              </c:pt>
            </c:numLit>
          </c:val>
          <c:extLst>
            <c:ext xmlns:c16="http://schemas.microsoft.com/office/drawing/2014/chart" uri="{C3380CC4-5D6E-409C-BE32-E72D297353CC}">
              <c16:uniqueId val="{00000003-4D62-4DCD-BE44-49D6236CE87E}"/>
            </c:ext>
          </c:extLst>
        </c:ser>
        <c:ser>
          <c:idx val="4"/>
          <c:order val="4"/>
          <c:tx>
            <c:v>DC</c:v>
          </c:tx>
          <c:spPr>
            <a:solidFill>
              <a:srgbClr val="660066"/>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0</c:v>
              </c:pt>
              <c:pt idx="1">
                <c:v>0</c:v>
              </c:pt>
              <c:pt idx="2">
                <c:v>0</c:v>
              </c:pt>
              <c:pt idx="3">
                <c:v>0</c:v>
              </c:pt>
              <c:pt idx="4">
                <c:v>0</c:v>
              </c:pt>
              <c:pt idx="5">
                <c:v>0</c:v>
              </c:pt>
              <c:pt idx="6">
                <c:v>0</c:v>
              </c:pt>
              <c:pt idx="7">
                <c:v>9</c:v>
              </c:pt>
              <c:pt idx="8">
                <c:v>9</c:v>
              </c:pt>
              <c:pt idx="9">
                <c:v>9</c:v>
              </c:pt>
              <c:pt idx="10">
                <c:v>9</c:v>
              </c:pt>
            </c:numLit>
          </c:val>
          <c:extLst>
            <c:ext xmlns:c16="http://schemas.microsoft.com/office/drawing/2014/chart" uri="{C3380CC4-5D6E-409C-BE32-E72D297353CC}">
              <c16:uniqueId val="{00000004-4D62-4DCD-BE44-49D6236CE87E}"/>
            </c:ext>
          </c:extLst>
        </c:ser>
        <c:ser>
          <c:idx val="5"/>
          <c:order val="5"/>
          <c:tx>
            <c:v>WV</c:v>
          </c:tx>
          <c:spPr>
            <a:solidFill>
              <a:srgbClr val="FF8080"/>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0</c:v>
              </c:pt>
              <c:pt idx="1">
                <c:v>0</c:v>
              </c:pt>
              <c:pt idx="2">
                <c:v>0</c:v>
              </c:pt>
              <c:pt idx="3">
                <c:v>0</c:v>
              </c:pt>
              <c:pt idx="4">
                <c:v>0</c:v>
              </c:pt>
              <c:pt idx="5">
                <c:v>0</c:v>
              </c:pt>
              <c:pt idx="6">
                <c:v>0</c:v>
              </c:pt>
              <c:pt idx="7">
                <c:v>0</c:v>
              </c:pt>
              <c:pt idx="8">
                <c:v>0</c:v>
              </c:pt>
              <c:pt idx="9">
                <c:v>0</c:v>
              </c:pt>
              <c:pt idx="10">
                <c:v>0</c:v>
              </c:pt>
            </c:numLit>
          </c:val>
          <c:extLst>
            <c:ext xmlns:c16="http://schemas.microsoft.com/office/drawing/2014/chart" uri="{C3380CC4-5D6E-409C-BE32-E72D297353CC}">
              <c16:uniqueId val="{00000005-4D62-4DCD-BE44-49D6236CE87E}"/>
            </c:ext>
          </c:extLst>
        </c:ser>
        <c:ser>
          <c:idx val="6"/>
          <c:order val="6"/>
          <c:tx>
            <c:v>DE</c:v>
          </c:tx>
          <c:spPr>
            <a:solidFill>
              <a:srgbClr val="0066CC"/>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0</c:v>
              </c:pt>
              <c:pt idx="1">
                <c:v>0</c:v>
              </c:pt>
              <c:pt idx="2">
                <c:v>0</c:v>
              </c:pt>
              <c:pt idx="3">
                <c:v>0</c:v>
              </c:pt>
              <c:pt idx="4">
                <c:v>0</c:v>
              </c:pt>
              <c:pt idx="5">
                <c:v>0</c:v>
              </c:pt>
              <c:pt idx="6">
                <c:v>0</c:v>
              </c:pt>
              <c:pt idx="7">
                <c:v>0</c:v>
              </c:pt>
              <c:pt idx="8">
                <c:v>0</c:v>
              </c:pt>
              <c:pt idx="9">
                <c:v>0</c:v>
              </c:pt>
              <c:pt idx="10">
                <c:v>0</c:v>
              </c:pt>
            </c:numLit>
          </c:val>
          <c:extLst>
            <c:ext xmlns:c16="http://schemas.microsoft.com/office/drawing/2014/chart" uri="{C3380CC4-5D6E-409C-BE32-E72D297353CC}">
              <c16:uniqueId val="{00000006-4D62-4DCD-BE44-49D6236CE87E}"/>
            </c:ext>
          </c:extLst>
        </c:ser>
        <c:dLbls>
          <c:showLegendKey val="0"/>
          <c:showVal val="0"/>
          <c:showCatName val="0"/>
          <c:showSerName val="0"/>
          <c:showPercent val="0"/>
          <c:showBubbleSize val="0"/>
        </c:dLbls>
        <c:gapWidth val="150"/>
        <c:overlap val="100"/>
        <c:axId val="176159672"/>
        <c:axId val="176160064"/>
      </c:barChart>
      <c:catAx>
        <c:axId val="176159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6160064"/>
        <c:crosses val="autoZero"/>
        <c:auto val="1"/>
        <c:lblAlgn val="ctr"/>
        <c:lblOffset val="100"/>
        <c:tickLblSkip val="2"/>
        <c:tickMarkSkip val="1"/>
        <c:noMultiLvlLbl val="0"/>
      </c:catAx>
      <c:valAx>
        <c:axId val="176160064"/>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US"/>
                  <a:t>miles of water trails (cumulative)</a:t>
                </a:r>
              </a:p>
            </c:rich>
          </c:tx>
          <c:layout>
            <c:manualLayout>
              <c:xMode val="edge"/>
              <c:yMode val="edge"/>
              <c:x val="3.2653093763047841E-2"/>
              <c:y val="0.109022556390977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6159672"/>
        <c:crosses val="autoZero"/>
        <c:crossBetween val="between"/>
        <c:majorUnit val="500"/>
      </c:valAx>
      <c:spPr>
        <a:solidFill>
          <a:srgbClr val="C0C0C0"/>
        </a:solidFill>
        <a:ln w="12700">
          <a:solidFill>
            <a:srgbClr val="808080"/>
          </a:solidFill>
          <a:prstDash val="solid"/>
        </a:ln>
      </c:spPr>
    </c:plotArea>
    <c:legend>
      <c:legendPos val="r"/>
      <c:layout>
        <c:manualLayout>
          <c:xMode val="edge"/>
          <c:yMode val="edge"/>
          <c:x val="0.89796007848381565"/>
          <c:y val="0.18796992481203137"/>
          <c:w val="8.5714371128001107E-2"/>
          <c:h val="0.556390977443611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3892193371522"/>
          <c:y val="9.7744360902256272E-2"/>
          <c:w val="0.73265379130838881"/>
          <c:h val="0.73308270676691656"/>
        </c:manualLayout>
      </c:layout>
      <c:barChart>
        <c:barDir val="col"/>
        <c:grouping val="stacked"/>
        <c:varyColors val="0"/>
        <c:ser>
          <c:idx val="0"/>
          <c:order val="0"/>
          <c:tx>
            <c:v>MD</c:v>
          </c:tx>
          <c:spPr>
            <a:solidFill>
              <a:srgbClr val="9999FF"/>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304</c:v>
              </c:pt>
              <c:pt idx="1">
                <c:v>314</c:v>
              </c:pt>
              <c:pt idx="2">
                <c:v>322</c:v>
              </c:pt>
              <c:pt idx="3">
                <c:v>322</c:v>
              </c:pt>
              <c:pt idx="4">
                <c:v>336</c:v>
              </c:pt>
              <c:pt idx="5">
                <c:v>341</c:v>
              </c:pt>
              <c:pt idx="6">
                <c:v>354</c:v>
              </c:pt>
              <c:pt idx="7">
                <c:v>354</c:v>
              </c:pt>
              <c:pt idx="8">
                <c:v>358</c:v>
              </c:pt>
              <c:pt idx="9">
                <c:v>362</c:v>
              </c:pt>
              <c:pt idx="10">
                <c:v>363</c:v>
              </c:pt>
            </c:numLit>
          </c:val>
          <c:extLst>
            <c:ext xmlns:c16="http://schemas.microsoft.com/office/drawing/2014/chart" uri="{C3380CC4-5D6E-409C-BE32-E72D297353CC}">
              <c16:uniqueId val="{00000000-17BD-4032-B3F5-955A04A6B358}"/>
            </c:ext>
          </c:extLst>
        </c:ser>
        <c:ser>
          <c:idx val="1"/>
          <c:order val="1"/>
          <c:tx>
            <c:v>PA</c:v>
          </c:tx>
          <c:spPr>
            <a:solidFill>
              <a:srgbClr val="993366"/>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81</c:v>
              </c:pt>
              <c:pt idx="1">
                <c:v>81</c:v>
              </c:pt>
              <c:pt idx="2">
                <c:v>82</c:v>
              </c:pt>
              <c:pt idx="3">
                <c:v>82</c:v>
              </c:pt>
              <c:pt idx="4">
                <c:v>85</c:v>
              </c:pt>
              <c:pt idx="5">
                <c:v>96</c:v>
              </c:pt>
              <c:pt idx="6">
                <c:v>103</c:v>
              </c:pt>
              <c:pt idx="7">
                <c:v>106</c:v>
              </c:pt>
              <c:pt idx="8">
                <c:v>109</c:v>
              </c:pt>
              <c:pt idx="9">
                <c:v>109</c:v>
              </c:pt>
              <c:pt idx="10">
                <c:v>114</c:v>
              </c:pt>
            </c:numLit>
          </c:val>
          <c:extLst>
            <c:ext xmlns:c16="http://schemas.microsoft.com/office/drawing/2014/chart" uri="{C3380CC4-5D6E-409C-BE32-E72D297353CC}">
              <c16:uniqueId val="{00000001-17BD-4032-B3F5-955A04A6B358}"/>
            </c:ext>
          </c:extLst>
        </c:ser>
        <c:ser>
          <c:idx val="2"/>
          <c:order val="2"/>
          <c:tx>
            <c:v>VA</c:v>
          </c:tx>
          <c:spPr>
            <a:solidFill>
              <a:srgbClr val="FFFFCC"/>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219</c:v>
              </c:pt>
              <c:pt idx="1">
                <c:v>224</c:v>
              </c:pt>
              <c:pt idx="2">
                <c:v>229</c:v>
              </c:pt>
              <c:pt idx="3">
                <c:v>231</c:v>
              </c:pt>
              <c:pt idx="4">
                <c:v>233</c:v>
              </c:pt>
              <c:pt idx="5">
                <c:v>238</c:v>
              </c:pt>
              <c:pt idx="6">
                <c:v>260</c:v>
              </c:pt>
              <c:pt idx="7">
                <c:v>266</c:v>
              </c:pt>
              <c:pt idx="8">
                <c:v>270</c:v>
              </c:pt>
              <c:pt idx="9">
                <c:v>270</c:v>
              </c:pt>
              <c:pt idx="10">
                <c:v>270</c:v>
              </c:pt>
            </c:numLit>
          </c:val>
          <c:extLst>
            <c:ext xmlns:c16="http://schemas.microsoft.com/office/drawing/2014/chart" uri="{C3380CC4-5D6E-409C-BE32-E72D297353CC}">
              <c16:uniqueId val="{00000002-17BD-4032-B3F5-955A04A6B358}"/>
            </c:ext>
          </c:extLst>
        </c:ser>
        <c:ser>
          <c:idx val="3"/>
          <c:order val="3"/>
          <c:tx>
            <c:v>DC</c:v>
          </c:tx>
          <c:spPr>
            <a:solidFill>
              <a:srgbClr val="CCFFFF"/>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15</c:v>
              </c:pt>
              <c:pt idx="1">
                <c:v>15</c:v>
              </c:pt>
              <c:pt idx="2">
                <c:v>15</c:v>
              </c:pt>
              <c:pt idx="3">
                <c:v>15</c:v>
              </c:pt>
              <c:pt idx="4">
                <c:v>15</c:v>
              </c:pt>
              <c:pt idx="5">
                <c:v>15</c:v>
              </c:pt>
              <c:pt idx="6">
                <c:v>15</c:v>
              </c:pt>
              <c:pt idx="7">
                <c:v>20</c:v>
              </c:pt>
              <c:pt idx="8">
                <c:v>20</c:v>
              </c:pt>
              <c:pt idx="9">
                <c:v>20</c:v>
              </c:pt>
              <c:pt idx="10">
                <c:v>20</c:v>
              </c:pt>
            </c:numLit>
          </c:val>
          <c:extLst>
            <c:ext xmlns:c16="http://schemas.microsoft.com/office/drawing/2014/chart" uri="{C3380CC4-5D6E-409C-BE32-E72D297353CC}">
              <c16:uniqueId val="{00000003-17BD-4032-B3F5-955A04A6B358}"/>
            </c:ext>
          </c:extLst>
        </c:ser>
        <c:dLbls>
          <c:showLegendKey val="0"/>
          <c:showVal val="0"/>
          <c:showCatName val="0"/>
          <c:showSerName val="0"/>
          <c:showPercent val="0"/>
          <c:showBubbleSize val="0"/>
        </c:dLbls>
        <c:gapWidth val="150"/>
        <c:overlap val="100"/>
        <c:axId val="176160848"/>
        <c:axId val="176161240"/>
      </c:barChart>
      <c:catAx>
        <c:axId val="1761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6161240"/>
        <c:crosses val="autoZero"/>
        <c:auto val="1"/>
        <c:lblAlgn val="ctr"/>
        <c:lblOffset val="100"/>
        <c:tickLblSkip val="2"/>
        <c:tickMarkSkip val="1"/>
        <c:noMultiLvlLbl val="0"/>
      </c:catAx>
      <c:valAx>
        <c:axId val="176161240"/>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US"/>
                  <a:t>public access sits (cumulative)</a:t>
                </a:r>
              </a:p>
            </c:rich>
          </c:tx>
          <c:layout>
            <c:manualLayout>
              <c:xMode val="edge"/>
              <c:yMode val="edge"/>
              <c:x val="3.2653093763047841E-2"/>
              <c:y val="0.120300751879699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6160848"/>
        <c:crosses val="autoZero"/>
        <c:crossBetween val="between"/>
      </c:valAx>
      <c:spPr>
        <a:solidFill>
          <a:srgbClr val="C0C0C0"/>
        </a:solidFill>
        <a:ln w="12700">
          <a:solidFill>
            <a:srgbClr val="808080"/>
          </a:solidFill>
          <a:prstDash val="solid"/>
        </a:ln>
      </c:spPr>
    </c:plotArea>
    <c:legend>
      <c:legendPos val="r"/>
      <c:layout>
        <c:manualLayout>
          <c:xMode val="edge"/>
          <c:yMode val="edge"/>
          <c:x val="0.90204171520419985"/>
          <c:y val="0.30451127819549006"/>
          <c:w val="8.1632734407619589E-2"/>
          <c:h val="0.319548872180453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3892193371522"/>
          <c:y val="9.7744360902256272E-2"/>
          <c:w val="0.82449061751695785"/>
          <c:h val="0.73308270676691656"/>
        </c:manualLayout>
      </c:layout>
      <c:barChart>
        <c:barDir val="col"/>
        <c:grouping val="clustered"/>
        <c:varyColors val="0"/>
        <c:ser>
          <c:idx val="0"/>
          <c:order val="0"/>
          <c:spPr>
            <a:solidFill>
              <a:srgbClr val="9999FF"/>
            </a:solidFill>
            <a:ln w="12700">
              <a:solidFill>
                <a:srgbClr val="000000"/>
              </a:solidFill>
              <a:prstDash val="solid"/>
            </a:ln>
          </c:spPr>
          <c:invertIfNegative val="0"/>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28</c:v>
              </c:pt>
              <c:pt idx="1">
                <c:v>65</c:v>
              </c:pt>
              <c:pt idx="2">
                <c:v>116</c:v>
              </c:pt>
              <c:pt idx="3">
                <c:v>127</c:v>
              </c:pt>
              <c:pt idx="4">
                <c:v>140</c:v>
              </c:pt>
              <c:pt idx="5">
                <c:v>146</c:v>
              </c:pt>
              <c:pt idx="6">
                <c:v>152</c:v>
              </c:pt>
              <c:pt idx="7">
                <c:v>156</c:v>
              </c:pt>
              <c:pt idx="8">
                <c:v>161</c:v>
              </c:pt>
              <c:pt idx="9">
                <c:v>166</c:v>
              </c:pt>
              <c:pt idx="10">
                <c:v>173</c:v>
              </c:pt>
            </c:numLit>
          </c:val>
          <c:extLst>
            <c:ext xmlns:c16="http://schemas.microsoft.com/office/drawing/2014/chart" uri="{C3380CC4-5D6E-409C-BE32-E72D297353CC}">
              <c16:uniqueId val="{00000000-8C19-4E13-82DE-4863CB5736DE}"/>
            </c:ext>
          </c:extLst>
        </c:ser>
        <c:dLbls>
          <c:showLegendKey val="0"/>
          <c:showVal val="0"/>
          <c:showCatName val="0"/>
          <c:showSerName val="0"/>
          <c:showPercent val="0"/>
          <c:showBubbleSize val="0"/>
        </c:dLbls>
        <c:gapWidth val="150"/>
        <c:axId val="176162416"/>
        <c:axId val="176162808"/>
      </c:barChart>
      <c:catAx>
        <c:axId val="17616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6162808"/>
        <c:crosses val="autoZero"/>
        <c:auto val="1"/>
        <c:lblAlgn val="ctr"/>
        <c:lblOffset val="100"/>
        <c:tickLblSkip val="2"/>
        <c:tickMarkSkip val="1"/>
        <c:noMultiLvlLbl val="0"/>
      </c:catAx>
      <c:valAx>
        <c:axId val="176162808"/>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US"/>
                  <a:t>gateways designated (cumulative)</a:t>
                </a:r>
              </a:p>
            </c:rich>
          </c:tx>
          <c:layout>
            <c:manualLayout>
              <c:xMode val="edge"/>
              <c:yMode val="edge"/>
              <c:x val="3.2653093763047841E-2"/>
              <c:y val="9.022556390977476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6162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312180</xdr:colOff>
      <xdr:row>0</xdr:row>
      <xdr:rowOff>45624</xdr:rowOff>
    </xdr:from>
    <xdr:to>
      <xdr:col>22</xdr:col>
      <xdr:colOff>381000</xdr:colOff>
      <xdr:row>16</xdr:row>
      <xdr:rowOff>123265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299587</xdr:colOff>
      <xdr:row>17</xdr:row>
      <xdr:rowOff>33619</xdr:rowOff>
    </xdr:from>
    <xdr:to>
      <xdr:col>24</xdr:col>
      <xdr:colOff>141941</xdr:colOff>
      <xdr:row>38</xdr:row>
      <xdr:rowOff>89647</xdr:rowOff>
    </xdr:to>
    <xdr:graphicFrame macro="">
      <xdr:nvGraphicFramePr>
        <xdr:cNvPr id="3" name="Chart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47624</xdr:colOff>
      <xdr:row>47</xdr:row>
      <xdr:rowOff>114300</xdr:rowOff>
    </xdr:from>
    <xdr:to>
      <xdr:col>16</xdr:col>
      <xdr:colOff>134470</xdr:colOff>
      <xdr:row>63</xdr:row>
      <xdr:rowOff>57150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19049</xdr:colOff>
      <xdr:row>64</xdr:row>
      <xdr:rowOff>28575</xdr:rowOff>
    </xdr:from>
    <xdr:to>
      <xdr:col>16</xdr:col>
      <xdr:colOff>168087</xdr:colOff>
      <xdr:row>79</xdr:row>
      <xdr:rowOff>133350</xdr:rowOff>
    </xdr:to>
    <xdr:graphicFrame macro="">
      <xdr:nvGraphicFramePr>
        <xdr:cNvPr id="3" name="Chart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28574</xdr:colOff>
      <xdr:row>81</xdr:row>
      <xdr:rowOff>133350</xdr:rowOff>
    </xdr:from>
    <xdr:to>
      <xdr:col>16</xdr:col>
      <xdr:colOff>291352</xdr:colOff>
      <xdr:row>97</xdr:row>
      <xdr:rowOff>76200</xdr:rowOff>
    </xdr:to>
    <xdr:graphicFrame macro="">
      <xdr:nvGraphicFramePr>
        <xdr:cNvPr id="4" name="Chart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0.16301</cdr:x>
      <cdr:y>0.58085</cdr:y>
    </cdr:from>
    <cdr:to>
      <cdr:x>0.87985</cdr:x>
      <cdr:y>0.58085</cdr:y>
    </cdr:to>
    <cdr:sp macro="" textlink="">
      <cdr:nvSpPr>
        <cdr:cNvPr id="3073" name="Line 1"/>
        <cdr:cNvSpPr>
          <a:spLocks xmlns:a="http://schemas.openxmlformats.org/drawingml/2006/main" noChangeShapeType="1"/>
        </cdr:cNvSpPr>
      </cdr:nvSpPr>
      <cdr:spPr bwMode="auto">
        <a:xfrm xmlns:a="http://schemas.openxmlformats.org/drawingml/2006/main">
          <a:off x="765518" y="1480388"/>
          <a:ext cx="3352531" cy="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sp>
  </cdr:relSizeAnchor>
  <cdr:relSizeAnchor xmlns:cdr="http://schemas.openxmlformats.org/drawingml/2006/chartDrawing">
    <cdr:from>
      <cdr:x>0.4253</cdr:x>
      <cdr:y>0.52454</cdr:y>
    </cdr:from>
    <cdr:to>
      <cdr:x>0.62074</cdr:x>
      <cdr:y>0.60323</cdr:y>
    </cdr:to>
    <cdr:sp macro="" textlink="">
      <cdr:nvSpPr>
        <cdr:cNvPr id="3074" name="Text Box 2"/>
        <cdr:cNvSpPr txBox="1">
          <a:spLocks xmlns:a="http://schemas.openxmlformats.org/drawingml/2006/main" noChangeArrowheads="1"/>
        </cdr:cNvSpPr>
      </cdr:nvSpPr>
      <cdr:spPr bwMode="auto">
        <a:xfrm xmlns:a="http://schemas.openxmlformats.org/drawingml/2006/main">
          <a:off x="1992221" y="1337185"/>
          <a:ext cx="914014" cy="2001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792.5 mile goal</a:t>
          </a:r>
        </a:p>
      </cdr:txBody>
    </cdr:sp>
  </cdr:relSizeAnchor>
</c:userShapes>
</file>

<file path=xl/drawings/drawing4.xml><?xml version="1.0" encoding="utf-8"?>
<c:userShapes xmlns:c="http://schemas.openxmlformats.org/drawingml/2006/chart">
  <cdr:relSizeAnchor xmlns:cdr="http://schemas.openxmlformats.org/drawingml/2006/chartDrawing">
    <cdr:from>
      <cdr:x>0.1466</cdr:x>
      <cdr:y>0.17201</cdr:y>
    </cdr:from>
    <cdr:to>
      <cdr:x>0.87961</cdr:x>
      <cdr:y>0.17201</cdr:y>
    </cdr:to>
    <cdr:sp macro="" textlink="">
      <cdr:nvSpPr>
        <cdr:cNvPr id="4097" name="Line 1"/>
        <cdr:cNvSpPr>
          <a:spLocks xmlns:a="http://schemas.openxmlformats.org/drawingml/2006/main" noChangeShapeType="1"/>
        </cdr:cNvSpPr>
      </cdr:nvSpPr>
      <cdr:spPr bwMode="auto">
        <a:xfrm xmlns:a="http://schemas.openxmlformats.org/drawingml/2006/main">
          <a:off x="688777" y="440632"/>
          <a:ext cx="3428126" cy="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sp>
  </cdr:relSizeAnchor>
  <cdr:relSizeAnchor xmlns:cdr="http://schemas.openxmlformats.org/drawingml/2006/chartDrawing">
    <cdr:from>
      <cdr:x>0.45224</cdr:x>
      <cdr:y>0.11643</cdr:y>
    </cdr:from>
    <cdr:to>
      <cdr:x>0.61927</cdr:x>
      <cdr:y>0.19511</cdr:y>
    </cdr:to>
    <cdr:sp macro="" textlink="">
      <cdr:nvSpPr>
        <cdr:cNvPr id="4098" name="Text Box 2"/>
        <cdr:cNvSpPr txBox="1">
          <a:spLocks xmlns:a="http://schemas.openxmlformats.org/drawingml/2006/main" noChangeArrowheads="1"/>
        </cdr:cNvSpPr>
      </cdr:nvSpPr>
      <cdr:spPr bwMode="auto">
        <a:xfrm xmlns:a="http://schemas.openxmlformats.org/drawingml/2006/main">
          <a:off x="2118213" y="299264"/>
          <a:ext cx="781150" cy="2001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805 site goal</a:t>
          </a:r>
        </a:p>
      </cdr:txBody>
    </cdr:sp>
  </cdr:relSizeAnchor>
</c:userShapes>
</file>

<file path=xl/drawings/drawing5.xml><?xml version="1.0" encoding="utf-8"?>
<c:userShapes xmlns:c="http://schemas.openxmlformats.org/drawingml/2006/chart">
  <cdr:relSizeAnchor xmlns:cdr="http://schemas.openxmlformats.org/drawingml/2006/chartDrawing">
    <cdr:from>
      <cdr:x>0.14488</cdr:x>
      <cdr:y>0.71898</cdr:y>
    </cdr:from>
    <cdr:to>
      <cdr:x>0.97145</cdr:x>
      <cdr:y>0.72259</cdr:y>
    </cdr:to>
    <cdr:sp macro="" textlink="">
      <cdr:nvSpPr>
        <cdr:cNvPr id="7169" name="Line 1"/>
        <cdr:cNvSpPr>
          <a:spLocks xmlns:a="http://schemas.openxmlformats.org/drawingml/2006/main" noChangeShapeType="1"/>
        </cdr:cNvSpPr>
      </cdr:nvSpPr>
      <cdr:spPr bwMode="auto">
        <a:xfrm xmlns:a="http://schemas.openxmlformats.org/drawingml/2006/main" flipV="1">
          <a:off x="680760" y="1831665"/>
          <a:ext cx="3865661" cy="918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sp>
  </cdr:relSizeAnchor>
  <cdr:relSizeAnchor xmlns:cdr="http://schemas.openxmlformats.org/drawingml/2006/chartDrawing">
    <cdr:from>
      <cdr:x>0.45592</cdr:x>
      <cdr:y>0.65184</cdr:y>
    </cdr:from>
    <cdr:to>
      <cdr:x>0.68393</cdr:x>
      <cdr:y>0.73053</cdr:y>
    </cdr:to>
    <cdr:sp macro="" textlink="">
      <cdr:nvSpPr>
        <cdr:cNvPr id="7170" name="Text Box 2"/>
        <cdr:cNvSpPr txBox="1">
          <a:spLocks xmlns:a="http://schemas.openxmlformats.org/drawingml/2006/main" noChangeArrowheads="1"/>
        </cdr:cNvSpPr>
      </cdr:nvSpPr>
      <cdr:spPr bwMode="auto">
        <a:xfrm xmlns:a="http://schemas.openxmlformats.org/drawingml/2006/main">
          <a:off x="2135394" y="1660923"/>
          <a:ext cx="1066350" cy="2001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30 Gateways goal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bpo.sharepoint.com/sites/Intranet/internalteams/Web/Web%20Documents/OnChesapeakeProgress_Engaged%20Communities/Public%20Access/OLD/Data_2017_Public%20Access%20Site%20Development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bpo.sharepoint.com/sites/Intranet/internalteams/Web/Web%20Documents/OnChesapeakeProgress_Engaged%20Communities/Public%20Access/OLD/Data_2016_Public_Access_Site_Develop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bpo.sharepoint.com/sites/Intranet/internalteams/Web/Web%20Documents/OnChesapeakeProgress_Engaged%20Communities/Public%20Access/OLD/Data_2015_Public_Access_Site_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amp; Indicator Reporting"/>
      <sheetName val="Opened Sites "/>
      <sheetName val="Historic C2K Data"/>
      <sheetName val="General Inf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amp; Indicator Reporting"/>
      <sheetName val="Opened Sites "/>
      <sheetName val="Historic C2K Data"/>
      <sheetName val="General Inf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 &amp; Indicator Reporting"/>
      <sheetName val="Opened Sites "/>
      <sheetName val="Historic C2K Data"/>
      <sheetName val="General Info"/>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dnr.maryland.gov/Boating/Pages/water-access/boatramps.aspx" TargetMode="External"/><Relationship Id="rId13" Type="http://schemas.openxmlformats.org/officeDocument/2006/relationships/hyperlink" Target="https://www.dcr.virginia.gov/state-parks/machicomoco" TargetMode="External"/><Relationship Id="rId3" Type="http://schemas.openxmlformats.org/officeDocument/2006/relationships/hyperlink" Target="https://www.usna.usda.gov/" TargetMode="External"/><Relationship Id="rId7" Type="http://schemas.openxmlformats.org/officeDocument/2006/relationships/hyperlink" Target="https://dnr.maryland.gov/Boating/Pages/water-access/boatramps.aspx" TargetMode="External"/><Relationship Id="rId12" Type="http://schemas.openxmlformats.org/officeDocument/2006/relationships/hyperlink" Target="https://www.dcr.virginia.gov/state-parks/james-river" TargetMode="External"/><Relationship Id="rId2" Type="http://schemas.openxmlformats.org/officeDocument/2006/relationships/hyperlink" Target="https://boatingindc.com/key-bridge-boathouse/" TargetMode="External"/><Relationship Id="rId16" Type="http://schemas.openxmlformats.org/officeDocument/2006/relationships/hyperlink" Target="https://www.dcr.virginia.gov/state-parks/york-river" TargetMode="External"/><Relationship Id="rId1" Type="http://schemas.openxmlformats.org/officeDocument/2006/relationships/hyperlink" Target="http://www.anacostiaboathouse.org/" TargetMode="External"/><Relationship Id="rId6" Type="http://schemas.openxmlformats.org/officeDocument/2006/relationships/hyperlink" Target="https://dnr.maryland.gov/Boating/Pages/water-access/boatramps.aspx" TargetMode="External"/><Relationship Id="rId11" Type="http://schemas.openxmlformats.org/officeDocument/2006/relationships/hyperlink" Target="https://www.dcr.virginia.gov/state-parks/james-river" TargetMode="External"/><Relationship Id="rId5" Type="http://schemas.openxmlformats.org/officeDocument/2006/relationships/hyperlink" Target="https://www.wharfdc.com/" TargetMode="External"/><Relationship Id="rId15" Type="http://schemas.openxmlformats.org/officeDocument/2006/relationships/hyperlink" Target="https://www.dcr.virginia.gov/state-parks/widewater" TargetMode="External"/><Relationship Id="rId10" Type="http://schemas.openxmlformats.org/officeDocument/2006/relationships/hyperlink" Target="https://www.dcr.virginia.gov/state-parks/shenandoah-river" TargetMode="External"/><Relationship Id="rId4" Type="http://schemas.openxmlformats.org/officeDocument/2006/relationships/hyperlink" Target="https://boatingindc.com/tidal-basin/" TargetMode="External"/><Relationship Id="rId9" Type="http://schemas.openxmlformats.org/officeDocument/2006/relationships/hyperlink" Target="https://www.denverboro.net/2259/Denver-Park-Annex" TargetMode="External"/><Relationship Id="rId14" Type="http://schemas.openxmlformats.org/officeDocument/2006/relationships/hyperlink" Target="https://www.dcr.virginia.gov/state-parks/widewate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apwv.gov/huntfish/mmap/?v=fish" TargetMode="External"/><Relationship Id="rId13" Type="http://schemas.openxmlformats.org/officeDocument/2006/relationships/hyperlink" Target="https://mapwv.gov/huntfish/mmap/?v=fish" TargetMode="External"/><Relationship Id="rId18" Type="http://schemas.openxmlformats.org/officeDocument/2006/relationships/hyperlink" Target="https://mapwv.gov/huntfish/mmap/?v=fish" TargetMode="External"/><Relationship Id="rId26" Type="http://schemas.openxmlformats.org/officeDocument/2006/relationships/hyperlink" Target="https://mapwv.gov/huntfish/mmap/?v=fish" TargetMode="External"/><Relationship Id="rId3" Type="http://schemas.openxmlformats.org/officeDocument/2006/relationships/hyperlink" Target="https://eastonmd.gov/Facilities/Facility/Details/Easton-Point-Park-Kayak-Launch-18" TargetMode="External"/><Relationship Id="rId21" Type="http://schemas.openxmlformats.org/officeDocument/2006/relationships/hyperlink" Target="https://mapwv.gov/huntfish/mmap/?v=fish" TargetMode="External"/><Relationship Id="rId7" Type="http://schemas.openxmlformats.org/officeDocument/2006/relationships/hyperlink" Target="https://mapwv.gov/huntfish/mmap/?v=fish" TargetMode="External"/><Relationship Id="rId12" Type="http://schemas.openxmlformats.org/officeDocument/2006/relationships/hyperlink" Target="https://mapwv.gov/huntfish/mmap/?v=fish" TargetMode="External"/><Relationship Id="rId17" Type="http://schemas.openxmlformats.org/officeDocument/2006/relationships/hyperlink" Target="https://mapwv.gov/huntfish/mmap/?v=fish" TargetMode="External"/><Relationship Id="rId25" Type="http://schemas.openxmlformats.org/officeDocument/2006/relationships/hyperlink" Target="https://mapwv.gov/huntfish/mmap/?v=fish" TargetMode="External"/><Relationship Id="rId2" Type="http://schemas.openxmlformats.org/officeDocument/2006/relationships/hyperlink" Target="https://www.baltimorecountymd.gov/departments/recreation/parks-directory/merritt-point-park" TargetMode="External"/><Relationship Id="rId16" Type="http://schemas.openxmlformats.org/officeDocument/2006/relationships/hyperlink" Target="https://mapwv.gov/huntfish/mmap/?v=fish" TargetMode="External"/><Relationship Id="rId20" Type="http://schemas.openxmlformats.org/officeDocument/2006/relationships/hyperlink" Target="https://mapwv.gov/huntfish/mmap/?v=fish" TargetMode="External"/><Relationship Id="rId29" Type="http://schemas.openxmlformats.org/officeDocument/2006/relationships/hyperlink" Target="https://mapwv.gov/huntfish/mmap/?v=fish" TargetMode="External"/><Relationship Id="rId1" Type="http://schemas.openxmlformats.org/officeDocument/2006/relationships/hyperlink" Target="https://dnr.maryland.gov/publiclands/Pages/eastern/martinak.aspx" TargetMode="External"/><Relationship Id="rId6" Type="http://schemas.openxmlformats.org/officeDocument/2006/relationships/hyperlink" Target="https://mapwv.gov/huntfish/mmap/?v=fish" TargetMode="External"/><Relationship Id="rId11" Type="http://schemas.openxmlformats.org/officeDocument/2006/relationships/hyperlink" Target="https://mapwv.gov/huntfish/mmap/?v=fish" TargetMode="External"/><Relationship Id="rId24" Type="http://schemas.openxmlformats.org/officeDocument/2006/relationships/hyperlink" Target="https://mapwv.gov/huntfish/mmap/?v=fish" TargetMode="External"/><Relationship Id="rId32" Type="http://schemas.openxmlformats.org/officeDocument/2006/relationships/hyperlink" Target="https://mapwv.gov/huntfish/mmap/?v=fish" TargetMode="External"/><Relationship Id="rId5" Type="http://schemas.openxmlformats.org/officeDocument/2006/relationships/hyperlink" Target="https://mapwv.gov/huntfish/mmap/?v=fish" TargetMode="External"/><Relationship Id="rId15" Type="http://schemas.openxmlformats.org/officeDocument/2006/relationships/hyperlink" Target="https://mapwv.gov/huntfish/mmap/?v=fish" TargetMode="External"/><Relationship Id="rId23" Type="http://schemas.openxmlformats.org/officeDocument/2006/relationships/hyperlink" Target="https://mapwv.gov/huntfish/mmap/?v=fish" TargetMode="External"/><Relationship Id="rId28" Type="http://schemas.openxmlformats.org/officeDocument/2006/relationships/hyperlink" Target="https://mapwv.gov/huntfish/mmap/?v=fish" TargetMode="External"/><Relationship Id="rId10" Type="http://schemas.openxmlformats.org/officeDocument/2006/relationships/hyperlink" Target="https://mapwv.gov/huntfish/mmap/?v=fish" TargetMode="External"/><Relationship Id="rId19" Type="http://schemas.openxmlformats.org/officeDocument/2006/relationships/hyperlink" Target="https://mapwv.gov/huntfish/mmap/?v=fish" TargetMode="External"/><Relationship Id="rId31" Type="http://schemas.openxmlformats.org/officeDocument/2006/relationships/hyperlink" Target="https://mapwv.gov/huntfish/mmap/?v=fish" TargetMode="External"/><Relationship Id="rId4" Type="http://schemas.openxmlformats.org/officeDocument/2006/relationships/hyperlink" Target="https://susquehannagreenway.org/water-trails/wysox-to-pfbc-terrytown-access/" TargetMode="External"/><Relationship Id="rId9" Type="http://schemas.openxmlformats.org/officeDocument/2006/relationships/hyperlink" Target="https://mapwv.gov/huntfish/mmap/?v=fish" TargetMode="External"/><Relationship Id="rId14" Type="http://schemas.openxmlformats.org/officeDocument/2006/relationships/hyperlink" Target="https://mapwv.gov/huntfish/mmap/?v=fish" TargetMode="External"/><Relationship Id="rId22" Type="http://schemas.openxmlformats.org/officeDocument/2006/relationships/hyperlink" Target="https://mapwv.gov/huntfish/mmap/?v=fish" TargetMode="External"/><Relationship Id="rId27" Type="http://schemas.openxmlformats.org/officeDocument/2006/relationships/hyperlink" Target="https://mapwv.gov/huntfish/mmap/?v=fish" TargetMode="External"/><Relationship Id="rId30" Type="http://schemas.openxmlformats.org/officeDocument/2006/relationships/hyperlink" Target="https://mapwv.gov/huntfish/mmap/?v=fish"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mapwv.gov/huntfish/mmap/?v=fish&amp;p" TargetMode="External"/><Relationship Id="rId1" Type="http://schemas.openxmlformats.org/officeDocument/2006/relationships/hyperlink" Target="https://mapwv.gov/huntfish/mmap/?v=fish&amp;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ppaa.virginiainteractive.org/Item/Detail/92" TargetMode="External"/><Relationship Id="rId2" Type="http://schemas.openxmlformats.org/officeDocument/2006/relationships/hyperlink" Target="https://mppaa.virginiainteractive.org/Item/Detail/93" TargetMode="External"/><Relationship Id="rId1" Type="http://schemas.openxmlformats.org/officeDocument/2006/relationships/hyperlink" Target="https://mppaa.virginiainteractive.org/Item/Detail/8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montgomeryparks.org/" TargetMode="External"/><Relationship Id="rId7" Type="http://schemas.openxmlformats.org/officeDocument/2006/relationships/printerSettings" Target="../printerSettings/printerSettings2.bin"/><Relationship Id="rId2" Type="http://schemas.openxmlformats.org/officeDocument/2006/relationships/hyperlink" Target="https://www.washco-md.net/parks-facilities/county-park/" TargetMode="External"/><Relationship Id="rId1" Type="http://schemas.openxmlformats.org/officeDocument/2006/relationships/hyperlink" Target="https://www.visitharford.com/listing/mariner-point-park/225/" TargetMode="External"/><Relationship Id="rId6" Type="http://schemas.openxmlformats.org/officeDocument/2006/relationships/hyperlink" Target="https://www.dcnr.pa.gov/StateForests/FindAForest/Tiadaghton/Pages/default.aspx" TargetMode="External"/><Relationship Id="rId5" Type="http://schemas.openxmlformats.org/officeDocument/2006/relationships/hyperlink" Target="http://gisapps.dnr.state.md.us/PublicFishingAccess/index.html" TargetMode="External"/><Relationship Id="rId4" Type="http://schemas.openxmlformats.org/officeDocument/2006/relationships/hyperlink" Target="https://www.visitstmarysmd.com/directory/leonardtown-wharf-park/"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ebapps02.dnr.state.md.us/MDPublicWaterAccess/ShowWaterAccessToPublic.aspx?PKintKeyID=684" TargetMode="External"/><Relationship Id="rId3" Type="http://schemas.openxmlformats.org/officeDocument/2006/relationships/hyperlink" Target="http://webapps02.dnr.state.md.us/MDPublicWaterAccess/ShowWaterAccessToPublic.aspx?PKintKeyID=711" TargetMode="External"/><Relationship Id="rId7" Type="http://schemas.openxmlformats.org/officeDocument/2006/relationships/hyperlink" Target="http://webapps02.dnr.state.md.us/MDPublicWaterAccess/ShowWaterAccessToPublic.aspx?PKintKeyID=701" TargetMode="External"/><Relationship Id="rId2" Type="http://schemas.openxmlformats.org/officeDocument/2006/relationships/hyperlink" Target="https://dnrec.alpha.delaware.gov/fish-wildlife/fishing/access/" TargetMode="External"/><Relationship Id="rId1" Type="http://schemas.openxmlformats.org/officeDocument/2006/relationships/hyperlink" Target="https://www.visitpwc.com/listing/neabsco-creek-boardwalk/1648/" TargetMode="External"/><Relationship Id="rId6" Type="http://schemas.openxmlformats.org/officeDocument/2006/relationships/hyperlink" Target="http://webapps02.dnr.state.md.us/MDPublicWaterAccess/ShowWaterAccessToPublic.aspx?PKintKeyID=323" TargetMode="External"/><Relationship Id="rId11" Type="http://schemas.openxmlformats.org/officeDocument/2006/relationships/printerSettings" Target="../printerSettings/printerSettings3.bin"/><Relationship Id="rId5" Type="http://schemas.openxmlformats.org/officeDocument/2006/relationships/hyperlink" Target="http://webapps02.dnr.state.md.us/MDPublicWaterAccess/ShowWaterAccessToPublic.aspx?PKintKeyID=709" TargetMode="External"/><Relationship Id="rId10" Type="http://schemas.openxmlformats.org/officeDocument/2006/relationships/hyperlink" Target="https://alleghanyhighlandsblueway.com/" TargetMode="External"/><Relationship Id="rId4" Type="http://schemas.openxmlformats.org/officeDocument/2006/relationships/hyperlink" Target="http://webapps02.dnr.state.md.us/MDPublicWaterAccess/ShowWaterAccessToPublic.aspx?PKintKeyID=450" TargetMode="External"/><Relationship Id="rId9" Type="http://schemas.openxmlformats.org/officeDocument/2006/relationships/hyperlink" Target="http://webapps02.dnr.state.md.us/MDPublicWaterAccess/ShowWaterAccessToPublic.aspx?PKintKeyID=700"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dnr.maryland.gov/publiclands/Pages/southern/pointlookout.aspx" TargetMode="External"/><Relationship Id="rId13" Type="http://schemas.openxmlformats.org/officeDocument/2006/relationships/printerSettings" Target="../printerSettings/printerSettings4.bin"/><Relationship Id="rId3" Type="http://schemas.openxmlformats.org/officeDocument/2006/relationships/hyperlink" Target="https://maryland.maps.arcgis.com/apps/webappviewer/index.html?id=db62ad80097845baba3a4e3f8c1def94" TargetMode="External"/><Relationship Id="rId7" Type="http://schemas.openxmlformats.org/officeDocument/2006/relationships/hyperlink" Target="http://dnr.maryland.gov/publiclands/Pages/southern/newtowne.aspx" TargetMode="External"/><Relationship Id="rId12" Type="http://schemas.openxmlformats.org/officeDocument/2006/relationships/hyperlink" Target="http://dnr.maryland.gov/publiclands/Pages/southern/pointlookout.aspx" TargetMode="External"/><Relationship Id="rId2" Type="http://schemas.openxmlformats.org/officeDocument/2006/relationships/hyperlink" Target="https://www.visitstmarysmd.com/directory/snow-hill-park-beach/" TargetMode="External"/><Relationship Id="rId1" Type="http://schemas.openxmlformats.org/officeDocument/2006/relationships/hyperlink" Target="http://dnr.maryland.gov/publiclands/Pages/eastern/wyeisland.aspx" TargetMode="External"/><Relationship Id="rId6" Type="http://schemas.openxmlformats.org/officeDocument/2006/relationships/hyperlink" Target="http://dnr.maryland.gov/publiclands/Pages/southern/newtowne.aspx" TargetMode="External"/><Relationship Id="rId11" Type="http://schemas.openxmlformats.org/officeDocument/2006/relationships/hyperlink" Target="http://dnr.maryland.gov/publiclands/Pages/southern/pointlookout.aspx" TargetMode="External"/><Relationship Id="rId5" Type="http://schemas.openxmlformats.org/officeDocument/2006/relationships/hyperlink" Target="https://www.aacounty.org/locations-and-directions/discovery-village-park" TargetMode="External"/><Relationship Id="rId10" Type="http://schemas.openxmlformats.org/officeDocument/2006/relationships/hyperlink" Target="http://dnr.maryland.gov/fisheries/Pages/hotspots/unicorn.aspx" TargetMode="External"/><Relationship Id="rId4" Type="http://schemas.openxmlformats.org/officeDocument/2006/relationships/hyperlink" Target="https://www.aacounty.org/locations-and-directions/downs-park" TargetMode="External"/><Relationship Id="rId9" Type="http://schemas.openxmlformats.org/officeDocument/2006/relationships/hyperlink" Target="http://dnr.maryland.gov/publiclands/Pages/southern/pointlookout.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7"/>
  <sheetViews>
    <sheetView tabSelected="1" zoomScaleNormal="100" workbookViewId="0">
      <selection activeCell="F12" sqref="F12"/>
    </sheetView>
  </sheetViews>
  <sheetFormatPr defaultRowHeight="15"/>
  <cols>
    <col min="2" max="8" width="8.7109375" customWidth="1"/>
    <col min="9" max="9" width="12.28515625" customWidth="1"/>
    <col min="10" max="10" width="13.28515625" customWidth="1"/>
    <col min="11" max="12" width="11.5703125" bestFit="1" customWidth="1"/>
    <col min="13" max="13" width="11.5703125" customWidth="1"/>
    <col min="14" max="14" width="9.42578125" customWidth="1"/>
    <col min="23" max="23" width="10.7109375" bestFit="1" customWidth="1"/>
    <col min="24" max="24" width="24" customWidth="1"/>
    <col min="25" max="25" width="9.42578125" customWidth="1"/>
  </cols>
  <sheetData>
    <row r="1" spans="1:24" ht="14.25" customHeight="1">
      <c r="A1" s="260" t="s">
        <v>0</v>
      </c>
      <c r="B1" s="261"/>
      <c r="C1" s="261"/>
      <c r="D1" s="261"/>
      <c r="E1" s="261"/>
      <c r="F1" s="261"/>
      <c r="G1" s="261"/>
      <c r="H1" s="261"/>
      <c r="I1" s="261"/>
      <c r="J1" s="261"/>
      <c r="K1" s="261"/>
      <c r="L1" s="261"/>
      <c r="M1" s="261"/>
      <c r="N1" s="261"/>
      <c r="O1" s="2"/>
      <c r="P1" s="2"/>
      <c r="Q1" s="2"/>
      <c r="X1" s="340" t="s">
        <v>1</v>
      </c>
    </row>
    <row r="2" spans="1:24" s="36" customFormat="1" ht="30.75" thickBot="1">
      <c r="A2" s="262" t="s">
        <v>2</v>
      </c>
      <c r="B2" s="263" t="s">
        <v>3</v>
      </c>
      <c r="C2" s="264" t="s">
        <v>4</v>
      </c>
      <c r="D2" s="264" t="s">
        <v>5</v>
      </c>
      <c r="E2" s="264" t="s">
        <v>6</v>
      </c>
      <c r="F2" s="265" t="s">
        <v>7</v>
      </c>
      <c r="G2" s="264" t="s">
        <v>8</v>
      </c>
      <c r="H2" s="262" t="s">
        <v>9</v>
      </c>
      <c r="I2" s="263" t="s">
        <v>10</v>
      </c>
      <c r="J2" s="269" t="s">
        <v>11</v>
      </c>
      <c r="K2" s="265" t="s">
        <v>12</v>
      </c>
      <c r="L2" s="264" t="s">
        <v>13</v>
      </c>
      <c r="M2" s="263" t="s">
        <v>14</v>
      </c>
      <c r="N2" s="263" t="s">
        <v>15</v>
      </c>
      <c r="O2" s="291"/>
      <c r="P2" s="140"/>
      <c r="Q2" s="140"/>
      <c r="X2" s="341"/>
    </row>
    <row r="3" spans="1:24" ht="15.75" thickTop="1">
      <c r="A3" s="270" t="s">
        <v>16</v>
      </c>
      <c r="B3" s="271">
        <v>572</v>
      </c>
      <c r="C3" s="272">
        <f>177+4</f>
        <v>181</v>
      </c>
      <c r="D3" s="272">
        <f>282+4</f>
        <v>286</v>
      </c>
      <c r="E3" s="272">
        <v>22</v>
      </c>
      <c r="F3" s="272">
        <v>6</v>
      </c>
      <c r="G3" s="272">
        <f>26+2</f>
        <v>28</v>
      </c>
      <c r="H3" s="270">
        <v>44</v>
      </c>
      <c r="I3" s="271">
        <f>SUM(B3:H3)</f>
        <v>1139</v>
      </c>
      <c r="J3" s="268">
        <f>I3</f>
        <v>1139</v>
      </c>
      <c r="K3" s="272" t="s">
        <v>17</v>
      </c>
      <c r="L3" s="272" t="s">
        <v>17</v>
      </c>
      <c r="M3" s="272" t="s">
        <v>17</v>
      </c>
      <c r="N3" s="273" t="s">
        <v>17</v>
      </c>
      <c r="O3" s="16"/>
      <c r="P3" s="2"/>
      <c r="Q3" s="2"/>
      <c r="X3" s="341"/>
    </row>
    <row r="4" spans="1:24">
      <c r="A4" s="274">
        <v>2011</v>
      </c>
      <c r="B4" s="267">
        <f>B3+6</f>
        <v>578</v>
      </c>
      <c r="C4" s="267">
        <f>C3+3</f>
        <v>184</v>
      </c>
      <c r="D4" s="267">
        <f>D3+5</f>
        <v>291</v>
      </c>
      <c r="E4" s="267">
        <f>E3+1</f>
        <v>23</v>
      </c>
      <c r="F4" s="267">
        <f>F3+0</f>
        <v>6</v>
      </c>
      <c r="G4" s="267">
        <f>G3+0</f>
        <v>28</v>
      </c>
      <c r="H4" s="267">
        <f>H3+0</f>
        <v>44</v>
      </c>
      <c r="I4" s="267">
        <f t="shared" ref="I4:I17" si="0">SUM(B4:H4)</f>
        <v>1154</v>
      </c>
      <c r="J4" s="268">
        <f>J3+20</f>
        <v>1159</v>
      </c>
      <c r="K4" s="268">
        <f t="shared" ref="K4:K13" si="1">I4-I3</f>
        <v>15</v>
      </c>
      <c r="L4" s="268">
        <v>20</v>
      </c>
      <c r="M4" s="275">
        <f>K4/$L$19</f>
        <v>0.05</v>
      </c>
      <c r="N4" s="273" t="s">
        <v>17</v>
      </c>
      <c r="O4" s="16"/>
      <c r="P4" s="2"/>
      <c r="Q4" s="2"/>
      <c r="X4" s="341"/>
    </row>
    <row r="5" spans="1:24">
      <c r="A5" s="266">
        <v>2012</v>
      </c>
      <c r="B5" s="267">
        <f>B4+4</f>
        <v>582</v>
      </c>
      <c r="C5" s="267">
        <f>C4+4</f>
        <v>188</v>
      </c>
      <c r="D5" s="267">
        <f>D4+6</f>
        <v>297</v>
      </c>
      <c r="E5" s="267">
        <f>E4+0</f>
        <v>23</v>
      </c>
      <c r="F5" s="267">
        <f t="shared" ref="F5" si="2">F4</f>
        <v>6</v>
      </c>
      <c r="G5" s="267">
        <f>G4+4</f>
        <v>32</v>
      </c>
      <c r="H5" s="267">
        <f>H4+0</f>
        <v>44</v>
      </c>
      <c r="I5" s="267">
        <f t="shared" si="0"/>
        <v>1172</v>
      </c>
      <c r="J5" s="268">
        <f t="shared" ref="J5:J18" si="3">J4+20</f>
        <v>1179</v>
      </c>
      <c r="K5" s="268">
        <f t="shared" si="1"/>
        <v>18</v>
      </c>
      <c r="L5" s="268">
        <v>20</v>
      </c>
      <c r="M5" s="275">
        <f>(SUM(K4:K5))/$L$19</f>
        <v>0.11</v>
      </c>
      <c r="N5" s="273" t="s">
        <v>17</v>
      </c>
      <c r="O5" s="2"/>
      <c r="P5" s="2"/>
      <c r="Q5" s="2"/>
      <c r="X5" s="341"/>
    </row>
    <row r="6" spans="1:24">
      <c r="A6" s="266">
        <v>2013</v>
      </c>
      <c r="B6" s="267">
        <f>B5+9</f>
        <v>591</v>
      </c>
      <c r="C6" s="268">
        <f>C5+8</f>
        <v>196</v>
      </c>
      <c r="D6" s="268">
        <f>D5+15</f>
        <v>312</v>
      </c>
      <c r="E6" s="268">
        <v>23</v>
      </c>
      <c r="F6" s="268">
        <v>7</v>
      </c>
      <c r="G6" s="268">
        <f>G5+3</f>
        <v>35</v>
      </c>
      <c r="H6" s="266">
        <v>44</v>
      </c>
      <c r="I6" s="267">
        <f t="shared" si="0"/>
        <v>1208</v>
      </c>
      <c r="J6" s="268">
        <f t="shared" si="3"/>
        <v>1199</v>
      </c>
      <c r="K6" s="268">
        <f t="shared" si="1"/>
        <v>36</v>
      </c>
      <c r="L6" s="268">
        <v>20</v>
      </c>
      <c r="M6" s="275">
        <f>SUM(K4:K6)/L19</f>
        <v>0.23</v>
      </c>
      <c r="N6" s="273" t="s">
        <v>17</v>
      </c>
      <c r="O6" s="2"/>
      <c r="P6" s="2"/>
      <c r="Q6" s="2"/>
      <c r="X6" s="341"/>
    </row>
    <row r="7" spans="1:24">
      <c r="A7" s="266">
        <v>2014</v>
      </c>
      <c r="B7" s="267">
        <v>592</v>
      </c>
      <c r="C7" s="268">
        <v>197</v>
      </c>
      <c r="D7" s="268">
        <v>326</v>
      </c>
      <c r="E7" s="268">
        <v>23</v>
      </c>
      <c r="F7" s="268">
        <v>7</v>
      </c>
      <c r="G7" s="268">
        <v>36</v>
      </c>
      <c r="H7" s="266">
        <v>44</v>
      </c>
      <c r="I7" s="267">
        <f>SUM(B7:H7)</f>
        <v>1225</v>
      </c>
      <c r="J7" s="268">
        <f t="shared" si="3"/>
        <v>1219</v>
      </c>
      <c r="K7" s="268">
        <f t="shared" si="1"/>
        <v>17</v>
      </c>
      <c r="L7" s="268">
        <v>20</v>
      </c>
      <c r="M7" s="275">
        <f>SUM(K4:K7)/L19</f>
        <v>0.28666666666666668</v>
      </c>
      <c r="N7" s="273" t="s">
        <v>17</v>
      </c>
      <c r="O7" s="2"/>
      <c r="P7" s="2"/>
      <c r="Q7" s="2"/>
      <c r="X7" s="341"/>
    </row>
    <row r="8" spans="1:24">
      <c r="A8" s="266">
        <v>2015</v>
      </c>
      <c r="B8" s="276">
        <f>B7+5</f>
        <v>597</v>
      </c>
      <c r="C8" s="276">
        <f>C7+6</f>
        <v>203</v>
      </c>
      <c r="D8" s="277">
        <f>D7+10</f>
        <v>336</v>
      </c>
      <c r="E8" s="277">
        <f>E7+1</f>
        <v>24</v>
      </c>
      <c r="F8" s="268">
        <f>F7+0</f>
        <v>7</v>
      </c>
      <c r="G8" s="268">
        <v>36</v>
      </c>
      <c r="H8" s="266">
        <f>H7+0</f>
        <v>44</v>
      </c>
      <c r="I8" s="267">
        <f t="shared" si="0"/>
        <v>1247</v>
      </c>
      <c r="J8" s="268">
        <f t="shared" si="3"/>
        <v>1239</v>
      </c>
      <c r="K8" s="268">
        <f t="shared" si="1"/>
        <v>22</v>
      </c>
      <c r="L8" s="268">
        <v>20</v>
      </c>
      <c r="M8" s="275">
        <f>SUM(K4:K8)/L19</f>
        <v>0.36</v>
      </c>
      <c r="N8" s="273" t="s">
        <v>17</v>
      </c>
      <c r="O8" s="2"/>
      <c r="P8" s="2"/>
      <c r="Q8" s="2"/>
      <c r="X8" s="342"/>
    </row>
    <row r="9" spans="1:24">
      <c r="A9" s="266">
        <v>2016</v>
      </c>
      <c r="B9" s="276">
        <v>601</v>
      </c>
      <c r="C9" s="277">
        <v>207</v>
      </c>
      <c r="D9" s="277">
        <v>350</v>
      </c>
      <c r="E9" s="277">
        <v>24</v>
      </c>
      <c r="F9" s="277">
        <v>7</v>
      </c>
      <c r="G9" s="277">
        <v>36</v>
      </c>
      <c r="H9" s="278">
        <v>46</v>
      </c>
      <c r="I9" s="267">
        <f>SUM(B9:H9)</f>
        <v>1271</v>
      </c>
      <c r="J9" s="268">
        <f t="shared" si="3"/>
        <v>1259</v>
      </c>
      <c r="K9" s="268">
        <f t="shared" si="1"/>
        <v>24</v>
      </c>
      <c r="L9" s="268">
        <v>20</v>
      </c>
      <c r="M9" s="275">
        <f>SUM(K4:K9)/L19</f>
        <v>0.44</v>
      </c>
      <c r="N9" s="273" t="s">
        <v>17</v>
      </c>
      <c r="O9" s="2"/>
      <c r="P9" s="2"/>
      <c r="Q9" s="2"/>
    </row>
    <row r="10" spans="1:24">
      <c r="A10" s="266">
        <v>2017</v>
      </c>
      <c r="B10" s="267">
        <v>610</v>
      </c>
      <c r="C10" s="268">
        <v>209</v>
      </c>
      <c r="D10" s="268">
        <v>357</v>
      </c>
      <c r="E10" s="268">
        <v>24</v>
      </c>
      <c r="F10" s="268">
        <v>7</v>
      </c>
      <c r="G10" s="268">
        <v>39</v>
      </c>
      <c r="H10" s="266">
        <v>46</v>
      </c>
      <c r="I10" s="267">
        <f t="shared" si="0"/>
        <v>1292</v>
      </c>
      <c r="J10" s="268">
        <f t="shared" si="3"/>
        <v>1279</v>
      </c>
      <c r="K10" s="268">
        <f t="shared" si="1"/>
        <v>21</v>
      </c>
      <c r="L10" s="268">
        <v>20</v>
      </c>
      <c r="M10" s="275">
        <f>SUM(K4:K10)/L19</f>
        <v>0.51</v>
      </c>
      <c r="N10" s="273" t="s">
        <v>17</v>
      </c>
      <c r="O10" s="2"/>
      <c r="P10" s="2"/>
      <c r="Q10" s="2"/>
    </row>
    <row r="11" spans="1:24">
      <c r="A11" s="266">
        <v>2018</v>
      </c>
      <c r="B11" s="267">
        <v>622</v>
      </c>
      <c r="C11" s="268">
        <v>213</v>
      </c>
      <c r="D11" s="268">
        <v>364</v>
      </c>
      <c r="E11" s="268">
        <v>24</v>
      </c>
      <c r="F11" s="268">
        <v>7</v>
      </c>
      <c r="G11" s="268">
        <v>39</v>
      </c>
      <c r="H11" s="266">
        <v>46</v>
      </c>
      <c r="I11" s="267">
        <f t="shared" si="0"/>
        <v>1315</v>
      </c>
      <c r="J11" s="268">
        <f t="shared" si="3"/>
        <v>1299</v>
      </c>
      <c r="K11" s="268">
        <f t="shared" si="1"/>
        <v>23</v>
      </c>
      <c r="L11" s="268">
        <v>20</v>
      </c>
      <c r="M11" s="275">
        <f>SUM(K4:K11)/L19</f>
        <v>0.58666666666666667</v>
      </c>
      <c r="N11" s="273" t="s">
        <v>17</v>
      </c>
      <c r="O11" s="2"/>
      <c r="P11" s="2"/>
      <c r="Q11" s="2"/>
    </row>
    <row r="12" spans="1:24">
      <c r="A12" s="266">
        <v>2019</v>
      </c>
      <c r="B12" s="267">
        <v>629</v>
      </c>
      <c r="C12" s="268">
        <v>213</v>
      </c>
      <c r="D12" s="268">
        <v>374</v>
      </c>
      <c r="E12" s="268">
        <v>24</v>
      </c>
      <c r="F12" s="268">
        <v>8</v>
      </c>
      <c r="G12" s="268">
        <v>39</v>
      </c>
      <c r="H12" s="266">
        <v>46</v>
      </c>
      <c r="I12" s="267">
        <f t="shared" si="0"/>
        <v>1333</v>
      </c>
      <c r="J12" s="268">
        <f t="shared" si="3"/>
        <v>1319</v>
      </c>
      <c r="K12" s="268">
        <f t="shared" si="1"/>
        <v>18</v>
      </c>
      <c r="L12" s="268">
        <v>20</v>
      </c>
      <c r="M12" s="275">
        <f>SUM(K4:K12)/L19</f>
        <v>0.64666666666666661</v>
      </c>
      <c r="N12" s="273" t="s">
        <v>17</v>
      </c>
      <c r="O12" s="2"/>
      <c r="P12" s="2"/>
      <c r="Q12" s="2"/>
    </row>
    <row r="13" spans="1:24">
      <c r="A13" s="266">
        <v>2020</v>
      </c>
      <c r="B13" s="267">
        <v>634</v>
      </c>
      <c r="C13" s="268">
        <v>214</v>
      </c>
      <c r="D13" s="268">
        <v>380</v>
      </c>
      <c r="E13" s="268">
        <v>24</v>
      </c>
      <c r="F13" s="268">
        <v>8</v>
      </c>
      <c r="G13" s="268">
        <v>39</v>
      </c>
      <c r="H13" s="266">
        <v>46</v>
      </c>
      <c r="I13" s="267">
        <f t="shared" si="0"/>
        <v>1345</v>
      </c>
      <c r="J13" s="268">
        <f t="shared" si="3"/>
        <v>1339</v>
      </c>
      <c r="K13" s="268">
        <f t="shared" si="1"/>
        <v>12</v>
      </c>
      <c r="L13" s="268">
        <v>20</v>
      </c>
      <c r="M13" s="275">
        <f>SUM(K4:K13)/L19</f>
        <v>0.68666666666666665</v>
      </c>
      <c r="N13" s="273" t="s">
        <v>17</v>
      </c>
      <c r="O13" s="2"/>
      <c r="P13" s="2"/>
      <c r="Q13" s="2"/>
    </row>
    <row r="14" spans="1:24">
      <c r="A14" s="266">
        <v>2021</v>
      </c>
      <c r="B14" s="267">
        <v>637</v>
      </c>
      <c r="C14" s="268">
        <v>215</v>
      </c>
      <c r="D14" s="268">
        <v>405</v>
      </c>
      <c r="E14" s="268">
        <v>25</v>
      </c>
      <c r="F14" s="268">
        <v>8</v>
      </c>
      <c r="G14" s="268">
        <v>40</v>
      </c>
      <c r="H14" s="266">
        <v>46</v>
      </c>
      <c r="I14" s="267">
        <f t="shared" si="0"/>
        <v>1376</v>
      </c>
      <c r="J14" s="268">
        <f t="shared" si="3"/>
        <v>1359</v>
      </c>
      <c r="K14" s="268">
        <f>I14-I13</f>
        <v>31</v>
      </c>
      <c r="L14" s="268">
        <v>20</v>
      </c>
      <c r="M14" s="275">
        <f>SUM(K4:K14)/L19</f>
        <v>0.79</v>
      </c>
      <c r="N14" s="273">
        <f>'Summary Closed Sites'!I3</f>
        <v>7</v>
      </c>
      <c r="O14" s="2"/>
      <c r="P14" s="2"/>
      <c r="Q14" s="2"/>
    </row>
    <row r="15" spans="1:24">
      <c r="A15" s="266">
        <v>2022</v>
      </c>
      <c r="B15" s="267">
        <v>643</v>
      </c>
      <c r="C15" s="268">
        <v>218</v>
      </c>
      <c r="D15" s="268">
        <v>405</v>
      </c>
      <c r="E15" s="268">
        <v>25</v>
      </c>
      <c r="F15" s="268">
        <v>8</v>
      </c>
      <c r="G15" s="268">
        <v>40</v>
      </c>
      <c r="H15" s="266">
        <v>48</v>
      </c>
      <c r="I15" s="267">
        <f>SUM(B15:H15)</f>
        <v>1387</v>
      </c>
      <c r="J15" s="268">
        <f t="shared" si="3"/>
        <v>1379</v>
      </c>
      <c r="K15" s="268">
        <f>I15-I14</f>
        <v>11</v>
      </c>
      <c r="L15" s="268">
        <v>20</v>
      </c>
      <c r="M15" s="275">
        <f>SUM(K4:K15)/L19</f>
        <v>0.82666666666666666</v>
      </c>
      <c r="N15" s="273">
        <f>'Summary Closed Sites'!I4</f>
        <v>0</v>
      </c>
      <c r="O15" s="2"/>
      <c r="P15" s="2"/>
      <c r="Q15" s="2"/>
    </row>
    <row r="16" spans="1:24">
      <c r="A16" s="266">
        <v>2023</v>
      </c>
      <c r="B16" s="267">
        <v>646</v>
      </c>
      <c r="C16" s="268">
        <v>221</v>
      </c>
      <c r="D16" s="268">
        <v>407</v>
      </c>
      <c r="E16" s="268">
        <v>25</v>
      </c>
      <c r="F16" s="268">
        <v>8</v>
      </c>
      <c r="G16" s="268">
        <v>40</v>
      </c>
      <c r="H16" s="266">
        <v>77</v>
      </c>
      <c r="I16" s="267">
        <f>SUM(B16:H16)</f>
        <v>1424</v>
      </c>
      <c r="J16" s="268">
        <f>J15+20</f>
        <v>1399</v>
      </c>
      <c r="K16" s="268">
        <f>I16-I15</f>
        <v>37</v>
      </c>
      <c r="L16" s="268">
        <v>20</v>
      </c>
      <c r="M16" s="275">
        <f>SUM(K4:K16)/L19</f>
        <v>0.95</v>
      </c>
      <c r="N16" s="273">
        <f>'Summary Closed Sites'!I5</f>
        <v>0</v>
      </c>
      <c r="O16" s="2"/>
      <c r="P16" s="2"/>
      <c r="Q16" s="2"/>
    </row>
    <row r="17" spans="1:25" s="2" customFormat="1">
      <c r="A17" s="286">
        <v>2024</v>
      </c>
      <c r="B17" s="287">
        <v>652</v>
      </c>
      <c r="C17" s="8">
        <v>230</v>
      </c>
      <c r="D17" s="8">
        <v>414</v>
      </c>
      <c r="E17" s="8">
        <v>30</v>
      </c>
      <c r="F17" s="8">
        <v>8</v>
      </c>
      <c r="G17" s="8">
        <v>40</v>
      </c>
      <c r="H17" s="286">
        <v>77</v>
      </c>
      <c r="I17" s="287">
        <f t="shared" si="0"/>
        <v>1451</v>
      </c>
      <c r="J17" s="8">
        <f t="shared" si="3"/>
        <v>1419</v>
      </c>
      <c r="K17" s="8">
        <v>27</v>
      </c>
      <c r="L17" s="8">
        <v>20</v>
      </c>
      <c r="M17" s="288">
        <f>SUM(K4:K17)/L19</f>
        <v>1.04</v>
      </c>
      <c r="N17" s="289">
        <f>'Summary Closed Sites'!I6</f>
        <v>0</v>
      </c>
    </row>
    <row r="18" spans="1:25">
      <c r="A18" s="266">
        <v>2025</v>
      </c>
      <c r="B18" s="267"/>
      <c r="C18" s="268"/>
      <c r="D18" s="268"/>
      <c r="E18" s="268"/>
      <c r="F18" s="268"/>
      <c r="G18" s="268"/>
      <c r="H18" s="266"/>
      <c r="I18" s="267"/>
      <c r="J18" s="268">
        <f t="shared" si="3"/>
        <v>1439</v>
      </c>
      <c r="K18" s="268"/>
      <c r="L18" s="268">
        <v>20</v>
      </c>
      <c r="M18" s="268"/>
      <c r="N18" s="273"/>
      <c r="O18" s="2"/>
      <c r="P18" s="2"/>
      <c r="Q18" s="2"/>
    </row>
    <row r="19" spans="1:25">
      <c r="A19" s="17"/>
      <c r="B19" s="17"/>
      <c r="C19" s="17"/>
      <c r="D19" s="17"/>
      <c r="E19" s="17"/>
      <c r="F19" s="17"/>
      <c r="G19" s="17"/>
      <c r="H19" s="17"/>
      <c r="J19" s="170" t="s">
        <v>18</v>
      </c>
      <c r="K19" s="171">
        <f>SUM(K4:K18)</f>
        <v>312</v>
      </c>
      <c r="L19" s="17">
        <f>SUM(L4:L18)</f>
        <v>300</v>
      </c>
      <c r="M19" s="17"/>
      <c r="N19" s="17"/>
      <c r="O19" s="2"/>
      <c r="P19" s="2"/>
      <c r="Q19" s="2"/>
    </row>
    <row r="20" spans="1:25">
      <c r="A20" s="33"/>
      <c r="B20" s="33"/>
      <c r="C20" s="33"/>
      <c r="D20" s="33"/>
      <c r="E20" s="33"/>
      <c r="F20" s="33"/>
      <c r="G20" s="33"/>
      <c r="H20" s="33"/>
      <c r="K20" s="34"/>
      <c r="L20" s="33"/>
      <c r="M20" s="33"/>
      <c r="N20" s="33"/>
    </row>
    <row r="21" spans="1:25">
      <c r="A21" s="33"/>
      <c r="B21" s="33"/>
      <c r="C21" s="33"/>
      <c r="D21" s="33"/>
      <c r="E21" s="33"/>
      <c r="F21" s="33"/>
      <c r="G21" s="33"/>
      <c r="H21" s="33"/>
      <c r="K21" s="34" t="s">
        <v>19</v>
      </c>
      <c r="L21" s="323">
        <f>K19/COUNT(K4:K17)</f>
        <v>22.285714285714285</v>
      </c>
      <c r="M21" s="33"/>
      <c r="N21" s="33"/>
    </row>
    <row r="22" spans="1:25" ht="87" customHeight="1">
      <c r="A22" s="337" t="s">
        <v>20</v>
      </c>
      <c r="B22" s="338"/>
      <c r="C22" s="338"/>
      <c r="D22" s="338"/>
      <c r="E22" s="338"/>
      <c r="F22" s="338"/>
      <c r="G22" s="338"/>
      <c r="H22" s="338"/>
      <c r="I22" s="338"/>
      <c r="J22" s="338"/>
      <c r="K22" s="338"/>
      <c r="L22" s="338"/>
      <c r="M22" s="338"/>
      <c r="N22" s="339"/>
    </row>
    <row r="23" spans="1:25">
      <c r="A23" s="33"/>
      <c r="B23" s="33"/>
      <c r="C23" s="33"/>
      <c r="D23" s="33"/>
      <c r="E23" s="33"/>
      <c r="F23" s="33"/>
      <c r="G23" s="33"/>
      <c r="H23" s="33"/>
      <c r="K23" s="34"/>
      <c r="L23" s="33"/>
      <c r="M23" s="33"/>
      <c r="N23" s="33"/>
    </row>
    <row r="24" spans="1:25">
      <c r="A24" s="355" t="s">
        <v>21</v>
      </c>
      <c r="B24" s="347"/>
      <c r="C24" s="347"/>
      <c r="D24" s="347"/>
      <c r="E24" s="347"/>
      <c r="F24" s="347"/>
      <c r="G24" s="347"/>
      <c r="H24" s="347"/>
      <c r="I24" s="347"/>
      <c r="J24" s="347"/>
      <c r="K24" s="347"/>
      <c r="L24" s="347"/>
      <c r="M24" s="347"/>
      <c r="N24" s="348"/>
    </row>
    <row r="25" spans="1:25" ht="16.5" customHeight="1">
      <c r="A25" s="349"/>
      <c r="B25" s="350"/>
      <c r="C25" s="350"/>
      <c r="D25" s="350"/>
      <c r="E25" s="350"/>
      <c r="F25" s="350"/>
      <c r="G25" s="350"/>
      <c r="H25" s="350"/>
      <c r="I25" s="350"/>
      <c r="J25" s="350"/>
      <c r="K25" s="350"/>
      <c r="L25" s="350"/>
      <c r="M25" s="350"/>
      <c r="N25" s="351"/>
      <c r="Y25" t="s">
        <v>22</v>
      </c>
    </row>
    <row r="26" spans="1:25" ht="0.75" customHeight="1">
      <c r="A26" s="349"/>
      <c r="B26" s="350"/>
      <c r="C26" s="350"/>
      <c r="D26" s="350"/>
      <c r="E26" s="350"/>
      <c r="F26" s="350"/>
      <c r="G26" s="350"/>
      <c r="H26" s="350"/>
      <c r="I26" s="350"/>
      <c r="J26" s="350"/>
      <c r="K26" s="350"/>
      <c r="L26" s="350"/>
      <c r="M26" s="350"/>
      <c r="N26" s="351"/>
    </row>
    <row r="27" spans="1:25" ht="9" hidden="1" customHeight="1">
      <c r="A27" s="349"/>
      <c r="B27" s="350"/>
      <c r="C27" s="350"/>
      <c r="D27" s="350"/>
      <c r="E27" s="350"/>
      <c r="F27" s="350"/>
      <c r="G27" s="350"/>
      <c r="H27" s="350"/>
      <c r="I27" s="350"/>
      <c r="J27" s="350"/>
      <c r="K27" s="350"/>
      <c r="L27" s="350"/>
      <c r="M27" s="350"/>
      <c r="N27" s="351"/>
    </row>
    <row r="28" spans="1:25" hidden="1">
      <c r="A28" s="349"/>
      <c r="B28" s="350"/>
      <c r="C28" s="350"/>
      <c r="D28" s="350"/>
      <c r="E28" s="350"/>
      <c r="F28" s="350"/>
      <c r="G28" s="350"/>
      <c r="H28" s="350"/>
      <c r="I28" s="350"/>
      <c r="J28" s="350"/>
      <c r="K28" s="350"/>
      <c r="L28" s="350"/>
      <c r="M28" s="350"/>
      <c r="N28" s="351"/>
    </row>
    <row r="29" spans="1:25" ht="8.25" customHeight="1">
      <c r="A29" s="352"/>
      <c r="B29" s="353"/>
      <c r="C29" s="353"/>
      <c r="D29" s="353"/>
      <c r="E29" s="353"/>
      <c r="F29" s="353"/>
      <c r="G29" s="353"/>
      <c r="H29" s="353"/>
      <c r="I29" s="353"/>
      <c r="J29" s="353"/>
      <c r="K29" s="353"/>
      <c r="L29" s="353"/>
      <c r="M29" s="353"/>
      <c r="N29" s="354"/>
    </row>
    <row r="30" spans="1:25">
      <c r="A30" s="324"/>
      <c r="B30" s="324"/>
      <c r="C30" s="324"/>
      <c r="D30" s="324"/>
      <c r="E30" s="324"/>
      <c r="F30" s="324"/>
      <c r="G30" s="324"/>
      <c r="H30" s="324"/>
      <c r="I30" s="324"/>
      <c r="J30" s="324"/>
      <c r="K30" s="324"/>
      <c r="L30" s="324"/>
      <c r="M30" s="324"/>
      <c r="N30" s="324"/>
    </row>
    <row r="31" spans="1:25">
      <c r="A31" s="420" t="s">
        <v>23</v>
      </c>
      <c r="B31" s="347"/>
      <c r="C31" s="347"/>
      <c r="D31" s="347"/>
      <c r="E31" s="347"/>
      <c r="F31" s="347"/>
      <c r="G31" s="347"/>
      <c r="H31" s="347"/>
      <c r="I31" s="347"/>
      <c r="J31" s="347"/>
      <c r="K31" s="347"/>
      <c r="L31" s="347"/>
      <c r="M31" s="347"/>
      <c r="N31" s="348"/>
    </row>
    <row r="32" spans="1:25">
      <c r="A32" s="349"/>
      <c r="B32" s="350"/>
      <c r="C32" s="350"/>
      <c r="D32" s="350"/>
      <c r="E32" s="350"/>
      <c r="F32" s="350"/>
      <c r="G32" s="350"/>
      <c r="H32" s="350"/>
      <c r="I32" s="350"/>
      <c r="J32" s="350"/>
      <c r="K32" s="350"/>
      <c r="L32" s="350"/>
      <c r="M32" s="350"/>
      <c r="N32" s="351"/>
    </row>
    <row r="33" spans="1:15" ht="30" customHeight="1">
      <c r="A33" s="352"/>
      <c r="B33" s="353"/>
      <c r="C33" s="353"/>
      <c r="D33" s="353"/>
      <c r="E33" s="353"/>
      <c r="F33" s="353"/>
      <c r="G33" s="353"/>
      <c r="H33" s="353"/>
      <c r="I33" s="353"/>
      <c r="J33" s="353"/>
      <c r="K33" s="353"/>
      <c r="L33" s="353"/>
      <c r="M33" s="353"/>
      <c r="N33" s="354"/>
    </row>
    <row r="34" spans="1:15">
      <c r="A34" s="33"/>
      <c r="B34" s="33"/>
      <c r="C34" s="33"/>
      <c r="D34" s="33"/>
      <c r="E34" s="33"/>
      <c r="F34" s="33"/>
      <c r="G34" s="33"/>
      <c r="H34" s="33"/>
      <c r="J34" s="34"/>
      <c r="K34" s="33"/>
      <c r="L34" s="33"/>
      <c r="M34" s="33"/>
    </row>
    <row r="35" spans="1:15">
      <c r="A35" s="343" t="s">
        <v>24</v>
      </c>
      <c r="B35" s="344"/>
      <c r="C35" s="344"/>
      <c r="D35" s="344"/>
      <c r="E35" s="344"/>
      <c r="F35" s="344"/>
      <c r="G35" s="344"/>
      <c r="H35" s="344"/>
      <c r="I35" s="344"/>
      <c r="J35" s="344"/>
      <c r="K35" s="344"/>
      <c r="L35" s="344"/>
      <c r="M35" s="344"/>
      <c r="N35" s="345"/>
    </row>
    <row r="36" spans="1:15" ht="15" customHeight="1">
      <c r="A36" s="355" t="s">
        <v>25</v>
      </c>
      <c r="B36" s="347"/>
      <c r="C36" s="347"/>
      <c r="D36" s="347"/>
      <c r="E36" s="347"/>
      <c r="F36" s="347"/>
      <c r="G36" s="347"/>
      <c r="H36" s="347"/>
      <c r="I36" s="347"/>
      <c r="J36" s="347"/>
      <c r="K36" s="347"/>
      <c r="L36" s="347"/>
      <c r="M36" s="347"/>
      <c r="N36" s="348"/>
    </row>
    <row r="37" spans="1:15">
      <c r="A37" s="349"/>
      <c r="B37" s="350"/>
      <c r="C37" s="350"/>
      <c r="D37" s="350"/>
      <c r="E37" s="350"/>
      <c r="F37" s="350"/>
      <c r="G37" s="350"/>
      <c r="H37" s="350"/>
      <c r="I37" s="350"/>
      <c r="J37" s="350"/>
      <c r="K37" s="350"/>
      <c r="L37" s="350"/>
      <c r="M37" s="350"/>
      <c r="N37" s="351"/>
    </row>
    <row r="38" spans="1:15">
      <c r="A38" s="349"/>
      <c r="B38" s="350"/>
      <c r="C38" s="350"/>
      <c r="D38" s="350"/>
      <c r="E38" s="350"/>
      <c r="F38" s="350"/>
      <c r="G38" s="350"/>
      <c r="H38" s="350"/>
      <c r="I38" s="350"/>
      <c r="J38" s="350"/>
      <c r="K38" s="350"/>
      <c r="L38" s="350"/>
      <c r="M38" s="350"/>
      <c r="N38" s="351"/>
    </row>
    <row r="39" spans="1:15">
      <c r="A39" s="349"/>
      <c r="B39" s="350"/>
      <c r="C39" s="350"/>
      <c r="D39" s="350"/>
      <c r="E39" s="350"/>
      <c r="F39" s="350"/>
      <c r="G39" s="350"/>
      <c r="H39" s="350"/>
      <c r="I39" s="350"/>
      <c r="J39" s="350"/>
      <c r="K39" s="350"/>
      <c r="L39" s="350"/>
      <c r="M39" s="350"/>
      <c r="N39" s="351"/>
    </row>
    <row r="40" spans="1:15">
      <c r="A40" s="349"/>
      <c r="B40" s="350"/>
      <c r="C40" s="350"/>
      <c r="D40" s="350"/>
      <c r="E40" s="350"/>
      <c r="F40" s="350"/>
      <c r="G40" s="350"/>
      <c r="H40" s="350"/>
      <c r="I40" s="350"/>
      <c r="J40" s="350"/>
      <c r="K40" s="350"/>
      <c r="L40" s="350"/>
      <c r="M40" s="350"/>
      <c r="N40" s="351"/>
    </row>
    <row r="41" spans="1:15" ht="21">
      <c r="A41" s="349"/>
      <c r="B41" s="350"/>
      <c r="C41" s="350"/>
      <c r="D41" s="350"/>
      <c r="E41" s="350"/>
      <c r="F41" s="350"/>
      <c r="G41" s="350"/>
      <c r="H41" s="350"/>
      <c r="I41" s="350"/>
      <c r="J41" s="350"/>
      <c r="K41" s="350"/>
      <c r="L41" s="350"/>
      <c r="M41" s="350"/>
      <c r="N41" s="351"/>
      <c r="O41" s="37"/>
    </row>
    <row r="42" spans="1:15">
      <c r="A42" s="349"/>
      <c r="B42" s="350"/>
      <c r="C42" s="350"/>
      <c r="D42" s="350"/>
      <c r="E42" s="350"/>
      <c r="F42" s="350"/>
      <c r="G42" s="350"/>
      <c r="H42" s="350"/>
      <c r="I42" s="350"/>
      <c r="J42" s="350"/>
      <c r="K42" s="350"/>
      <c r="L42" s="350"/>
      <c r="M42" s="350"/>
      <c r="N42" s="351"/>
    </row>
    <row r="43" spans="1:15">
      <c r="A43" s="349"/>
      <c r="B43" s="350"/>
      <c r="C43" s="350"/>
      <c r="D43" s="350"/>
      <c r="E43" s="350"/>
      <c r="F43" s="350"/>
      <c r="G43" s="350"/>
      <c r="H43" s="350"/>
      <c r="I43" s="350"/>
      <c r="J43" s="350"/>
      <c r="K43" s="350"/>
      <c r="L43" s="350"/>
      <c r="M43" s="350"/>
      <c r="N43" s="351"/>
    </row>
    <row r="44" spans="1:15">
      <c r="A44" s="349"/>
      <c r="B44" s="350"/>
      <c r="C44" s="350"/>
      <c r="D44" s="350"/>
      <c r="E44" s="350"/>
      <c r="F44" s="350"/>
      <c r="G44" s="350"/>
      <c r="H44" s="350"/>
      <c r="I44" s="350"/>
      <c r="J44" s="350"/>
      <c r="K44" s="350"/>
      <c r="L44" s="350"/>
      <c r="M44" s="350"/>
      <c r="N44" s="351"/>
    </row>
    <row r="45" spans="1:15">
      <c r="A45" s="349"/>
      <c r="B45" s="350"/>
      <c r="C45" s="350"/>
      <c r="D45" s="350"/>
      <c r="E45" s="350"/>
      <c r="F45" s="350"/>
      <c r="G45" s="350"/>
      <c r="H45" s="350"/>
      <c r="I45" s="350"/>
      <c r="J45" s="350"/>
      <c r="K45" s="350"/>
      <c r="L45" s="350"/>
      <c r="M45" s="350"/>
      <c r="N45" s="351"/>
    </row>
    <row r="46" spans="1:15">
      <c r="A46" s="349"/>
      <c r="B46" s="350"/>
      <c r="C46" s="350"/>
      <c r="D46" s="350"/>
      <c r="E46" s="350"/>
      <c r="F46" s="350"/>
      <c r="G46" s="350"/>
      <c r="H46" s="350"/>
      <c r="I46" s="350"/>
      <c r="J46" s="350"/>
      <c r="K46" s="350"/>
      <c r="L46" s="350"/>
      <c r="M46" s="350"/>
      <c r="N46" s="351"/>
    </row>
    <row r="47" spans="1:15">
      <c r="A47" s="349"/>
      <c r="B47" s="350"/>
      <c r="C47" s="350"/>
      <c r="D47" s="350"/>
      <c r="E47" s="350"/>
      <c r="F47" s="350"/>
      <c r="G47" s="350"/>
      <c r="H47" s="350"/>
      <c r="I47" s="350"/>
      <c r="J47" s="350"/>
      <c r="K47" s="350"/>
      <c r="L47" s="350"/>
      <c r="M47" s="350"/>
      <c r="N47" s="351"/>
    </row>
    <row r="48" spans="1:15">
      <c r="A48" s="349"/>
      <c r="B48" s="350"/>
      <c r="C48" s="350"/>
      <c r="D48" s="350"/>
      <c r="E48" s="350"/>
      <c r="F48" s="350"/>
      <c r="G48" s="350"/>
      <c r="H48" s="350"/>
      <c r="I48" s="350"/>
      <c r="J48" s="350"/>
      <c r="K48" s="350"/>
      <c r="L48" s="350"/>
      <c r="M48" s="350"/>
      <c r="N48" s="351"/>
    </row>
    <row r="49" spans="1:14">
      <c r="A49" s="349"/>
      <c r="B49" s="350"/>
      <c r="C49" s="350"/>
      <c r="D49" s="350"/>
      <c r="E49" s="350"/>
      <c r="F49" s="350"/>
      <c r="G49" s="350"/>
      <c r="H49" s="350"/>
      <c r="I49" s="350"/>
      <c r="J49" s="350"/>
      <c r="K49" s="350"/>
      <c r="L49" s="350"/>
      <c r="M49" s="350"/>
      <c r="N49" s="351"/>
    </row>
    <row r="50" spans="1:14">
      <c r="A50" s="349"/>
      <c r="B50" s="350"/>
      <c r="C50" s="350"/>
      <c r="D50" s="350"/>
      <c r="E50" s="350"/>
      <c r="F50" s="350"/>
      <c r="G50" s="350"/>
      <c r="H50" s="350"/>
      <c r="I50" s="350"/>
      <c r="J50" s="350"/>
      <c r="K50" s="350"/>
      <c r="L50" s="350"/>
      <c r="M50" s="350"/>
      <c r="N50" s="351"/>
    </row>
    <row r="51" spans="1:14">
      <c r="A51" s="349"/>
      <c r="B51" s="350"/>
      <c r="C51" s="350"/>
      <c r="D51" s="350"/>
      <c r="E51" s="350"/>
      <c r="F51" s="350"/>
      <c r="G51" s="350"/>
      <c r="H51" s="350"/>
      <c r="I51" s="350"/>
      <c r="J51" s="350"/>
      <c r="K51" s="350"/>
      <c r="L51" s="350"/>
      <c r="M51" s="350"/>
      <c r="N51" s="351"/>
    </row>
    <row r="52" spans="1:14">
      <c r="A52" s="349"/>
      <c r="B52" s="350"/>
      <c r="C52" s="350"/>
      <c r="D52" s="350"/>
      <c r="E52" s="350"/>
      <c r="F52" s="350"/>
      <c r="G52" s="350"/>
      <c r="H52" s="350"/>
      <c r="I52" s="350"/>
      <c r="J52" s="350"/>
      <c r="K52" s="350"/>
      <c r="L52" s="350"/>
      <c r="M52" s="350"/>
      <c r="N52" s="351"/>
    </row>
    <row r="53" spans="1:14">
      <c r="A53" s="349"/>
      <c r="B53" s="350"/>
      <c r="C53" s="350"/>
      <c r="D53" s="350"/>
      <c r="E53" s="350"/>
      <c r="F53" s="350"/>
      <c r="G53" s="350"/>
      <c r="H53" s="350"/>
      <c r="I53" s="350"/>
      <c r="J53" s="350"/>
      <c r="K53" s="350"/>
      <c r="L53" s="350"/>
      <c r="M53" s="350"/>
      <c r="N53" s="351"/>
    </row>
    <row r="54" spans="1:14">
      <c r="A54" s="349"/>
      <c r="B54" s="350"/>
      <c r="C54" s="350"/>
      <c r="D54" s="350"/>
      <c r="E54" s="350"/>
      <c r="F54" s="350"/>
      <c r="G54" s="350"/>
      <c r="H54" s="350"/>
      <c r="I54" s="350"/>
      <c r="J54" s="350"/>
      <c r="K54" s="350"/>
      <c r="L54" s="350"/>
      <c r="M54" s="350"/>
      <c r="N54" s="351"/>
    </row>
    <row r="55" spans="1:14">
      <c r="A55" s="349"/>
      <c r="B55" s="350"/>
      <c r="C55" s="350"/>
      <c r="D55" s="350"/>
      <c r="E55" s="350"/>
      <c r="F55" s="350"/>
      <c r="G55" s="350"/>
      <c r="H55" s="350"/>
      <c r="I55" s="350"/>
      <c r="J55" s="350"/>
      <c r="K55" s="350"/>
      <c r="L55" s="350"/>
      <c r="M55" s="350"/>
      <c r="N55" s="351"/>
    </row>
    <row r="56" spans="1:14">
      <c r="A56" s="349"/>
      <c r="B56" s="350"/>
      <c r="C56" s="350"/>
      <c r="D56" s="350"/>
      <c r="E56" s="350"/>
      <c r="F56" s="350"/>
      <c r="G56" s="350"/>
      <c r="H56" s="350"/>
      <c r="I56" s="350"/>
      <c r="J56" s="350"/>
      <c r="K56" s="350"/>
      <c r="L56" s="350"/>
      <c r="M56" s="350"/>
      <c r="N56" s="351"/>
    </row>
    <row r="57" spans="1:14">
      <c r="A57" s="349"/>
      <c r="B57" s="350"/>
      <c r="C57" s="350"/>
      <c r="D57" s="350"/>
      <c r="E57" s="350"/>
      <c r="F57" s="350"/>
      <c r="G57" s="350"/>
      <c r="H57" s="350"/>
      <c r="I57" s="350"/>
      <c r="J57" s="350"/>
      <c r="K57" s="350"/>
      <c r="L57" s="350"/>
      <c r="M57" s="350"/>
      <c r="N57" s="351"/>
    </row>
    <row r="58" spans="1:14">
      <c r="A58" s="349"/>
      <c r="B58" s="350"/>
      <c r="C58" s="350"/>
      <c r="D58" s="350"/>
      <c r="E58" s="350"/>
      <c r="F58" s="350"/>
      <c r="G58" s="350"/>
      <c r="H58" s="350"/>
      <c r="I58" s="350"/>
      <c r="J58" s="350"/>
      <c r="K58" s="350"/>
      <c r="L58" s="350"/>
      <c r="M58" s="350"/>
      <c r="N58" s="351"/>
    </row>
    <row r="59" spans="1:14">
      <c r="A59" s="349"/>
      <c r="B59" s="350"/>
      <c r="C59" s="350"/>
      <c r="D59" s="350"/>
      <c r="E59" s="350"/>
      <c r="F59" s="350"/>
      <c r="G59" s="350"/>
      <c r="H59" s="350"/>
      <c r="I59" s="350"/>
      <c r="J59" s="350"/>
      <c r="K59" s="350"/>
      <c r="L59" s="350"/>
      <c r="M59" s="350"/>
      <c r="N59" s="351"/>
    </row>
    <row r="60" spans="1:14">
      <c r="A60" s="349"/>
      <c r="B60" s="350"/>
      <c r="C60" s="350"/>
      <c r="D60" s="350"/>
      <c r="E60" s="350"/>
      <c r="F60" s="350"/>
      <c r="G60" s="350"/>
      <c r="H60" s="350"/>
      <c r="I60" s="350"/>
      <c r="J60" s="350"/>
      <c r="K60" s="350"/>
      <c r="L60" s="350"/>
      <c r="M60" s="350"/>
      <c r="N60" s="351"/>
    </row>
    <row r="61" spans="1:14">
      <c r="A61" s="349"/>
      <c r="B61" s="350"/>
      <c r="C61" s="350"/>
      <c r="D61" s="350"/>
      <c r="E61" s="350"/>
      <c r="F61" s="350"/>
      <c r="G61" s="350"/>
      <c r="H61" s="350"/>
      <c r="I61" s="350"/>
      <c r="J61" s="350"/>
      <c r="K61" s="350"/>
      <c r="L61" s="350"/>
      <c r="M61" s="350"/>
      <c r="N61" s="351"/>
    </row>
    <row r="62" spans="1:14">
      <c r="A62" s="349"/>
      <c r="B62" s="350"/>
      <c r="C62" s="350"/>
      <c r="D62" s="350"/>
      <c r="E62" s="350"/>
      <c r="F62" s="350"/>
      <c r="G62" s="350"/>
      <c r="H62" s="350"/>
      <c r="I62" s="350"/>
      <c r="J62" s="350"/>
      <c r="K62" s="350"/>
      <c r="L62" s="350"/>
      <c r="M62" s="350"/>
      <c r="N62" s="351"/>
    </row>
    <row r="63" spans="1:14" ht="32.25" customHeight="1">
      <c r="A63" s="352"/>
      <c r="B63" s="353"/>
      <c r="C63" s="353"/>
      <c r="D63" s="353"/>
      <c r="E63" s="353"/>
      <c r="F63" s="353"/>
      <c r="G63" s="353"/>
      <c r="H63" s="353"/>
      <c r="I63" s="353"/>
      <c r="J63" s="353"/>
      <c r="K63" s="353"/>
      <c r="L63" s="353"/>
      <c r="M63" s="353"/>
      <c r="N63" s="354"/>
    </row>
    <row r="64" spans="1:14">
      <c r="A64" s="324"/>
      <c r="B64" s="324"/>
      <c r="C64" s="324"/>
      <c r="D64" s="324"/>
      <c r="E64" s="324"/>
      <c r="F64" s="324"/>
      <c r="G64" s="324"/>
      <c r="H64" s="324"/>
      <c r="I64" s="324"/>
      <c r="J64" s="324"/>
      <c r="K64" s="324"/>
      <c r="L64" s="324"/>
      <c r="M64" s="324"/>
      <c r="N64" s="324"/>
    </row>
    <row r="65" spans="1:14">
      <c r="A65" s="343" t="s">
        <v>26</v>
      </c>
      <c r="B65" s="344"/>
      <c r="C65" s="344"/>
      <c r="D65" s="344"/>
      <c r="E65" s="344"/>
      <c r="F65" s="344"/>
      <c r="G65" s="344"/>
      <c r="H65" s="344"/>
      <c r="I65" s="344"/>
      <c r="J65" s="344"/>
      <c r="K65" s="344"/>
      <c r="L65" s="344"/>
      <c r="M65" s="344"/>
      <c r="N65" s="345"/>
    </row>
    <row r="66" spans="1:14">
      <c r="A66" s="346" t="s">
        <v>27</v>
      </c>
      <c r="B66" s="347"/>
      <c r="C66" s="347"/>
      <c r="D66" s="347"/>
      <c r="E66" s="347"/>
      <c r="F66" s="347"/>
      <c r="G66" s="347"/>
      <c r="H66" s="347"/>
      <c r="I66" s="347"/>
      <c r="J66" s="347"/>
      <c r="K66" s="347"/>
      <c r="L66" s="347"/>
      <c r="M66" s="347"/>
      <c r="N66" s="348"/>
    </row>
    <row r="67" spans="1:14">
      <c r="A67" s="349"/>
      <c r="B67" s="350"/>
      <c r="C67" s="350"/>
      <c r="D67" s="350"/>
      <c r="E67" s="350"/>
      <c r="F67" s="350"/>
      <c r="G67" s="350"/>
      <c r="H67" s="350"/>
      <c r="I67" s="350"/>
      <c r="J67" s="350"/>
      <c r="K67" s="350"/>
      <c r="L67" s="350"/>
      <c r="M67" s="350"/>
      <c r="N67" s="351"/>
    </row>
    <row r="68" spans="1:14">
      <c r="A68" s="349"/>
      <c r="B68" s="350"/>
      <c r="C68" s="350"/>
      <c r="D68" s="350"/>
      <c r="E68" s="350"/>
      <c r="F68" s="350"/>
      <c r="G68" s="350"/>
      <c r="H68" s="350"/>
      <c r="I68" s="350"/>
      <c r="J68" s="350"/>
      <c r="K68" s="350"/>
      <c r="L68" s="350"/>
      <c r="M68" s="350"/>
      <c r="N68" s="351"/>
    </row>
    <row r="69" spans="1:14">
      <c r="A69" s="349"/>
      <c r="B69" s="350"/>
      <c r="C69" s="350"/>
      <c r="D69" s="350"/>
      <c r="E69" s="350"/>
      <c r="F69" s="350"/>
      <c r="G69" s="350"/>
      <c r="H69" s="350"/>
      <c r="I69" s="350"/>
      <c r="J69" s="350"/>
      <c r="K69" s="350"/>
      <c r="L69" s="350"/>
      <c r="M69" s="350"/>
      <c r="N69" s="351"/>
    </row>
    <row r="70" spans="1:14">
      <c r="A70" s="349"/>
      <c r="B70" s="350"/>
      <c r="C70" s="350"/>
      <c r="D70" s="350"/>
      <c r="E70" s="350"/>
      <c r="F70" s="350"/>
      <c r="G70" s="350"/>
      <c r="H70" s="350"/>
      <c r="I70" s="350"/>
      <c r="J70" s="350"/>
      <c r="K70" s="350"/>
      <c r="L70" s="350"/>
      <c r="M70" s="350"/>
      <c r="N70" s="351"/>
    </row>
    <row r="71" spans="1:14">
      <c r="A71" s="349"/>
      <c r="B71" s="350"/>
      <c r="C71" s="350"/>
      <c r="D71" s="350"/>
      <c r="E71" s="350"/>
      <c r="F71" s="350"/>
      <c r="G71" s="350"/>
      <c r="H71" s="350"/>
      <c r="I71" s="350"/>
      <c r="J71" s="350"/>
      <c r="K71" s="350"/>
      <c r="L71" s="350"/>
      <c r="M71" s="350"/>
      <c r="N71" s="351"/>
    </row>
    <row r="72" spans="1:14">
      <c r="A72" s="349"/>
      <c r="B72" s="350"/>
      <c r="C72" s="350"/>
      <c r="D72" s="350"/>
      <c r="E72" s="350"/>
      <c r="F72" s="350"/>
      <c r="G72" s="350"/>
      <c r="H72" s="350"/>
      <c r="I72" s="350"/>
      <c r="J72" s="350"/>
      <c r="K72" s="350"/>
      <c r="L72" s="350"/>
      <c r="M72" s="350"/>
      <c r="N72" s="351"/>
    </row>
    <row r="73" spans="1:14">
      <c r="A73" s="349"/>
      <c r="B73" s="350"/>
      <c r="C73" s="350"/>
      <c r="D73" s="350"/>
      <c r="E73" s="350"/>
      <c r="F73" s="350"/>
      <c r="G73" s="350"/>
      <c r="H73" s="350"/>
      <c r="I73" s="350"/>
      <c r="J73" s="350"/>
      <c r="K73" s="350"/>
      <c r="L73" s="350"/>
      <c r="M73" s="350"/>
      <c r="N73" s="351"/>
    </row>
    <row r="74" spans="1:14">
      <c r="A74" s="349"/>
      <c r="B74" s="350"/>
      <c r="C74" s="350"/>
      <c r="D74" s="350"/>
      <c r="E74" s="350"/>
      <c r="F74" s="350"/>
      <c r="G74" s="350"/>
      <c r="H74" s="350"/>
      <c r="I74" s="350"/>
      <c r="J74" s="350"/>
      <c r="K74" s="350"/>
      <c r="L74" s="350"/>
      <c r="M74" s="350"/>
      <c r="N74" s="351"/>
    </row>
    <row r="75" spans="1:14">
      <c r="A75" s="349"/>
      <c r="B75" s="350"/>
      <c r="C75" s="350"/>
      <c r="D75" s="350"/>
      <c r="E75" s="350"/>
      <c r="F75" s="350"/>
      <c r="G75" s="350"/>
      <c r="H75" s="350"/>
      <c r="I75" s="350"/>
      <c r="J75" s="350"/>
      <c r="K75" s="350"/>
      <c r="L75" s="350"/>
      <c r="M75" s="350"/>
      <c r="N75" s="351"/>
    </row>
    <row r="76" spans="1:14">
      <c r="A76" s="349"/>
      <c r="B76" s="350"/>
      <c r="C76" s="350"/>
      <c r="D76" s="350"/>
      <c r="E76" s="350"/>
      <c r="F76" s="350"/>
      <c r="G76" s="350"/>
      <c r="H76" s="350"/>
      <c r="I76" s="350"/>
      <c r="J76" s="350"/>
      <c r="K76" s="350"/>
      <c r="L76" s="350"/>
      <c r="M76" s="350"/>
      <c r="N76" s="351"/>
    </row>
    <row r="77" spans="1:14">
      <c r="A77" s="349"/>
      <c r="B77" s="350"/>
      <c r="C77" s="350"/>
      <c r="D77" s="350"/>
      <c r="E77" s="350"/>
      <c r="F77" s="350"/>
      <c r="G77" s="350"/>
      <c r="H77" s="350"/>
      <c r="I77" s="350"/>
      <c r="J77" s="350"/>
      <c r="K77" s="350"/>
      <c r="L77" s="350"/>
      <c r="M77" s="350"/>
      <c r="N77" s="351"/>
    </row>
    <row r="78" spans="1:14">
      <c r="A78" s="349"/>
      <c r="B78" s="350"/>
      <c r="C78" s="350"/>
      <c r="D78" s="350"/>
      <c r="E78" s="350"/>
      <c r="F78" s="350"/>
      <c r="G78" s="350"/>
      <c r="H78" s="350"/>
      <c r="I78" s="350"/>
      <c r="J78" s="350"/>
      <c r="K78" s="350"/>
      <c r="L78" s="350"/>
      <c r="M78" s="350"/>
      <c r="N78" s="351"/>
    </row>
    <row r="79" spans="1:14">
      <c r="A79" s="349"/>
      <c r="B79" s="350"/>
      <c r="C79" s="350"/>
      <c r="D79" s="350"/>
      <c r="E79" s="350"/>
      <c r="F79" s="350"/>
      <c r="G79" s="350"/>
      <c r="H79" s="350"/>
      <c r="I79" s="350"/>
      <c r="J79" s="350"/>
      <c r="K79" s="350"/>
      <c r="L79" s="350"/>
      <c r="M79" s="350"/>
      <c r="N79" s="351"/>
    </row>
    <row r="80" spans="1:14">
      <c r="A80" s="349"/>
      <c r="B80" s="350"/>
      <c r="C80" s="350"/>
      <c r="D80" s="350"/>
      <c r="E80" s="350"/>
      <c r="F80" s="350"/>
      <c r="G80" s="350"/>
      <c r="H80" s="350"/>
      <c r="I80" s="350"/>
      <c r="J80" s="350"/>
      <c r="K80" s="350"/>
      <c r="L80" s="350"/>
      <c r="M80" s="350"/>
      <c r="N80" s="351"/>
    </row>
    <row r="81" spans="1:14">
      <c r="A81" s="352"/>
      <c r="B81" s="353"/>
      <c r="C81" s="353"/>
      <c r="D81" s="353"/>
      <c r="E81" s="353"/>
      <c r="F81" s="353"/>
      <c r="G81" s="353"/>
      <c r="H81" s="353"/>
      <c r="I81" s="353"/>
      <c r="J81" s="353"/>
      <c r="K81" s="353"/>
      <c r="L81" s="353"/>
      <c r="M81" s="353"/>
      <c r="N81" s="354"/>
    </row>
    <row r="83" spans="1:14">
      <c r="A83" s="343" t="s">
        <v>28</v>
      </c>
      <c r="B83" s="344"/>
      <c r="C83" s="344"/>
      <c r="D83" s="344"/>
      <c r="E83" s="344"/>
      <c r="F83" s="344"/>
      <c r="G83" s="344"/>
      <c r="H83" s="344"/>
      <c r="I83" s="344"/>
      <c r="J83" s="344"/>
      <c r="K83" s="344"/>
      <c r="L83" s="344"/>
      <c r="M83" s="344"/>
      <c r="N83" s="345"/>
    </row>
    <row r="84" spans="1:14">
      <c r="A84" s="346" t="s">
        <v>29</v>
      </c>
      <c r="B84" s="347"/>
      <c r="C84" s="347"/>
      <c r="D84" s="347"/>
      <c r="E84" s="347"/>
      <c r="F84" s="347"/>
      <c r="G84" s="347"/>
      <c r="H84" s="347"/>
      <c r="I84" s="347"/>
      <c r="J84" s="347"/>
      <c r="K84" s="347"/>
      <c r="L84" s="347"/>
      <c r="M84" s="347"/>
      <c r="N84" s="348"/>
    </row>
    <row r="85" spans="1:14">
      <c r="A85" s="349"/>
      <c r="B85" s="350"/>
      <c r="C85" s="350"/>
      <c r="D85" s="350"/>
      <c r="E85" s="350"/>
      <c r="F85" s="350"/>
      <c r="G85" s="350"/>
      <c r="H85" s="350"/>
      <c r="I85" s="350"/>
      <c r="J85" s="350"/>
      <c r="K85" s="350"/>
      <c r="L85" s="350"/>
      <c r="M85" s="350"/>
      <c r="N85" s="351"/>
    </row>
    <row r="86" spans="1:14">
      <c r="A86" s="349"/>
      <c r="B86" s="350"/>
      <c r="C86" s="350"/>
      <c r="D86" s="350"/>
      <c r="E86" s="350"/>
      <c r="F86" s="350"/>
      <c r="G86" s="350"/>
      <c r="H86" s="350"/>
      <c r="I86" s="350"/>
      <c r="J86" s="350"/>
      <c r="K86" s="350"/>
      <c r="L86" s="350"/>
      <c r="M86" s="350"/>
      <c r="N86" s="351"/>
    </row>
    <row r="87" spans="1:14">
      <c r="A87" s="349"/>
      <c r="B87" s="350"/>
      <c r="C87" s="350"/>
      <c r="D87" s="350"/>
      <c r="E87" s="350"/>
      <c r="F87" s="350"/>
      <c r="G87" s="350"/>
      <c r="H87" s="350"/>
      <c r="I87" s="350"/>
      <c r="J87" s="350"/>
      <c r="K87" s="350"/>
      <c r="L87" s="350"/>
      <c r="M87" s="350"/>
      <c r="N87" s="351"/>
    </row>
    <row r="88" spans="1:14">
      <c r="A88" s="349"/>
      <c r="B88" s="350"/>
      <c r="C88" s="350"/>
      <c r="D88" s="350"/>
      <c r="E88" s="350"/>
      <c r="F88" s="350"/>
      <c r="G88" s="350"/>
      <c r="H88" s="350"/>
      <c r="I88" s="350"/>
      <c r="J88" s="350"/>
      <c r="K88" s="350"/>
      <c r="L88" s="350"/>
      <c r="M88" s="350"/>
      <c r="N88" s="351"/>
    </row>
    <row r="89" spans="1:14">
      <c r="A89" s="352"/>
      <c r="B89" s="353"/>
      <c r="C89" s="353"/>
      <c r="D89" s="353"/>
      <c r="E89" s="353"/>
      <c r="F89" s="353"/>
      <c r="G89" s="353"/>
      <c r="H89" s="353"/>
      <c r="I89" s="353"/>
      <c r="J89" s="353"/>
      <c r="K89" s="353"/>
      <c r="L89" s="353"/>
      <c r="M89" s="353"/>
      <c r="N89" s="354"/>
    </row>
    <row r="91" spans="1:14">
      <c r="A91" s="334" t="s">
        <v>30</v>
      </c>
      <c r="B91" s="335"/>
      <c r="C91" s="335"/>
      <c r="D91" s="335"/>
      <c r="E91" s="335"/>
      <c r="F91" s="335"/>
      <c r="G91" s="335"/>
      <c r="H91" s="335"/>
      <c r="I91" s="335"/>
      <c r="J91" s="335"/>
      <c r="K91" s="335"/>
      <c r="L91" s="335"/>
      <c r="M91" s="335"/>
      <c r="N91" s="336"/>
    </row>
    <row r="92" spans="1:14" ht="14.45" customHeight="1">
      <c r="A92" s="325" t="s">
        <v>31</v>
      </c>
      <c r="B92" s="326"/>
      <c r="C92" s="326"/>
      <c r="D92" s="326"/>
      <c r="E92" s="326"/>
      <c r="F92" s="326"/>
      <c r="G92" s="326"/>
      <c r="H92" s="326"/>
      <c r="I92" s="326"/>
      <c r="J92" s="326"/>
      <c r="K92" s="326"/>
      <c r="L92" s="326"/>
      <c r="M92" s="326"/>
      <c r="N92" s="327"/>
    </row>
    <row r="93" spans="1:14">
      <c r="A93" s="328"/>
      <c r="B93" s="329"/>
      <c r="C93" s="329"/>
      <c r="D93" s="329"/>
      <c r="E93" s="329"/>
      <c r="F93" s="329"/>
      <c r="G93" s="329"/>
      <c r="H93" s="329"/>
      <c r="I93" s="329"/>
      <c r="J93" s="329"/>
      <c r="K93" s="329"/>
      <c r="L93" s="329"/>
      <c r="M93" s="329"/>
      <c r="N93" s="330"/>
    </row>
    <row r="94" spans="1:14">
      <c r="A94" s="328"/>
      <c r="B94" s="329"/>
      <c r="C94" s="329"/>
      <c r="D94" s="329"/>
      <c r="E94" s="329"/>
      <c r="F94" s="329"/>
      <c r="G94" s="329"/>
      <c r="H94" s="329"/>
      <c r="I94" s="329"/>
      <c r="J94" s="329"/>
      <c r="K94" s="329"/>
      <c r="L94" s="329"/>
      <c r="M94" s="329"/>
      <c r="N94" s="330"/>
    </row>
    <row r="95" spans="1:14">
      <c r="A95" s="328"/>
      <c r="B95" s="329"/>
      <c r="C95" s="329"/>
      <c r="D95" s="329"/>
      <c r="E95" s="329"/>
      <c r="F95" s="329"/>
      <c r="G95" s="329"/>
      <c r="H95" s="329"/>
      <c r="I95" s="329"/>
      <c r="J95" s="329"/>
      <c r="K95" s="329"/>
      <c r="L95" s="329"/>
      <c r="M95" s="329"/>
      <c r="N95" s="330"/>
    </row>
    <row r="96" spans="1:14">
      <c r="A96" s="328"/>
      <c r="B96" s="329"/>
      <c r="C96" s="329"/>
      <c r="D96" s="329"/>
      <c r="E96" s="329"/>
      <c r="F96" s="329"/>
      <c r="G96" s="329"/>
      <c r="H96" s="329"/>
      <c r="I96" s="329"/>
      <c r="J96" s="329"/>
      <c r="K96" s="329"/>
      <c r="L96" s="329"/>
      <c r="M96" s="329"/>
      <c r="N96" s="330"/>
    </row>
    <row r="97" spans="1:14">
      <c r="A97" s="331"/>
      <c r="B97" s="332"/>
      <c r="C97" s="332"/>
      <c r="D97" s="332"/>
      <c r="E97" s="332"/>
      <c r="F97" s="332"/>
      <c r="G97" s="332"/>
      <c r="H97" s="332"/>
      <c r="I97" s="332"/>
      <c r="J97" s="332"/>
      <c r="K97" s="332"/>
      <c r="L97" s="332"/>
      <c r="M97" s="332"/>
      <c r="N97" s="333"/>
    </row>
  </sheetData>
  <mergeCells count="12">
    <mergeCell ref="A92:N97"/>
    <mergeCell ref="A91:N91"/>
    <mergeCell ref="A22:N22"/>
    <mergeCell ref="X1:X8"/>
    <mergeCell ref="A83:N83"/>
    <mergeCell ref="A84:N89"/>
    <mergeCell ref="A24:N29"/>
    <mergeCell ref="A31:N33"/>
    <mergeCell ref="A35:N35"/>
    <mergeCell ref="A36:N63"/>
    <mergeCell ref="A65:N65"/>
    <mergeCell ref="A66:N81"/>
  </mergeCells>
  <pageMargins left="0.45" right="0.4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E129-71B9-4F84-ADA3-22AB54021BD9}">
  <sheetPr published="0"/>
  <dimension ref="A1:R21"/>
  <sheetViews>
    <sheetView workbookViewId="0">
      <selection activeCell="G20" sqref="G20"/>
    </sheetView>
  </sheetViews>
  <sheetFormatPr defaultRowHeight="15"/>
  <cols>
    <col min="9" max="9" width="12.140625" customWidth="1"/>
  </cols>
  <sheetData>
    <row r="1" spans="1:18" ht="18.75">
      <c r="A1" s="280" t="s">
        <v>32</v>
      </c>
      <c r="B1" s="8"/>
      <c r="C1" s="8"/>
      <c r="D1" s="8"/>
      <c r="E1" s="8"/>
      <c r="F1" s="8"/>
      <c r="G1" s="8"/>
      <c r="H1" s="8"/>
      <c r="I1" s="8"/>
      <c r="J1" s="16"/>
      <c r="K1" s="16"/>
      <c r="L1" s="16"/>
      <c r="M1" s="16"/>
      <c r="N1" s="16"/>
      <c r="O1" s="16"/>
      <c r="P1" s="16"/>
      <c r="Q1" s="16"/>
      <c r="R1" s="16"/>
    </row>
    <row r="2" spans="1:18" ht="30">
      <c r="A2" s="281" t="s">
        <v>2</v>
      </c>
      <c r="B2" s="281" t="s">
        <v>3</v>
      </c>
      <c r="C2" s="281" t="s">
        <v>4</v>
      </c>
      <c r="D2" s="281" t="s">
        <v>5</v>
      </c>
      <c r="E2" s="281" t="s">
        <v>6</v>
      </c>
      <c r="F2" s="281" t="s">
        <v>7</v>
      </c>
      <c r="G2" s="281" t="s">
        <v>8</v>
      </c>
      <c r="H2" s="281" t="s">
        <v>9</v>
      </c>
      <c r="I2" s="281" t="s">
        <v>10</v>
      </c>
      <c r="J2" s="16"/>
      <c r="K2" s="16"/>
      <c r="L2" s="16"/>
      <c r="M2" s="16"/>
      <c r="N2" s="16"/>
      <c r="O2" s="16"/>
      <c r="P2" s="16"/>
      <c r="Q2" s="16"/>
      <c r="R2" s="16"/>
    </row>
    <row r="3" spans="1:18">
      <c r="A3" s="8">
        <v>2021</v>
      </c>
      <c r="B3" s="8">
        <v>0</v>
      </c>
      <c r="C3" s="8">
        <v>0</v>
      </c>
      <c r="D3" s="8">
        <v>0</v>
      </c>
      <c r="E3" s="8">
        <v>0</v>
      </c>
      <c r="F3" s="8">
        <v>0</v>
      </c>
      <c r="G3" s="8">
        <v>0</v>
      </c>
      <c r="H3" s="8">
        <v>7</v>
      </c>
      <c r="I3" s="8">
        <f t="shared" ref="I3:I5" si="0">SUM(B3:H3)</f>
        <v>7</v>
      </c>
      <c r="J3" s="16"/>
      <c r="K3" s="16"/>
      <c r="L3" s="16"/>
      <c r="M3" s="16"/>
      <c r="N3" s="16"/>
      <c r="O3" s="16"/>
      <c r="P3" s="16"/>
      <c r="Q3" s="16"/>
      <c r="R3" s="16"/>
    </row>
    <row r="4" spans="1:18">
      <c r="A4" s="8">
        <v>2022</v>
      </c>
      <c r="B4" s="8">
        <v>0</v>
      </c>
      <c r="C4" s="8">
        <v>0</v>
      </c>
      <c r="D4" s="8">
        <v>0</v>
      </c>
      <c r="E4" s="8">
        <v>0</v>
      </c>
      <c r="F4" s="8">
        <v>0</v>
      </c>
      <c r="G4" s="8">
        <v>0</v>
      </c>
      <c r="H4" s="8">
        <v>0</v>
      </c>
      <c r="I4" s="8">
        <f t="shared" si="0"/>
        <v>0</v>
      </c>
      <c r="J4" s="16"/>
      <c r="K4" s="16"/>
      <c r="L4" s="16"/>
      <c r="M4" s="16"/>
      <c r="N4" s="16"/>
      <c r="O4" s="16"/>
      <c r="P4" s="16"/>
      <c r="Q4" s="16"/>
      <c r="R4" s="16"/>
    </row>
    <row r="5" spans="1:18">
      <c r="A5" s="8">
        <v>2023</v>
      </c>
      <c r="B5" s="8">
        <v>0</v>
      </c>
      <c r="C5" s="8">
        <v>0</v>
      </c>
      <c r="D5" s="8">
        <v>0</v>
      </c>
      <c r="E5" s="8">
        <v>0</v>
      </c>
      <c r="F5" s="8">
        <v>0</v>
      </c>
      <c r="G5" s="8">
        <v>0</v>
      </c>
      <c r="H5" s="8">
        <v>0</v>
      </c>
      <c r="I5" s="8">
        <f t="shared" si="0"/>
        <v>0</v>
      </c>
      <c r="J5" s="16"/>
      <c r="K5" s="16"/>
      <c r="L5" s="16"/>
      <c r="M5" s="16"/>
      <c r="N5" s="16"/>
      <c r="O5" s="16"/>
      <c r="P5" s="16"/>
      <c r="Q5" s="16"/>
      <c r="R5" s="16"/>
    </row>
    <row r="6" spans="1:18">
      <c r="A6" s="16"/>
      <c r="B6" s="16"/>
      <c r="C6" s="16"/>
      <c r="D6" s="16"/>
      <c r="E6" s="16"/>
      <c r="F6" s="16"/>
      <c r="G6" s="16"/>
      <c r="H6" s="16"/>
      <c r="I6" s="16"/>
      <c r="J6" s="16"/>
      <c r="K6" s="16"/>
      <c r="L6" s="16"/>
      <c r="M6" s="16"/>
      <c r="N6" s="16"/>
      <c r="O6" s="16"/>
      <c r="P6" s="16"/>
      <c r="Q6" s="16"/>
      <c r="R6" s="16"/>
    </row>
    <row r="7" spans="1:18">
      <c r="A7" s="279"/>
      <c r="B7" s="279"/>
      <c r="C7" s="279"/>
      <c r="D7" s="279"/>
      <c r="E7" s="279"/>
      <c r="F7" s="279"/>
      <c r="G7" s="279"/>
      <c r="H7" s="279"/>
      <c r="I7" s="279"/>
      <c r="J7" s="279"/>
      <c r="K7" s="279"/>
      <c r="L7" s="279"/>
      <c r="M7" s="279"/>
      <c r="N7" s="16"/>
      <c r="O7" s="16"/>
      <c r="P7" s="16"/>
      <c r="Q7" s="16"/>
      <c r="R7" s="16"/>
    </row>
    <row r="8" spans="1:18">
      <c r="A8" s="356" t="s">
        <v>33</v>
      </c>
      <c r="B8" s="357"/>
      <c r="C8" s="357"/>
      <c r="D8" s="357"/>
      <c r="E8" s="357"/>
      <c r="F8" s="357"/>
      <c r="G8" s="357"/>
      <c r="H8" s="357"/>
      <c r="I8" s="357"/>
      <c r="J8" s="357"/>
      <c r="K8" s="357"/>
      <c r="L8" s="357"/>
      <c r="M8" s="357"/>
      <c r="N8" s="357"/>
      <c r="O8" s="16"/>
      <c r="P8" s="16"/>
      <c r="Q8" s="16"/>
      <c r="R8" s="16"/>
    </row>
    <row r="9" spans="1:18" ht="48.6" customHeight="1">
      <c r="A9" s="358" t="s">
        <v>34</v>
      </c>
      <c r="B9" s="358"/>
      <c r="C9" s="358"/>
      <c r="D9" s="358"/>
      <c r="E9" s="358"/>
      <c r="F9" s="358"/>
      <c r="G9" s="358"/>
      <c r="H9" s="358"/>
      <c r="I9" s="358"/>
      <c r="J9" s="358"/>
      <c r="K9" s="358"/>
      <c r="L9" s="358"/>
      <c r="M9" s="358"/>
      <c r="N9" s="358"/>
      <c r="O9" s="16"/>
      <c r="P9" s="16"/>
      <c r="Q9" s="16"/>
      <c r="R9" s="16"/>
    </row>
    <row r="10" spans="1:18">
      <c r="A10" s="16"/>
      <c r="B10" s="16"/>
      <c r="C10" s="16"/>
      <c r="D10" s="16"/>
      <c r="E10" s="16"/>
      <c r="F10" s="16"/>
      <c r="G10" s="16"/>
      <c r="H10" s="16"/>
      <c r="I10" s="16"/>
      <c r="J10" s="16"/>
      <c r="K10" s="16"/>
      <c r="L10" s="16"/>
      <c r="M10" s="16"/>
      <c r="N10" s="16"/>
      <c r="O10" s="16"/>
      <c r="P10" s="16"/>
      <c r="Q10" s="16"/>
      <c r="R10" s="16"/>
    </row>
    <row r="11" spans="1:18">
      <c r="A11" s="16"/>
      <c r="B11" s="16"/>
      <c r="C11" s="16"/>
      <c r="D11" s="16"/>
      <c r="E11" s="16"/>
      <c r="F11" s="16"/>
      <c r="G11" s="16"/>
      <c r="H11" s="16"/>
      <c r="I11" s="16"/>
      <c r="J11" s="16"/>
      <c r="K11" s="16"/>
      <c r="L11" s="16"/>
      <c r="M11" s="16"/>
      <c r="N11" s="16"/>
      <c r="O11" s="16"/>
      <c r="P11" s="16"/>
      <c r="Q11" s="16"/>
      <c r="R11" s="16"/>
    </row>
    <row r="12" spans="1:18">
      <c r="A12" s="16"/>
      <c r="B12" s="16"/>
      <c r="C12" s="16"/>
      <c r="D12" s="16"/>
      <c r="E12" s="16"/>
      <c r="F12" s="16"/>
      <c r="G12" s="16"/>
      <c r="H12" s="16"/>
      <c r="I12" s="16"/>
      <c r="J12" s="16"/>
      <c r="K12" s="16"/>
      <c r="L12" s="16"/>
      <c r="M12" s="16"/>
      <c r="N12" s="16"/>
      <c r="O12" s="16"/>
      <c r="P12" s="16"/>
      <c r="Q12" s="16"/>
      <c r="R12" s="16"/>
    </row>
    <row r="13" spans="1:18">
      <c r="A13" s="16"/>
      <c r="B13" s="16"/>
      <c r="C13" s="16"/>
      <c r="D13" s="16"/>
      <c r="E13" s="16"/>
      <c r="F13" s="16"/>
      <c r="G13" s="16"/>
      <c r="H13" s="16"/>
      <c r="I13" s="16"/>
      <c r="J13" s="16"/>
      <c r="K13" s="16"/>
      <c r="L13" s="16"/>
      <c r="M13" s="16"/>
      <c r="N13" s="16"/>
      <c r="O13" s="16"/>
      <c r="P13" s="16"/>
      <c r="Q13" s="16"/>
      <c r="R13" s="16"/>
    </row>
    <row r="14" spans="1:18">
      <c r="A14" s="16"/>
      <c r="B14" s="16"/>
      <c r="C14" s="16"/>
      <c r="D14" s="16"/>
      <c r="E14" s="16"/>
      <c r="F14" s="16"/>
      <c r="G14" s="16"/>
      <c r="H14" s="16"/>
      <c r="I14" s="16"/>
      <c r="J14" s="16"/>
      <c r="K14" s="16"/>
      <c r="L14" s="16"/>
      <c r="M14" s="16"/>
      <c r="N14" s="16"/>
      <c r="O14" s="16"/>
      <c r="P14" s="16"/>
      <c r="Q14" s="16"/>
      <c r="R14" s="16"/>
    </row>
    <row r="15" spans="1:18">
      <c r="A15" s="16"/>
      <c r="B15" s="16"/>
      <c r="C15" s="16"/>
      <c r="D15" s="16"/>
      <c r="E15" s="16"/>
      <c r="F15" s="16"/>
      <c r="G15" s="16"/>
      <c r="H15" s="16"/>
      <c r="I15" s="16"/>
      <c r="J15" s="16"/>
      <c r="K15" s="16"/>
      <c r="L15" s="16"/>
      <c r="M15" s="16"/>
      <c r="N15" s="16"/>
      <c r="O15" s="16"/>
      <c r="P15" s="16"/>
      <c r="Q15" s="16"/>
      <c r="R15" s="16"/>
    </row>
    <row r="16" spans="1:18">
      <c r="A16" s="16"/>
      <c r="B16" s="16"/>
      <c r="C16" s="16"/>
      <c r="D16" s="16"/>
      <c r="E16" s="16"/>
      <c r="F16" s="16"/>
      <c r="G16" s="16"/>
      <c r="H16" s="16"/>
      <c r="I16" s="16"/>
      <c r="J16" s="16"/>
      <c r="K16" s="16"/>
      <c r="L16" s="16"/>
      <c r="M16" s="16"/>
      <c r="N16" s="16"/>
      <c r="O16" s="16"/>
      <c r="P16" s="16"/>
      <c r="Q16" s="16"/>
      <c r="R16" s="16"/>
    </row>
    <row r="17" spans="1:18">
      <c r="A17" s="16"/>
      <c r="B17" s="16"/>
      <c r="C17" s="16"/>
      <c r="D17" s="16"/>
      <c r="E17" s="16"/>
      <c r="F17" s="16"/>
      <c r="G17" s="16"/>
      <c r="H17" s="16"/>
      <c r="I17" s="16"/>
      <c r="J17" s="16"/>
      <c r="K17" s="16"/>
      <c r="L17" s="16"/>
      <c r="M17" s="16"/>
      <c r="N17" s="16"/>
      <c r="O17" s="16"/>
      <c r="P17" s="16"/>
      <c r="Q17" s="16"/>
      <c r="R17" s="16"/>
    </row>
    <row r="18" spans="1:18">
      <c r="A18" s="16"/>
      <c r="B18" s="16"/>
      <c r="C18" s="16"/>
      <c r="D18" s="16"/>
      <c r="E18" s="16"/>
      <c r="F18" s="16"/>
      <c r="G18" s="16"/>
      <c r="H18" s="16"/>
      <c r="I18" s="16"/>
      <c r="J18" s="16"/>
      <c r="K18" s="16"/>
      <c r="L18" s="16"/>
      <c r="M18" s="16"/>
      <c r="N18" s="16"/>
      <c r="O18" s="16"/>
      <c r="P18" s="16"/>
      <c r="Q18" s="16"/>
      <c r="R18" s="16"/>
    </row>
    <row r="19" spans="1:18">
      <c r="A19" s="16"/>
      <c r="B19" s="16"/>
      <c r="C19" s="16"/>
      <c r="D19" s="16"/>
      <c r="E19" s="16"/>
      <c r="F19" s="16"/>
      <c r="G19" s="16"/>
      <c r="H19" s="16"/>
      <c r="I19" s="16"/>
      <c r="J19" s="16"/>
      <c r="K19" s="16"/>
      <c r="L19" s="16"/>
      <c r="M19" s="16"/>
      <c r="N19" s="16"/>
      <c r="O19" s="16"/>
      <c r="P19" s="16"/>
      <c r="Q19" s="16"/>
      <c r="R19" s="16"/>
    </row>
    <row r="20" spans="1:18">
      <c r="A20" s="2"/>
      <c r="B20" s="2"/>
      <c r="C20" s="2"/>
      <c r="D20" s="2"/>
      <c r="E20" s="2"/>
      <c r="F20" s="2"/>
      <c r="G20" s="2"/>
      <c r="H20" s="2"/>
      <c r="I20" s="2"/>
      <c r="J20" s="2"/>
      <c r="K20" s="2"/>
      <c r="L20" s="2"/>
      <c r="M20" s="2"/>
      <c r="N20" s="2"/>
      <c r="O20" s="2"/>
      <c r="P20" s="2"/>
      <c r="Q20" s="2"/>
      <c r="R20" s="2"/>
    </row>
    <row r="21" spans="1:18">
      <c r="A21" s="2"/>
      <c r="B21" s="2"/>
      <c r="C21" s="2"/>
      <c r="D21" s="2"/>
      <c r="E21" s="2"/>
      <c r="F21" s="2"/>
      <c r="G21" s="2"/>
      <c r="H21" s="2"/>
      <c r="I21" s="2"/>
      <c r="J21" s="2"/>
      <c r="K21" s="2"/>
      <c r="L21" s="2"/>
      <c r="M21" s="2"/>
      <c r="N21" s="2"/>
      <c r="O21" s="2"/>
      <c r="P21" s="2"/>
      <c r="Q21" s="2"/>
      <c r="R21" s="2"/>
    </row>
  </sheetData>
  <mergeCells count="2">
    <mergeCell ref="A8:N8"/>
    <mergeCell ref="A9:N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29BDF-DE97-4844-B6E5-DD5E3229B9D5}">
  <sheetPr published="0"/>
  <dimension ref="A1:Q35"/>
  <sheetViews>
    <sheetView topLeftCell="A4" zoomScale="80" zoomScaleNormal="80" workbookViewId="0">
      <selection activeCell="A4" sqref="A4"/>
    </sheetView>
  </sheetViews>
  <sheetFormatPr defaultRowHeight="15"/>
  <cols>
    <col min="1" max="1" width="30.42578125" bestFit="1" customWidth="1"/>
    <col min="2" max="2" width="50.7109375" bestFit="1" customWidth="1"/>
    <col min="3" max="3" width="21.7109375" customWidth="1"/>
    <col min="4" max="4" width="19.140625" bestFit="1" customWidth="1"/>
    <col min="5" max="5" width="17.85546875" bestFit="1" customWidth="1"/>
    <col min="6" max="6" width="10.42578125" bestFit="1" customWidth="1"/>
    <col min="7" max="7" width="15.28515625" bestFit="1" customWidth="1"/>
    <col min="8" max="8" width="21" bestFit="1" customWidth="1"/>
    <col min="9" max="9" width="14.85546875" bestFit="1" customWidth="1"/>
    <col min="10" max="10" width="17" bestFit="1" customWidth="1"/>
    <col min="11" max="12" width="16.140625" bestFit="1" customWidth="1"/>
    <col min="13" max="13" width="16.5703125" customWidth="1"/>
    <col min="14" max="14" width="18.42578125" customWidth="1"/>
    <col min="15" max="15" width="17.42578125" customWidth="1"/>
    <col min="16" max="16" width="17.140625" customWidth="1"/>
    <col min="17" max="17" width="17.42578125" customWidth="1"/>
  </cols>
  <sheetData>
    <row r="1" spans="1:17" ht="18.75">
      <c r="A1" s="359" t="s">
        <v>35</v>
      </c>
      <c r="B1" s="360"/>
      <c r="C1" s="360"/>
      <c r="D1" s="360"/>
      <c r="E1" s="360"/>
      <c r="F1" s="360"/>
      <c r="G1" s="360"/>
      <c r="H1" s="360"/>
      <c r="I1" s="360"/>
      <c r="J1" s="360"/>
      <c r="K1" s="360"/>
      <c r="L1" s="360"/>
      <c r="M1" s="360"/>
      <c r="N1" s="360"/>
      <c r="O1" s="360"/>
      <c r="P1" s="360"/>
      <c r="Q1" s="361"/>
    </row>
    <row r="2" spans="1:17" ht="23.1" customHeight="1">
      <c r="A2" s="362" t="s">
        <v>36</v>
      </c>
      <c r="B2" s="363"/>
      <c r="C2" s="363"/>
      <c r="D2" s="363"/>
      <c r="E2" s="363"/>
      <c r="F2" s="363"/>
      <c r="G2" s="364"/>
      <c r="H2" s="362" t="s">
        <v>37</v>
      </c>
      <c r="I2" s="363"/>
      <c r="J2" s="363"/>
      <c r="K2" s="363"/>
      <c r="L2" s="364"/>
      <c r="M2" s="362" t="s">
        <v>38</v>
      </c>
      <c r="N2" s="363"/>
      <c r="O2" s="363"/>
      <c r="P2" s="363"/>
      <c r="Q2" s="364"/>
    </row>
    <row r="3" spans="1:17" ht="30.75">
      <c r="A3" s="297" t="s">
        <v>39</v>
      </c>
      <c r="B3" s="297" t="s">
        <v>40</v>
      </c>
      <c r="C3" s="297" t="s">
        <v>41</v>
      </c>
      <c r="D3" s="297" t="s">
        <v>42</v>
      </c>
      <c r="E3" s="298" t="s">
        <v>43</v>
      </c>
      <c r="F3" s="299" t="s">
        <v>44</v>
      </c>
      <c r="G3" s="298" t="s">
        <v>45</v>
      </c>
      <c r="H3" s="297" t="s">
        <v>46</v>
      </c>
      <c r="I3" s="300" t="s">
        <v>47</v>
      </c>
      <c r="J3" s="297" t="s">
        <v>48</v>
      </c>
      <c r="K3" s="301" t="s">
        <v>49</v>
      </c>
      <c r="L3" s="301" t="s">
        <v>50</v>
      </c>
      <c r="M3" s="297" t="s">
        <v>51</v>
      </c>
      <c r="N3" s="297" t="s">
        <v>52</v>
      </c>
      <c r="O3" s="297" t="s">
        <v>53</v>
      </c>
      <c r="P3" s="297" t="s">
        <v>54</v>
      </c>
      <c r="Q3" s="297" t="s">
        <v>55</v>
      </c>
    </row>
    <row r="4" spans="1:17" ht="76.5">
      <c r="A4" s="302" t="s">
        <v>56</v>
      </c>
      <c r="B4" s="302" t="s">
        <v>57</v>
      </c>
      <c r="C4" s="302" t="s">
        <v>58</v>
      </c>
      <c r="D4" s="302" t="s">
        <v>59</v>
      </c>
      <c r="E4" s="302" t="s">
        <v>60</v>
      </c>
      <c r="F4" s="302" t="s">
        <v>61</v>
      </c>
      <c r="G4" s="302" t="s">
        <v>62</v>
      </c>
      <c r="H4" s="302" t="s">
        <v>63</v>
      </c>
      <c r="I4" s="302" t="s">
        <v>64</v>
      </c>
      <c r="J4" s="302" t="s">
        <v>65</v>
      </c>
      <c r="K4" s="302" t="s">
        <v>66</v>
      </c>
      <c r="L4" s="302" t="s">
        <v>67</v>
      </c>
      <c r="M4" s="302" t="s">
        <v>68</v>
      </c>
      <c r="N4" s="302" t="s">
        <v>69</v>
      </c>
      <c r="O4" s="302" t="s">
        <v>70</v>
      </c>
      <c r="P4" s="302" t="s">
        <v>71</v>
      </c>
      <c r="Q4" s="302" t="s">
        <v>72</v>
      </c>
    </row>
    <row r="5" spans="1:17" s="2" customFormat="1" ht="30.75">
      <c r="A5" s="293" t="s">
        <v>73</v>
      </c>
      <c r="B5" s="303" t="s">
        <v>74</v>
      </c>
      <c r="C5" s="296" t="s">
        <v>75</v>
      </c>
      <c r="D5" s="304" t="s">
        <v>76</v>
      </c>
      <c r="E5" s="304" t="s">
        <v>77</v>
      </c>
      <c r="F5" s="305" t="s">
        <v>77</v>
      </c>
      <c r="G5" s="305" t="s">
        <v>77</v>
      </c>
      <c r="H5" s="306" t="s">
        <v>78</v>
      </c>
      <c r="I5" s="307" t="s">
        <v>79</v>
      </c>
      <c r="J5" s="306" t="s">
        <v>80</v>
      </c>
      <c r="K5" s="308" t="s">
        <v>81</v>
      </c>
      <c r="L5" s="309" t="s">
        <v>82</v>
      </c>
      <c r="M5" s="304" t="s">
        <v>76</v>
      </c>
      <c r="N5" s="304" t="s">
        <v>77</v>
      </c>
      <c r="O5" s="304" t="s">
        <v>76</v>
      </c>
      <c r="P5" s="304" t="s">
        <v>76</v>
      </c>
      <c r="Q5" s="304" t="s">
        <v>76</v>
      </c>
    </row>
    <row r="6" spans="1:17" s="2" customFormat="1" ht="30.75">
      <c r="A6" s="296" t="s">
        <v>83</v>
      </c>
      <c r="B6" s="303" t="s">
        <v>84</v>
      </c>
      <c r="C6" s="296" t="s">
        <v>85</v>
      </c>
      <c r="D6" s="304" t="s">
        <v>76</v>
      </c>
      <c r="E6" s="304" t="s">
        <v>77</v>
      </c>
      <c r="F6" s="305" t="s">
        <v>77</v>
      </c>
      <c r="G6" s="304" t="s">
        <v>77</v>
      </c>
      <c r="H6" s="306" t="s">
        <v>86</v>
      </c>
      <c r="I6" s="307" t="s">
        <v>79</v>
      </c>
      <c r="J6" s="306" t="s">
        <v>80</v>
      </c>
      <c r="K6" s="308" t="s">
        <v>87</v>
      </c>
      <c r="L6" s="309" t="s">
        <v>88</v>
      </c>
      <c r="M6" s="304" t="s">
        <v>76</v>
      </c>
      <c r="N6" s="304" t="s">
        <v>77</v>
      </c>
      <c r="O6" s="304" t="s">
        <v>76</v>
      </c>
      <c r="P6" s="304" t="s">
        <v>76</v>
      </c>
      <c r="Q6" s="304" t="s">
        <v>77</v>
      </c>
    </row>
    <row r="7" spans="1:17" ht="30.75">
      <c r="A7" s="296" t="s">
        <v>89</v>
      </c>
      <c r="B7" s="303" t="s">
        <v>90</v>
      </c>
      <c r="C7" s="296" t="s">
        <v>85</v>
      </c>
      <c r="D7" s="304" t="s">
        <v>76</v>
      </c>
      <c r="E7" s="305" t="s">
        <v>77</v>
      </c>
      <c r="F7" s="305" t="s">
        <v>77</v>
      </c>
      <c r="G7" s="305" t="s">
        <v>77</v>
      </c>
      <c r="H7" s="306" t="s">
        <v>78</v>
      </c>
      <c r="I7" s="307" t="s">
        <v>79</v>
      </c>
      <c r="J7" s="306" t="s">
        <v>80</v>
      </c>
      <c r="K7" s="308" t="s">
        <v>91</v>
      </c>
      <c r="L7" s="309" t="s">
        <v>92</v>
      </c>
      <c r="M7" s="304" t="s">
        <v>76</v>
      </c>
      <c r="N7" s="304" t="s">
        <v>76</v>
      </c>
      <c r="O7" s="304" t="s">
        <v>76</v>
      </c>
      <c r="P7" s="304" t="s">
        <v>76</v>
      </c>
      <c r="Q7" s="305" t="s">
        <v>77</v>
      </c>
    </row>
    <row r="8" spans="1:17" ht="30.75">
      <c r="A8" s="296" t="s">
        <v>93</v>
      </c>
      <c r="B8" s="303" t="s">
        <v>94</v>
      </c>
      <c r="C8" s="296" t="s">
        <v>85</v>
      </c>
      <c r="D8" s="305" t="s">
        <v>76</v>
      </c>
      <c r="E8" s="305" t="s">
        <v>77</v>
      </c>
      <c r="F8" s="305" t="s">
        <v>77</v>
      </c>
      <c r="G8" s="305" t="s">
        <v>77</v>
      </c>
      <c r="H8" s="306" t="s">
        <v>86</v>
      </c>
      <c r="I8" s="307" t="s">
        <v>79</v>
      </c>
      <c r="J8" s="306" t="s">
        <v>80</v>
      </c>
      <c r="K8" s="308" t="s">
        <v>95</v>
      </c>
      <c r="L8" s="309" t="s">
        <v>96</v>
      </c>
      <c r="M8" s="304" t="s">
        <v>76</v>
      </c>
      <c r="N8" s="304" t="s">
        <v>76</v>
      </c>
      <c r="O8" s="304" t="s">
        <v>76</v>
      </c>
      <c r="P8" s="304" t="s">
        <v>76</v>
      </c>
      <c r="Q8" s="305" t="s">
        <v>77</v>
      </c>
    </row>
    <row r="9" spans="1:17" ht="30.75">
      <c r="A9" s="310" t="s">
        <v>97</v>
      </c>
      <c r="B9" s="303" t="s">
        <v>98</v>
      </c>
      <c r="C9" s="296" t="s">
        <v>99</v>
      </c>
      <c r="D9" s="305" t="s">
        <v>76</v>
      </c>
      <c r="E9" s="305" t="s">
        <v>77</v>
      </c>
      <c r="F9" s="305" t="s">
        <v>77</v>
      </c>
      <c r="G9" s="305" t="s">
        <v>77</v>
      </c>
      <c r="H9" s="306" t="s">
        <v>100</v>
      </c>
      <c r="I9" s="307" t="s">
        <v>79</v>
      </c>
      <c r="J9" s="306" t="s">
        <v>80</v>
      </c>
      <c r="K9" s="308" t="s">
        <v>101</v>
      </c>
      <c r="L9" s="309" t="s">
        <v>102</v>
      </c>
      <c r="M9" s="304" t="s">
        <v>76</v>
      </c>
      <c r="N9" s="305" t="s">
        <v>77</v>
      </c>
      <c r="O9" s="304" t="s">
        <v>76</v>
      </c>
      <c r="P9" s="304" t="s">
        <v>76</v>
      </c>
      <c r="Q9" s="305" t="s">
        <v>77</v>
      </c>
    </row>
    <row r="10" spans="1:17" s="2" customFormat="1" ht="30.75">
      <c r="A10" s="293" t="s">
        <v>103</v>
      </c>
      <c r="B10" s="293" t="s">
        <v>104</v>
      </c>
      <c r="C10" s="293" t="s">
        <v>105</v>
      </c>
      <c r="D10" s="304" t="s">
        <v>76</v>
      </c>
      <c r="E10" s="304" t="s">
        <v>77</v>
      </c>
      <c r="F10" s="304" t="s">
        <v>76</v>
      </c>
      <c r="G10" s="304" t="s">
        <v>77</v>
      </c>
      <c r="H10" s="293" t="s">
        <v>106</v>
      </c>
      <c r="I10" s="307" t="s">
        <v>107</v>
      </c>
      <c r="J10" s="293" t="s">
        <v>108</v>
      </c>
      <c r="K10" s="311" t="s">
        <v>109</v>
      </c>
      <c r="L10" s="311" t="s">
        <v>110</v>
      </c>
      <c r="M10" s="304" t="s">
        <v>76</v>
      </c>
      <c r="N10" s="304" t="s">
        <v>76</v>
      </c>
      <c r="O10" s="304" t="s">
        <v>77</v>
      </c>
      <c r="P10" s="304" t="s">
        <v>76</v>
      </c>
      <c r="Q10" s="304" t="s">
        <v>76</v>
      </c>
    </row>
    <row r="11" spans="1:17" ht="30.75">
      <c r="A11" s="293" t="s">
        <v>111</v>
      </c>
      <c r="B11" s="312" t="s">
        <v>112</v>
      </c>
      <c r="C11" s="293" t="s">
        <v>113</v>
      </c>
      <c r="D11" s="304" t="s">
        <v>76</v>
      </c>
      <c r="E11" s="304" t="s">
        <v>76</v>
      </c>
      <c r="F11" s="304" t="s">
        <v>77</v>
      </c>
      <c r="G11" s="304" t="s">
        <v>77</v>
      </c>
      <c r="H11" s="293" t="s">
        <v>114</v>
      </c>
      <c r="I11" s="307" t="s">
        <v>107</v>
      </c>
      <c r="J11" s="293" t="s">
        <v>115</v>
      </c>
      <c r="K11" s="311" t="s">
        <v>116</v>
      </c>
      <c r="L11" s="311" t="s">
        <v>117</v>
      </c>
      <c r="M11" s="304" t="s">
        <v>76</v>
      </c>
      <c r="N11" s="304" t="s">
        <v>77</v>
      </c>
      <c r="O11" s="304" t="s">
        <v>76</v>
      </c>
      <c r="P11" s="304" t="s">
        <v>76</v>
      </c>
      <c r="Q11" s="304" t="s">
        <v>77</v>
      </c>
    </row>
    <row r="12" spans="1:17" ht="30.75">
      <c r="A12" s="293" t="s">
        <v>118</v>
      </c>
      <c r="B12" s="312" t="s">
        <v>112</v>
      </c>
      <c r="C12" s="293" t="s">
        <v>48</v>
      </c>
      <c r="D12" s="304" t="s">
        <v>76</v>
      </c>
      <c r="E12" s="304" t="s">
        <v>76</v>
      </c>
      <c r="F12" s="304" t="s">
        <v>76</v>
      </c>
      <c r="G12" s="304" t="s">
        <v>77</v>
      </c>
      <c r="H12" s="293" t="s">
        <v>119</v>
      </c>
      <c r="I12" s="307" t="s">
        <v>107</v>
      </c>
      <c r="J12" s="293" t="s">
        <v>115</v>
      </c>
      <c r="K12" s="311" t="s">
        <v>120</v>
      </c>
      <c r="L12" s="311" t="s">
        <v>121</v>
      </c>
      <c r="M12" s="304" t="s">
        <v>76</v>
      </c>
      <c r="N12" s="304" t="s">
        <v>77</v>
      </c>
      <c r="O12" s="304" t="s">
        <v>76</v>
      </c>
      <c r="P12" s="304" t="s">
        <v>76</v>
      </c>
      <c r="Q12" s="304" t="s">
        <v>76</v>
      </c>
    </row>
    <row r="13" spans="1:17" ht="30.75">
      <c r="A13" s="293" t="s">
        <v>122</v>
      </c>
      <c r="B13" s="312" t="s">
        <v>112</v>
      </c>
      <c r="C13" s="293" t="s">
        <v>48</v>
      </c>
      <c r="D13" s="304" t="s">
        <v>76</v>
      </c>
      <c r="E13" s="304" t="s">
        <v>76</v>
      </c>
      <c r="F13" s="304" t="s">
        <v>76</v>
      </c>
      <c r="G13" s="304" t="s">
        <v>77</v>
      </c>
      <c r="H13" s="293" t="s">
        <v>123</v>
      </c>
      <c r="I13" s="307" t="s">
        <v>107</v>
      </c>
      <c r="J13" s="293" t="s">
        <v>115</v>
      </c>
      <c r="K13" s="311" t="s">
        <v>124</v>
      </c>
      <c r="L13" s="311" t="s">
        <v>125</v>
      </c>
      <c r="M13" s="304" t="s">
        <v>76</v>
      </c>
      <c r="N13" s="304" t="s">
        <v>77</v>
      </c>
      <c r="O13" s="304" t="s">
        <v>76</v>
      </c>
      <c r="P13" s="304" t="s">
        <v>76</v>
      </c>
      <c r="Q13" s="304" t="s">
        <v>76</v>
      </c>
    </row>
    <row r="14" spans="1:17" ht="45.75">
      <c r="A14" s="293" t="s">
        <v>126</v>
      </c>
      <c r="B14" s="293" t="s">
        <v>127</v>
      </c>
      <c r="C14" s="293" t="s">
        <v>113</v>
      </c>
      <c r="D14" s="304" t="s">
        <v>76</v>
      </c>
      <c r="E14" s="304" t="s">
        <v>76</v>
      </c>
      <c r="F14" s="304" t="s">
        <v>77</v>
      </c>
      <c r="G14" s="304" t="s">
        <v>77</v>
      </c>
      <c r="H14" s="293" t="s">
        <v>128</v>
      </c>
      <c r="I14" s="307" t="s">
        <v>107</v>
      </c>
      <c r="J14" s="293" t="s">
        <v>129</v>
      </c>
      <c r="K14" s="311" t="s">
        <v>130</v>
      </c>
      <c r="L14" s="313" t="s">
        <v>131</v>
      </c>
      <c r="M14" s="304" t="s">
        <v>76</v>
      </c>
      <c r="N14" s="304" t="s">
        <v>77</v>
      </c>
      <c r="O14" s="304" t="s">
        <v>76</v>
      </c>
      <c r="P14" s="304" t="s">
        <v>76</v>
      </c>
      <c r="Q14" s="304" t="s">
        <v>76</v>
      </c>
    </row>
    <row r="15" spans="1:17" s="2" customFormat="1" ht="30.75">
      <c r="A15" s="293" t="s">
        <v>132</v>
      </c>
      <c r="B15" s="293" t="s">
        <v>133</v>
      </c>
      <c r="C15" s="293" t="s">
        <v>113</v>
      </c>
      <c r="D15" s="304" t="s">
        <v>76</v>
      </c>
      <c r="E15" s="304" t="s">
        <v>77</v>
      </c>
      <c r="F15" s="304" t="s">
        <v>76</v>
      </c>
      <c r="G15" s="304" t="s">
        <v>77</v>
      </c>
      <c r="H15" s="293" t="s">
        <v>134</v>
      </c>
      <c r="I15" s="307" t="s">
        <v>107</v>
      </c>
      <c r="J15" s="293" t="s">
        <v>129</v>
      </c>
      <c r="K15" s="311" t="s">
        <v>135</v>
      </c>
      <c r="L15" s="313" t="s">
        <v>136</v>
      </c>
      <c r="M15" s="304" t="s">
        <v>76</v>
      </c>
      <c r="N15" s="304" t="s">
        <v>76</v>
      </c>
      <c r="O15" s="304" t="s">
        <v>76</v>
      </c>
      <c r="P15" s="304" t="s">
        <v>76</v>
      </c>
      <c r="Q15" s="304" t="s">
        <v>77</v>
      </c>
    </row>
    <row r="16" spans="1:17" ht="30.75">
      <c r="A16" s="293" t="s">
        <v>137</v>
      </c>
      <c r="B16" s="314" t="s">
        <v>138</v>
      </c>
      <c r="C16" s="293" t="s">
        <v>75</v>
      </c>
      <c r="D16" s="304" t="s">
        <v>76</v>
      </c>
      <c r="E16" s="304" t="s">
        <v>139</v>
      </c>
      <c r="F16" s="304" t="s">
        <v>139</v>
      </c>
      <c r="G16" s="304" t="s">
        <v>139</v>
      </c>
      <c r="H16" s="315" t="s">
        <v>140</v>
      </c>
      <c r="I16" s="307" t="s">
        <v>141</v>
      </c>
      <c r="J16" s="307" t="s">
        <v>142</v>
      </c>
      <c r="K16" s="316" t="s">
        <v>143</v>
      </c>
      <c r="L16" s="317" t="s">
        <v>144</v>
      </c>
      <c r="M16" s="304" t="s">
        <v>76</v>
      </c>
      <c r="N16" s="304" t="s">
        <v>76</v>
      </c>
      <c r="O16" s="304" t="s">
        <v>77</v>
      </c>
      <c r="P16" s="304" t="s">
        <v>76</v>
      </c>
      <c r="Q16" s="304" t="s">
        <v>76</v>
      </c>
    </row>
    <row r="17" spans="1:17" ht="60.75">
      <c r="A17" s="293" t="s">
        <v>145</v>
      </c>
      <c r="B17" s="318" t="s">
        <v>146</v>
      </c>
      <c r="C17" s="293" t="s">
        <v>75</v>
      </c>
      <c r="D17" s="304" t="s">
        <v>76</v>
      </c>
      <c r="E17" s="304" t="s">
        <v>139</v>
      </c>
      <c r="F17" s="304" t="s">
        <v>147</v>
      </c>
      <c r="G17" s="304" t="s">
        <v>139</v>
      </c>
      <c r="H17" s="307" t="s">
        <v>148</v>
      </c>
      <c r="I17" s="307" t="s">
        <v>141</v>
      </c>
      <c r="J17" s="307" t="s">
        <v>149</v>
      </c>
      <c r="K17" s="317" t="s">
        <v>150</v>
      </c>
      <c r="L17" s="317" t="s">
        <v>151</v>
      </c>
      <c r="M17" s="304" t="s">
        <v>77</v>
      </c>
      <c r="N17" s="304" t="s">
        <v>77</v>
      </c>
      <c r="O17" s="304" t="s">
        <v>139</v>
      </c>
      <c r="P17" s="304" t="s">
        <v>76</v>
      </c>
      <c r="Q17" s="304" t="s">
        <v>77</v>
      </c>
    </row>
    <row r="18" spans="1:17" ht="60.75">
      <c r="A18" s="319" t="s">
        <v>152</v>
      </c>
      <c r="B18" s="318" t="s">
        <v>153</v>
      </c>
      <c r="C18" s="293" t="s">
        <v>75</v>
      </c>
      <c r="D18" s="304" t="s">
        <v>147</v>
      </c>
      <c r="E18" s="304" t="s">
        <v>139</v>
      </c>
      <c r="F18" s="304" t="s">
        <v>139</v>
      </c>
      <c r="G18" s="304" t="s">
        <v>139</v>
      </c>
      <c r="H18" s="307" t="s">
        <v>148</v>
      </c>
      <c r="I18" s="307" t="s">
        <v>141</v>
      </c>
      <c r="J18" s="307" t="s">
        <v>154</v>
      </c>
      <c r="K18" s="316" t="s">
        <v>155</v>
      </c>
      <c r="L18" s="317" t="s">
        <v>156</v>
      </c>
      <c r="M18" s="304" t="s">
        <v>77</v>
      </c>
      <c r="N18" s="304" t="s">
        <v>77</v>
      </c>
      <c r="O18" s="304" t="s">
        <v>139</v>
      </c>
      <c r="P18" s="304" t="s">
        <v>76</v>
      </c>
      <c r="Q18" s="304" t="s">
        <v>76</v>
      </c>
    </row>
    <row r="19" spans="1:17" ht="45.75">
      <c r="A19" s="293" t="s">
        <v>157</v>
      </c>
      <c r="B19" s="293" t="s">
        <v>158</v>
      </c>
      <c r="C19" s="293" t="s">
        <v>75</v>
      </c>
      <c r="D19" s="304" t="s">
        <v>147</v>
      </c>
      <c r="E19" s="304" t="s">
        <v>139</v>
      </c>
      <c r="F19" s="304" t="s">
        <v>139</v>
      </c>
      <c r="G19" s="304" t="s">
        <v>139</v>
      </c>
      <c r="H19" s="307" t="s">
        <v>159</v>
      </c>
      <c r="I19" s="307" t="s">
        <v>141</v>
      </c>
      <c r="J19" s="307" t="s">
        <v>160</v>
      </c>
      <c r="K19" s="316" t="s">
        <v>161</v>
      </c>
      <c r="L19" s="317" t="s">
        <v>162</v>
      </c>
      <c r="M19" s="304" t="s">
        <v>77</v>
      </c>
      <c r="N19" s="304" t="s">
        <v>76</v>
      </c>
      <c r="O19" s="304" t="s">
        <v>139</v>
      </c>
      <c r="P19" s="304" t="s">
        <v>76</v>
      </c>
      <c r="Q19" s="304" t="s">
        <v>77</v>
      </c>
    </row>
    <row r="20" spans="1:17" ht="45.75">
      <c r="A20" s="293" t="s">
        <v>163</v>
      </c>
      <c r="B20" s="293" t="s">
        <v>164</v>
      </c>
      <c r="C20" s="293" t="s">
        <v>165</v>
      </c>
      <c r="D20" s="304" t="s">
        <v>166</v>
      </c>
      <c r="E20" s="304" t="s">
        <v>139</v>
      </c>
      <c r="F20" s="304" t="s">
        <v>139</v>
      </c>
      <c r="G20" s="304" t="s">
        <v>139</v>
      </c>
      <c r="H20" s="307" t="s">
        <v>167</v>
      </c>
      <c r="I20" s="307" t="s">
        <v>141</v>
      </c>
      <c r="J20" s="307" t="s">
        <v>168</v>
      </c>
      <c r="K20" s="316" t="s">
        <v>169</v>
      </c>
      <c r="L20" s="317" t="s">
        <v>170</v>
      </c>
      <c r="M20" s="304" t="s">
        <v>77</v>
      </c>
      <c r="N20" s="304" t="s">
        <v>76</v>
      </c>
      <c r="O20" s="304" t="s">
        <v>77</v>
      </c>
      <c r="P20" s="304" t="s">
        <v>76</v>
      </c>
      <c r="Q20" s="304" t="s">
        <v>77</v>
      </c>
    </row>
    <row r="21" spans="1:17" ht="60.75">
      <c r="A21" s="320" t="s">
        <v>171</v>
      </c>
      <c r="B21" s="293" t="s">
        <v>172</v>
      </c>
      <c r="C21" s="293" t="s">
        <v>99</v>
      </c>
      <c r="D21" s="304" t="s">
        <v>147</v>
      </c>
      <c r="E21" s="304" t="s">
        <v>139</v>
      </c>
      <c r="F21" s="304" t="s">
        <v>139</v>
      </c>
      <c r="G21" s="304" t="s">
        <v>139</v>
      </c>
      <c r="H21" s="307" t="s">
        <v>173</v>
      </c>
      <c r="I21" s="307" t="s">
        <v>141</v>
      </c>
      <c r="J21" s="307" t="s">
        <v>174</v>
      </c>
      <c r="K21" s="316" t="s">
        <v>175</v>
      </c>
      <c r="L21" s="317" t="s">
        <v>176</v>
      </c>
      <c r="M21" s="304" t="s">
        <v>76</v>
      </c>
      <c r="N21" s="304" t="s">
        <v>76</v>
      </c>
      <c r="O21" s="304" t="s">
        <v>139</v>
      </c>
      <c r="P21" s="304" t="s">
        <v>76</v>
      </c>
      <c r="Q21" s="304" t="s">
        <v>77</v>
      </c>
    </row>
    <row r="22" spans="1:17" ht="30.75">
      <c r="A22" s="307" t="s">
        <v>177</v>
      </c>
      <c r="B22" s="307" t="s">
        <v>178</v>
      </c>
      <c r="C22" s="307" t="s">
        <v>75</v>
      </c>
      <c r="D22" s="304" t="s">
        <v>76</v>
      </c>
      <c r="E22" s="304" t="s">
        <v>77</v>
      </c>
      <c r="F22" s="304" t="s">
        <v>77</v>
      </c>
      <c r="G22" s="304" t="s">
        <v>77</v>
      </c>
      <c r="H22" s="307" t="s">
        <v>177</v>
      </c>
      <c r="I22" s="307" t="s">
        <v>141</v>
      </c>
      <c r="J22" s="307" t="s">
        <v>179</v>
      </c>
      <c r="K22" s="308" t="s">
        <v>180</v>
      </c>
      <c r="L22" s="309" t="s">
        <v>181</v>
      </c>
      <c r="M22" s="304" t="s">
        <v>76</v>
      </c>
      <c r="N22" s="304" t="s">
        <v>77</v>
      </c>
      <c r="O22" s="304" t="s">
        <v>77</v>
      </c>
      <c r="P22" s="304" t="s">
        <v>76</v>
      </c>
      <c r="Q22" s="304" t="s">
        <v>77</v>
      </c>
    </row>
    <row r="23" spans="1:17" ht="30.75">
      <c r="A23" s="293" t="s">
        <v>182</v>
      </c>
      <c r="B23" s="293" t="s">
        <v>183</v>
      </c>
      <c r="C23" s="293" t="s">
        <v>99</v>
      </c>
      <c r="D23" s="304" t="s">
        <v>76</v>
      </c>
      <c r="E23" s="304" t="s">
        <v>77</v>
      </c>
      <c r="F23" s="304" t="s">
        <v>76</v>
      </c>
      <c r="G23" s="304" t="s">
        <v>77</v>
      </c>
      <c r="H23" s="307" t="s">
        <v>184</v>
      </c>
      <c r="I23" s="307" t="s">
        <v>141</v>
      </c>
      <c r="J23" s="307" t="s">
        <v>185</v>
      </c>
      <c r="K23" s="316" t="s">
        <v>186</v>
      </c>
      <c r="L23" s="317" t="s">
        <v>187</v>
      </c>
      <c r="M23" s="304" t="s">
        <v>76</v>
      </c>
      <c r="N23" s="304" t="s">
        <v>77</v>
      </c>
      <c r="O23" s="304" t="s">
        <v>77</v>
      </c>
      <c r="P23" s="304" t="s">
        <v>76</v>
      </c>
      <c r="Q23" s="304" t="s">
        <v>77</v>
      </c>
    </row>
    <row r="24" spans="1:17">
      <c r="A24" s="293" t="s">
        <v>188</v>
      </c>
      <c r="B24" s="312" t="s">
        <v>189</v>
      </c>
      <c r="C24" s="293" t="s">
        <v>75</v>
      </c>
      <c r="D24" s="304" t="s">
        <v>76</v>
      </c>
      <c r="E24" s="304" t="s">
        <v>77</v>
      </c>
      <c r="F24" s="304" t="s">
        <v>77</v>
      </c>
      <c r="G24" s="304" t="s">
        <v>77</v>
      </c>
      <c r="H24" s="315" t="s">
        <v>184</v>
      </c>
      <c r="I24" s="307" t="s">
        <v>141</v>
      </c>
      <c r="J24" s="307" t="s">
        <v>185</v>
      </c>
      <c r="K24" s="316" t="s">
        <v>186</v>
      </c>
      <c r="L24" s="317" t="s">
        <v>187</v>
      </c>
      <c r="M24" s="304" t="s">
        <v>76</v>
      </c>
      <c r="N24" s="304" t="s">
        <v>77</v>
      </c>
      <c r="O24" s="304" t="s">
        <v>77</v>
      </c>
      <c r="P24" s="304" t="s">
        <v>76</v>
      </c>
      <c r="Q24" s="304" t="s">
        <v>76</v>
      </c>
    </row>
    <row r="25" spans="1:17" ht="30.75">
      <c r="A25" s="293" t="s">
        <v>190</v>
      </c>
      <c r="B25" s="312" t="s">
        <v>191</v>
      </c>
      <c r="C25" s="293" t="s">
        <v>192</v>
      </c>
      <c r="D25" s="304" t="s">
        <v>77</v>
      </c>
      <c r="E25" s="304" t="s">
        <v>76</v>
      </c>
      <c r="F25" s="304" t="s">
        <v>77</v>
      </c>
      <c r="G25" s="304" t="s">
        <v>77</v>
      </c>
      <c r="H25" s="307" t="s">
        <v>193</v>
      </c>
      <c r="I25" s="307" t="s">
        <v>194</v>
      </c>
      <c r="J25" s="307" t="s">
        <v>195</v>
      </c>
      <c r="K25" s="311" t="s">
        <v>196</v>
      </c>
      <c r="L25" s="313" t="s">
        <v>197</v>
      </c>
      <c r="M25" s="304" t="s">
        <v>77</v>
      </c>
      <c r="N25" s="304" t="s">
        <v>77</v>
      </c>
      <c r="O25" s="304" t="s">
        <v>77</v>
      </c>
      <c r="P25" s="304" t="s">
        <v>76</v>
      </c>
      <c r="Q25" s="304" t="s">
        <v>77</v>
      </c>
    </row>
    <row r="26" spans="1:17" s="2" customFormat="1" ht="30.75">
      <c r="A26" s="293" t="s">
        <v>198</v>
      </c>
      <c r="B26" s="312" t="s">
        <v>199</v>
      </c>
      <c r="C26" s="293" t="s">
        <v>192</v>
      </c>
      <c r="D26" s="304" t="s">
        <v>77</v>
      </c>
      <c r="E26" s="304" t="s">
        <v>76</v>
      </c>
      <c r="F26" s="304" t="s">
        <v>77</v>
      </c>
      <c r="G26" s="304" t="s">
        <v>77</v>
      </c>
      <c r="H26" s="307" t="s">
        <v>200</v>
      </c>
      <c r="I26" s="307" t="s">
        <v>194</v>
      </c>
      <c r="J26" s="307" t="s">
        <v>201</v>
      </c>
      <c r="K26" s="311" t="s">
        <v>202</v>
      </c>
      <c r="L26" s="313" t="s">
        <v>203</v>
      </c>
      <c r="M26" s="304" t="s">
        <v>77</v>
      </c>
      <c r="N26" s="304" t="s">
        <v>76</v>
      </c>
      <c r="O26" s="304" t="s">
        <v>77</v>
      </c>
      <c r="P26" s="304" t="s">
        <v>76</v>
      </c>
      <c r="Q26" s="304" t="s">
        <v>77</v>
      </c>
    </row>
    <row r="27" spans="1:17" s="2" customFormat="1" ht="30.75">
      <c r="A27" s="293" t="s">
        <v>204</v>
      </c>
      <c r="B27" s="312" t="s">
        <v>199</v>
      </c>
      <c r="C27" s="293" t="s">
        <v>192</v>
      </c>
      <c r="D27" s="304" t="s">
        <v>77</v>
      </c>
      <c r="E27" s="304" t="s">
        <v>76</v>
      </c>
      <c r="F27" s="304" t="s">
        <v>77</v>
      </c>
      <c r="G27" s="304" t="s">
        <v>77</v>
      </c>
      <c r="H27" s="307" t="s">
        <v>200</v>
      </c>
      <c r="I27" s="307" t="s">
        <v>194</v>
      </c>
      <c r="J27" s="307" t="s">
        <v>201</v>
      </c>
      <c r="K27" s="311" t="s">
        <v>205</v>
      </c>
      <c r="L27" s="313" t="s">
        <v>206</v>
      </c>
      <c r="M27" s="304" t="s">
        <v>77</v>
      </c>
      <c r="N27" s="304" t="s">
        <v>76</v>
      </c>
      <c r="O27" s="304" t="s">
        <v>77</v>
      </c>
      <c r="P27" s="304" t="s">
        <v>76</v>
      </c>
      <c r="Q27" s="304" t="s">
        <v>77</v>
      </c>
    </row>
    <row r="28" spans="1:17">
      <c r="A28" s="293" t="s">
        <v>207</v>
      </c>
      <c r="B28" s="312" t="s">
        <v>208</v>
      </c>
      <c r="C28" s="293" t="s">
        <v>192</v>
      </c>
      <c r="D28" s="304" t="s">
        <v>77</v>
      </c>
      <c r="E28" s="304" t="s">
        <v>77</v>
      </c>
      <c r="F28" s="304" t="s">
        <v>77</v>
      </c>
      <c r="G28" s="304" t="s">
        <v>77</v>
      </c>
      <c r="H28" s="307" t="s">
        <v>209</v>
      </c>
      <c r="I28" s="307" t="s">
        <v>194</v>
      </c>
      <c r="J28" s="307" t="s">
        <v>210</v>
      </c>
      <c r="K28" s="311" t="s">
        <v>211</v>
      </c>
      <c r="L28" s="313" t="s">
        <v>212</v>
      </c>
      <c r="M28" s="304" t="s">
        <v>77</v>
      </c>
      <c r="N28" s="304" t="s">
        <v>77</v>
      </c>
      <c r="O28" s="304" t="s">
        <v>77</v>
      </c>
      <c r="P28" s="304" t="s">
        <v>76</v>
      </c>
      <c r="Q28" s="304" t="s">
        <v>77</v>
      </c>
    </row>
    <row r="29" spans="1:17">
      <c r="A29" s="293" t="s">
        <v>213</v>
      </c>
      <c r="B29" s="321" t="s">
        <v>214</v>
      </c>
      <c r="C29" s="293" t="s">
        <v>192</v>
      </c>
      <c r="D29" s="304" t="s">
        <v>77</v>
      </c>
      <c r="E29" s="304" t="s">
        <v>77</v>
      </c>
      <c r="F29" s="304" t="s">
        <v>77</v>
      </c>
      <c r="G29" s="304" t="s">
        <v>77</v>
      </c>
      <c r="H29" s="307" t="s">
        <v>134</v>
      </c>
      <c r="I29" s="307" t="s">
        <v>194</v>
      </c>
      <c r="J29" s="307" t="s">
        <v>215</v>
      </c>
      <c r="K29" s="311" t="s">
        <v>216</v>
      </c>
      <c r="L29" s="313" t="s">
        <v>217</v>
      </c>
      <c r="M29" s="304" t="s">
        <v>77</v>
      </c>
      <c r="N29" s="304" t="s">
        <v>76</v>
      </c>
      <c r="O29" s="304" t="s">
        <v>77</v>
      </c>
      <c r="P29" s="304" t="s">
        <v>76</v>
      </c>
      <c r="Q29" s="304" t="s">
        <v>77</v>
      </c>
    </row>
    <row r="30" spans="1:17" s="2" customFormat="1">
      <c r="A30" s="322" t="s">
        <v>218</v>
      </c>
      <c r="B30" s="312" t="s">
        <v>214</v>
      </c>
      <c r="C30" s="293" t="s">
        <v>192</v>
      </c>
      <c r="D30" s="304" t="s">
        <v>77</v>
      </c>
      <c r="E30" s="304" t="s">
        <v>77</v>
      </c>
      <c r="F30" s="304" t="s">
        <v>77</v>
      </c>
      <c r="G30" s="304" t="s">
        <v>77</v>
      </c>
      <c r="H30" s="307" t="s">
        <v>219</v>
      </c>
      <c r="I30" s="307" t="s">
        <v>194</v>
      </c>
      <c r="J30" s="307" t="s">
        <v>215</v>
      </c>
      <c r="K30" s="311" t="s">
        <v>220</v>
      </c>
      <c r="L30" s="313" t="s">
        <v>221</v>
      </c>
      <c r="M30" s="304" t="s">
        <v>77</v>
      </c>
      <c r="N30" s="304" t="s">
        <v>77</v>
      </c>
      <c r="O30" s="304" t="s">
        <v>77</v>
      </c>
      <c r="P30" s="304" t="s">
        <v>76</v>
      </c>
      <c r="Q30" s="304" t="s">
        <v>77</v>
      </c>
    </row>
    <row r="31" spans="1:17" ht="30.75">
      <c r="A31" s="293" t="s">
        <v>222</v>
      </c>
      <c r="B31" s="312" t="s">
        <v>223</v>
      </c>
      <c r="C31" s="293" t="s">
        <v>192</v>
      </c>
      <c r="D31" s="304" t="s">
        <v>77</v>
      </c>
      <c r="E31" s="304" t="s">
        <v>77</v>
      </c>
      <c r="F31" s="304" t="s">
        <v>77</v>
      </c>
      <c r="G31" s="304" t="s">
        <v>77</v>
      </c>
      <c r="H31" s="307" t="s">
        <v>224</v>
      </c>
      <c r="I31" s="307" t="s">
        <v>194</v>
      </c>
      <c r="J31" s="307" t="s">
        <v>225</v>
      </c>
      <c r="K31" s="311" t="s">
        <v>226</v>
      </c>
      <c r="L31" s="313" t="s">
        <v>227</v>
      </c>
      <c r="M31" s="304" t="s">
        <v>77</v>
      </c>
      <c r="N31" s="304" t="s">
        <v>76</v>
      </c>
      <c r="O31" s="304" t="s">
        <v>77</v>
      </c>
      <c r="P31" s="304" t="s">
        <v>76</v>
      </c>
      <c r="Q31" s="304" t="s">
        <v>77</v>
      </c>
    </row>
    <row r="32" spans="1:17">
      <c r="A32" s="296"/>
      <c r="B32" s="296"/>
      <c r="C32" s="296"/>
      <c r="D32" s="296"/>
      <c r="E32" s="296"/>
      <c r="F32" s="296"/>
      <c r="G32" s="296"/>
      <c r="H32" s="296"/>
      <c r="I32" s="296"/>
      <c r="J32" s="296"/>
      <c r="K32" s="296"/>
      <c r="L32" s="296"/>
      <c r="M32" s="296"/>
      <c r="N32" s="296"/>
      <c r="O32" s="296"/>
      <c r="P32" s="296"/>
      <c r="Q32" s="296"/>
    </row>
    <row r="33" spans="1:17" ht="67.5" customHeight="1">
      <c r="A33" s="365" t="s">
        <v>228</v>
      </c>
      <c r="B33" s="366"/>
      <c r="C33" s="367"/>
      <c r="D33" s="294"/>
      <c r="E33" s="294"/>
      <c r="F33" s="294"/>
      <c r="G33" s="294"/>
      <c r="H33" s="295"/>
      <c r="I33" s="295"/>
      <c r="J33" s="295"/>
      <c r="K33" s="292"/>
      <c r="L33" s="292"/>
      <c r="M33" s="292"/>
      <c r="N33" s="292"/>
      <c r="O33" s="292"/>
      <c r="P33" s="292"/>
      <c r="Q33" s="292"/>
    </row>
    <row r="34" spans="1:17">
      <c r="A34" s="290"/>
      <c r="B34" s="290"/>
      <c r="C34" s="290"/>
      <c r="D34" s="290"/>
      <c r="E34" s="290"/>
      <c r="F34" s="290"/>
      <c r="G34" s="290"/>
      <c r="H34" s="290"/>
      <c r="I34" s="290"/>
      <c r="J34" s="290"/>
      <c r="K34" s="290"/>
      <c r="L34" s="290"/>
      <c r="M34" s="290"/>
      <c r="N34" s="290"/>
      <c r="O34" s="290"/>
      <c r="P34" s="290"/>
      <c r="Q34" s="290"/>
    </row>
    <row r="35" spans="1:17">
      <c r="A35" s="290"/>
      <c r="B35" s="290"/>
      <c r="C35" s="290"/>
      <c r="D35" s="290"/>
      <c r="E35" s="290"/>
      <c r="F35" s="290"/>
      <c r="G35" s="290"/>
      <c r="H35" s="290"/>
      <c r="I35" s="290"/>
      <c r="J35" s="290"/>
      <c r="K35" s="290"/>
      <c r="L35" s="290"/>
      <c r="M35" s="290"/>
      <c r="N35" s="290"/>
      <c r="O35" s="290"/>
      <c r="P35" s="290"/>
      <c r="Q35" s="290"/>
    </row>
  </sheetData>
  <mergeCells count="5">
    <mergeCell ref="A1:Q1"/>
    <mergeCell ref="A2:G2"/>
    <mergeCell ref="H2:L2"/>
    <mergeCell ref="M2:Q2"/>
    <mergeCell ref="A33:C33"/>
  </mergeCells>
  <hyperlinks>
    <hyperlink ref="B5" r:id="rId1" xr:uid="{360E8946-BA32-458E-A12A-0D759EB5694D}"/>
    <hyperlink ref="B6" r:id="rId2" xr:uid="{3B461C17-82EC-4DF6-ADB4-362BE93CF20F}"/>
    <hyperlink ref="B7" r:id="rId3" xr:uid="{53D35D53-625B-4375-B787-8212B2F6DBA1}"/>
    <hyperlink ref="B8" r:id="rId4" xr:uid="{9BC6E714-BAF8-4D41-ADA0-B86C0EB6CE16}"/>
    <hyperlink ref="B9" r:id="rId5" xr:uid="{BEB66782-F3E5-40D6-AEA1-C4656266256E}"/>
    <hyperlink ref="B11" r:id="rId6" xr:uid="{5DA6FB17-C00C-4AAD-B4B4-401105692854}"/>
    <hyperlink ref="B12" r:id="rId7" xr:uid="{97D2B85B-E18A-4C1A-83D6-B70E45376CB7}"/>
    <hyperlink ref="B13" r:id="rId8" xr:uid="{2A225D11-B321-49E2-9782-1DB7E5AC879E}"/>
    <hyperlink ref="B16" r:id="rId9" xr:uid="{2578B1F0-BF4E-4AEE-8B15-3DFF06CEC17E}"/>
    <hyperlink ref="B25" r:id="rId10" xr:uid="{4AC54423-1E1C-4D5D-A9D9-4B6D63D86C79}"/>
    <hyperlink ref="B26" r:id="rId11" xr:uid="{00A2C5DD-EA5E-4DAF-9969-49E2C1DD26C8}"/>
    <hyperlink ref="B27" r:id="rId12" xr:uid="{26FC107A-DC03-4D5D-A384-3D94B5A8F475}"/>
    <hyperlink ref="B28" r:id="rId13" xr:uid="{47E00C7F-B0CD-4107-A9C4-1798672C1E30}"/>
    <hyperlink ref="B29" r:id="rId14" xr:uid="{27C9F2F4-2730-4B43-ACAD-5EF8ADCBBD71}"/>
    <hyperlink ref="B30" r:id="rId15" xr:uid="{1DCA8400-FEB6-4811-AC74-B2F45031A964}"/>
    <hyperlink ref="B31" r:id="rId16" xr:uid="{3EF99733-F361-42A6-A241-81E46DEE21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7E87-24C9-4DEB-BA9A-BCF2D404A973}">
  <dimension ref="A1:Z999"/>
  <sheetViews>
    <sheetView topLeftCell="A4" zoomScale="80" zoomScaleNormal="80" workbookViewId="0">
      <selection activeCell="L9" sqref="L9"/>
    </sheetView>
  </sheetViews>
  <sheetFormatPr defaultColWidth="14.42578125" defaultRowHeight="15" customHeight="1"/>
  <cols>
    <col min="1" max="1" width="32.7109375" style="227" customWidth="1"/>
    <col min="2" max="2" width="36.140625" style="227" customWidth="1"/>
    <col min="3" max="3" width="34.85546875" style="227" customWidth="1"/>
    <col min="4" max="4" width="26.28515625" style="227" customWidth="1"/>
    <col min="5" max="16" width="15.7109375" style="227" customWidth="1"/>
    <col min="17" max="17" width="13.42578125" style="227" customWidth="1"/>
    <col min="18" max="18" width="13.28515625" style="227" customWidth="1"/>
    <col min="19" max="19" width="12.42578125" style="227" customWidth="1"/>
    <col min="20" max="20" width="13.42578125" style="227" customWidth="1"/>
    <col min="21" max="21" width="14.42578125" style="227" customWidth="1"/>
    <col min="22" max="22" width="14.28515625" style="227" customWidth="1"/>
    <col min="23" max="25" width="15.7109375" style="227" customWidth="1"/>
    <col min="26" max="26" width="8.7109375" style="227" customWidth="1"/>
    <col min="27" max="16384" width="14.42578125" style="227"/>
  </cols>
  <sheetData>
    <row r="1" spans="1:26" ht="30" customHeight="1">
      <c r="A1" s="377" t="s">
        <v>229</v>
      </c>
      <c r="B1" s="378"/>
      <c r="C1" s="378"/>
      <c r="D1" s="378"/>
      <c r="E1" s="378"/>
      <c r="F1" s="378"/>
      <c r="G1" s="378"/>
      <c r="H1" s="378"/>
      <c r="I1" s="378"/>
      <c r="J1" s="378"/>
      <c r="K1" s="378"/>
      <c r="L1" s="378"/>
      <c r="M1" s="378"/>
      <c r="N1" s="378"/>
      <c r="O1" s="378"/>
      <c r="P1" s="378"/>
      <c r="Q1" s="378"/>
      <c r="R1" s="378"/>
      <c r="S1" s="378"/>
      <c r="T1" s="378"/>
      <c r="U1" s="378"/>
      <c r="V1" s="378"/>
      <c r="W1" s="378"/>
      <c r="X1" s="378"/>
      <c r="Y1" s="379"/>
      <c r="Z1" s="226"/>
    </row>
    <row r="2" spans="1:26" ht="20.25" customHeight="1">
      <c r="A2" s="380" t="s">
        <v>230</v>
      </c>
      <c r="B2" s="378"/>
      <c r="C2" s="378"/>
      <c r="D2" s="378"/>
      <c r="E2" s="378"/>
      <c r="F2" s="381" t="s">
        <v>231</v>
      </c>
      <c r="G2" s="378"/>
      <c r="H2" s="378"/>
      <c r="I2" s="379"/>
      <c r="J2" s="380" t="s">
        <v>37</v>
      </c>
      <c r="K2" s="378"/>
      <c r="L2" s="378"/>
      <c r="M2" s="378"/>
      <c r="N2" s="379"/>
      <c r="O2" s="380" t="s">
        <v>232</v>
      </c>
      <c r="P2" s="378"/>
      <c r="Q2" s="378"/>
      <c r="R2" s="378"/>
      <c r="S2" s="378"/>
      <c r="T2" s="378"/>
      <c r="U2" s="378"/>
      <c r="V2" s="379"/>
      <c r="W2" s="228" t="s">
        <v>233</v>
      </c>
      <c r="X2" s="380" t="s">
        <v>234</v>
      </c>
      <c r="Y2" s="379"/>
      <c r="Z2" s="226"/>
    </row>
    <row r="3" spans="1:26" ht="30">
      <c r="A3" s="229" t="s">
        <v>39</v>
      </c>
      <c r="B3" s="230" t="s">
        <v>235</v>
      </c>
      <c r="C3" s="229" t="s">
        <v>236</v>
      </c>
      <c r="D3" s="229" t="s">
        <v>237</v>
      </c>
      <c r="E3" s="229" t="s">
        <v>42</v>
      </c>
      <c r="F3" s="231" t="s">
        <v>238</v>
      </c>
      <c r="G3" s="232" t="s">
        <v>239</v>
      </c>
      <c r="H3" s="231" t="s">
        <v>240</v>
      </c>
      <c r="I3" s="231" t="s">
        <v>241</v>
      </c>
      <c r="J3" s="229" t="s">
        <v>46</v>
      </c>
      <c r="K3" s="233" t="s">
        <v>48</v>
      </c>
      <c r="L3" s="229" t="s">
        <v>165</v>
      </c>
      <c r="M3" s="234" t="s">
        <v>49</v>
      </c>
      <c r="N3" s="234" t="s">
        <v>50</v>
      </c>
      <c r="O3" s="229" t="s">
        <v>242</v>
      </c>
      <c r="P3" s="229" t="s">
        <v>53</v>
      </c>
      <c r="Q3" s="229" t="s">
        <v>54</v>
      </c>
      <c r="R3" s="229" t="s">
        <v>55</v>
      </c>
      <c r="S3" s="229" t="s">
        <v>243</v>
      </c>
      <c r="T3" s="229" t="s">
        <v>51</v>
      </c>
      <c r="U3" s="229" t="s">
        <v>244</v>
      </c>
      <c r="V3" s="229" t="s">
        <v>245</v>
      </c>
      <c r="W3" s="229" t="s">
        <v>233</v>
      </c>
      <c r="X3" s="235" t="s">
        <v>246</v>
      </c>
      <c r="Y3" s="235" t="s">
        <v>2</v>
      </c>
      <c r="Z3" s="226"/>
    </row>
    <row r="4" spans="1:26" ht="114" customHeight="1" thickBot="1">
      <c r="A4" s="236" t="s">
        <v>247</v>
      </c>
      <c r="B4" s="236" t="s">
        <v>248</v>
      </c>
      <c r="C4" s="236" t="s">
        <v>249</v>
      </c>
      <c r="D4" s="236" t="s">
        <v>250</v>
      </c>
      <c r="E4" s="236" t="s">
        <v>251</v>
      </c>
      <c r="F4" s="236" t="s">
        <v>252</v>
      </c>
      <c r="G4" s="236" t="s">
        <v>253</v>
      </c>
      <c r="H4" s="236" t="s">
        <v>254</v>
      </c>
      <c r="I4" s="236" t="s">
        <v>255</v>
      </c>
      <c r="J4" s="236" t="s">
        <v>256</v>
      </c>
      <c r="K4" s="236" t="s">
        <v>257</v>
      </c>
      <c r="L4" s="236" t="s">
        <v>258</v>
      </c>
      <c r="M4" s="236" t="s">
        <v>259</v>
      </c>
      <c r="N4" s="236" t="s">
        <v>260</v>
      </c>
      <c r="O4" s="236" t="s">
        <v>261</v>
      </c>
      <c r="P4" s="236" t="s">
        <v>262</v>
      </c>
      <c r="Q4" s="236" t="s">
        <v>263</v>
      </c>
      <c r="R4" s="236" t="s">
        <v>264</v>
      </c>
      <c r="S4" s="236" t="s">
        <v>265</v>
      </c>
      <c r="T4" s="236" t="s">
        <v>266</v>
      </c>
      <c r="U4" s="236" t="s">
        <v>267</v>
      </c>
      <c r="V4" s="236" t="s">
        <v>268</v>
      </c>
      <c r="W4" s="236" t="s">
        <v>269</v>
      </c>
      <c r="X4" s="236" t="s">
        <v>270</v>
      </c>
      <c r="Y4" s="236" t="s">
        <v>271</v>
      </c>
      <c r="Z4" s="226"/>
    </row>
    <row r="5" spans="1:26" ht="50.25" customHeight="1" thickBot="1">
      <c r="A5" s="237" t="s">
        <v>272</v>
      </c>
      <c r="B5" s="238" t="s">
        <v>273</v>
      </c>
      <c r="C5" s="239" t="s">
        <v>274</v>
      </c>
      <c r="D5" s="226" t="s">
        <v>165</v>
      </c>
      <c r="E5" s="226" t="s">
        <v>76</v>
      </c>
      <c r="F5" s="226" t="s">
        <v>77</v>
      </c>
      <c r="G5" s="226" t="s">
        <v>77</v>
      </c>
      <c r="H5" s="240">
        <v>20</v>
      </c>
      <c r="I5" s="240">
        <v>5</v>
      </c>
      <c r="J5" s="241" t="s">
        <v>106</v>
      </c>
      <c r="K5" s="241" t="s">
        <v>108</v>
      </c>
      <c r="L5" s="226" t="s">
        <v>107</v>
      </c>
      <c r="M5" s="226">
        <v>38.859462000000001</v>
      </c>
      <c r="N5" s="226">
        <v>-75.840980999999999</v>
      </c>
      <c r="O5" s="226" t="s">
        <v>77</v>
      </c>
      <c r="P5" s="226" t="s">
        <v>76</v>
      </c>
      <c r="Q5" s="226" t="s">
        <v>76</v>
      </c>
      <c r="R5" s="226" t="s">
        <v>76</v>
      </c>
      <c r="S5" s="226" t="s">
        <v>76</v>
      </c>
      <c r="T5" s="226" t="s">
        <v>76</v>
      </c>
      <c r="U5" s="226" t="s">
        <v>77</v>
      </c>
      <c r="V5" s="226" t="s">
        <v>77</v>
      </c>
      <c r="W5" s="226" t="s">
        <v>76</v>
      </c>
      <c r="X5" s="226"/>
      <c r="Y5" s="242">
        <v>2023</v>
      </c>
      <c r="Z5" s="226"/>
    </row>
    <row r="6" spans="1:26" ht="66" customHeight="1" thickBot="1">
      <c r="A6" s="243" t="s">
        <v>275</v>
      </c>
      <c r="B6" s="238" t="s">
        <v>276</v>
      </c>
      <c r="C6" s="239" t="s">
        <v>277</v>
      </c>
      <c r="D6" s="226" t="s">
        <v>278</v>
      </c>
      <c r="E6" s="226" t="s">
        <v>76</v>
      </c>
      <c r="F6" s="226" t="s">
        <v>77</v>
      </c>
      <c r="G6" s="226" t="s">
        <v>77</v>
      </c>
      <c r="H6" s="240">
        <v>9</v>
      </c>
      <c r="I6" s="240">
        <v>0</v>
      </c>
      <c r="J6" s="244" t="s">
        <v>279</v>
      </c>
      <c r="K6" s="244" t="s">
        <v>280</v>
      </c>
      <c r="L6" s="226" t="s">
        <v>107</v>
      </c>
      <c r="M6" s="226">
        <v>39.250613999999999</v>
      </c>
      <c r="N6" s="226">
        <v>-76.503424999999993</v>
      </c>
      <c r="O6" s="226" t="s">
        <v>77</v>
      </c>
      <c r="P6" s="226" t="s">
        <v>76</v>
      </c>
      <c r="Q6" s="226" t="s">
        <v>76</v>
      </c>
      <c r="R6" s="226" t="s">
        <v>76</v>
      </c>
      <c r="S6" s="226" t="s">
        <v>76</v>
      </c>
      <c r="T6" s="226" t="s">
        <v>76</v>
      </c>
      <c r="U6" s="226" t="s">
        <v>77</v>
      </c>
      <c r="V6" s="226" t="s">
        <v>77</v>
      </c>
      <c r="W6" s="226" t="s">
        <v>76</v>
      </c>
      <c r="X6" s="226"/>
      <c r="Y6" s="245">
        <v>2023</v>
      </c>
      <c r="Z6" s="226"/>
    </row>
    <row r="7" spans="1:26" ht="48.75" customHeight="1" thickBot="1">
      <c r="A7" s="243" t="s">
        <v>281</v>
      </c>
      <c r="B7" s="238" t="s">
        <v>276</v>
      </c>
      <c r="C7" s="239" t="s">
        <v>282</v>
      </c>
      <c r="D7" s="226" t="s">
        <v>283</v>
      </c>
      <c r="E7" s="226" t="s">
        <v>76</v>
      </c>
      <c r="F7" s="226" t="s">
        <v>77</v>
      </c>
      <c r="G7" s="226" t="s">
        <v>77</v>
      </c>
      <c r="H7" s="240">
        <v>20</v>
      </c>
      <c r="I7" s="240">
        <v>0</v>
      </c>
      <c r="J7" s="244" t="s">
        <v>284</v>
      </c>
      <c r="K7" s="244" t="s">
        <v>285</v>
      </c>
      <c r="L7" s="226" t="s">
        <v>107</v>
      </c>
      <c r="M7" s="226">
        <v>38.773212000000001</v>
      </c>
      <c r="N7" s="226">
        <v>-76.090975</v>
      </c>
      <c r="O7" s="226" t="s">
        <v>77</v>
      </c>
      <c r="P7" s="226" t="s">
        <v>76</v>
      </c>
      <c r="Q7" s="226" t="s">
        <v>76</v>
      </c>
      <c r="R7" s="226" t="s">
        <v>76</v>
      </c>
      <c r="S7" s="226" t="s">
        <v>76</v>
      </c>
      <c r="T7" s="226" t="s">
        <v>76</v>
      </c>
      <c r="U7" s="226" t="s">
        <v>77</v>
      </c>
      <c r="V7" s="226" t="s">
        <v>77</v>
      </c>
      <c r="W7" s="226" t="s">
        <v>76</v>
      </c>
      <c r="X7" s="226"/>
      <c r="Y7" s="245">
        <v>2023</v>
      </c>
      <c r="Z7" s="226"/>
    </row>
    <row r="8" spans="1:26" ht="60.75" thickBot="1">
      <c r="A8" s="246" t="s">
        <v>286</v>
      </c>
      <c r="B8" s="247" t="s">
        <v>287</v>
      </c>
      <c r="C8" s="248" t="s">
        <v>288</v>
      </c>
      <c r="D8" s="226" t="s">
        <v>75</v>
      </c>
      <c r="E8" s="247" t="s">
        <v>147</v>
      </c>
      <c r="F8" s="247" t="s">
        <v>139</v>
      </c>
      <c r="G8" s="247" t="s">
        <v>139</v>
      </c>
      <c r="H8" s="247">
        <v>20</v>
      </c>
      <c r="I8" s="247"/>
      <c r="J8" s="247" t="s">
        <v>289</v>
      </c>
      <c r="K8" s="247" t="s">
        <v>154</v>
      </c>
      <c r="L8" s="247" t="s">
        <v>141</v>
      </c>
      <c r="M8" s="247">
        <v>41.768297820000001</v>
      </c>
      <c r="N8" s="247">
        <v>-76.397150999999994</v>
      </c>
      <c r="O8" s="247" t="s">
        <v>139</v>
      </c>
      <c r="P8" s="247" t="s">
        <v>139</v>
      </c>
      <c r="Q8" s="247" t="s">
        <v>147</v>
      </c>
      <c r="R8" s="247" t="s">
        <v>139</v>
      </c>
      <c r="S8" s="247" t="s">
        <v>147</v>
      </c>
      <c r="T8" s="247"/>
      <c r="U8" s="247"/>
      <c r="V8" s="247"/>
      <c r="W8" s="226" t="s">
        <v>76</v>
      </c>
      <c r="X8" s="247"/>
      <c r="Y8" s="242">
        <v>2023</v>
      </c>
      <c r="Z8" s="226"/>
    </row>
    <row r="9" spans="1:26" ht="60.75" customHeight="1" thickBot="1">
      <c r="A9" s="249" t="s">
        <v>290</v>
      </c>
      <c r="B9" s="250" t="s">
        <v>291</v>
      </c>
      <c r="C9" s="250"/>
      <c r="D9" s="226" t="s">
        <v>75</v>
      </c>
      <c r="E9" s="250" t="s">
        <v>147</v>
      </c>
      <c r="F9" s="250" t="s">
        <v>139</v>
      </c>
      <c r="G9" s="250" t="s">
        <v>139</v>
      </c>
      <c r="H9" s="250"/>
      <c r="I9" s="250"/>
      <c r="J9" s="250" t="s">
        <v>140</v>
      </c>
      <c r="K9" s="250" t="s">
        <v>142</v>
      </c>
      <c r="L9" s="250" t="s">
        <v>141</v>
      </c>
      <c r="M9" s="250">
        <v>40.189210000000003</v>
      </c>
      <c r="N9" s="250">
        <v>-76.169466</v>
      </c>
      <c r="O9" s="250" t="s">
        <v>139</v>
      </c>
      <c r="P9" s="250"/>
      <c r="Q9" s="250" t="s">
        <v>147</v>
      </c>
      <c r="R9" s="250" t="s">
        <v>139</v>
      </c>
      <c r="S9" s="250" t="s">
        <v>147</v>
      </c>
      <c r="T9" s="250"/>
      <c r="U9" s="250"/>
      <c r="V9" s="250"/>
      <c r="W9" s="226" t="s">
        <v>76</v>
      </c>
      <c r="X9" s="250"/>
      <c r="Y9" s="245">
        <v>2023</v>
      </c>
      <c r="Z9" s="226"/>
    </row>
    <row r="10" spans="1:26" ht="30.75" thickBot="1">
      <c r="A10" s="249" t="s">
        <v>292</v>
      </c>
      <c r="B10" s="250" t="s">
        <v>293</v>
      </c>
      <c r="C10" s="250"/>
      <c r="D10" s="226" t="s">
        <v>75</v>
      </c>
      <c r="E10" s="250" t="s">
        <v>147</v>
      </c>
      <c r="F10" s="250" t="s">
        <v>139</v>
      </c>
      <c r="G10" s="250" t="s">
        <v>139</v>
      </c>
      <c r="H10" s="250"/>
      <c r="I10" s="250"/>
      <c r="J10" s="250" t="s">
        <v>289</v>
      </c>
      <c r="K10" s="250" t="s">
        <v>294</v>
      </c>
      <c r="L10" s="250" t="s">
        <v>141</v>
      </c>
      <c r="M10" s="250">
        <v>41.462273500000002</v>
      </c>
      <c r="N10" s="250">
        <v>-75.8570347</v>
      </c>
      <c r="O10" s="250" t="s">
        <v>139</v>
      </c>
      <c r="P10" s="250" t="s">
        <v>139</v>
      </c>
      <c r="Q10" s="250" t="s">
        <v>147</v>
      </c>
      <c r="R10" s="250" t="s">
        <v>139</v>
      </c>
      <c r="S10" s="250" t="s">
        <v>147</v>
      </c>
      <c r="T10" s="250"/>
      <c r="U10" s="250"/>
      <c r="V10" s="250"/>
      <c r="W10" s="226" t="s">
        <v>76</v>
      </c>
      <c r="X10" s="250"/>
      <c r="Y10" s="245">
        <v>2023</v>
      </c>
      <c r="Z10" s="226"/>
    </row>
    <row r="11" spans="1:26" ht="45.75" thickBot="1">
      <c r="A11" s="251" t="s">
        <v>295</v>
      </c>
      <c r="B11" s="247" t="s">
        <v>296</v>
      </c>
      <c r="C11" s="247" t="s">
        <v>297</v>
      </c>
      <c r="D11" s="252" t="s">
        <v>113</v>
      </c>
      <c r="E11" s="247" t="s">
        <v>76</v>
      </c>
      <c r="F11" s="247" t="s">
        <v>77</v>
      </c>
      <c r="G11" s="247" t="s">
        <v>77</v>
      </c>
      <c r="H11" s="247">
        <v>15</v>
      </c>
      <c r="I11" s="247">
        <v>0</v>
      </c>
      <c r="J11" s="247" t="s">
        <v>298</v>
      </c>
      <c r="K11" s="247" t="s">
        <v>299</v>
      </c>
      <c r="L11" s="247" t="s">
        <v>194</v>
      </c>
      <c r="M11" s="247">
        <v>37.308095000000002</v>
      </c>
      <c r="N11" s="247">
        <v>-77.287079000000006</v>
      </c>
      <c r="O11" s="247" t="s">
        <v>76</v>
      </c>
      <c r="P11" s="247" t="s">
        <v>76</v>
      </c>
      <c r="Q11" s="247" t="s">
        <v>76</v>
      </c>
      <c r="R11" s="247" t="s">
        <v>77</v>
      </c>
      <c r="S11" s="247" t="s">
        <v>76</v>
      </c>
      <c r="T11" s="247" t="s">
        <v>76</v>
      </c>
      <c r="U11" s="247" t="s">
        <v>76</v>
      </c>
      <c r="V11" s="247" t="s">
        <v>76</v>
      </c>
      <c r="W11" s="252" t="s">
        <v>76</v>
      </c>
      <c r="X11" s="247" t="s">
        <v>300</v>
      </c>
      <c r="Y11" s="242">
        <v>2023</v>
      </c>
      <c r="Z11" s="226"/>
    </row>
    <row r="12" spans="1:26" ht="30.75" thickBot="1">
      <c r="A12" s="251" t="s">
        <v>301</v>
      </c>
      <c r="B12" s="247" t="s">
        <v>302</v>
      </c>
      <c r="C12" s="247" t="s">
        <v>303</v>
      </c>
      <c r="D12" s="247" t="s">
        <v>165</v>
      </c>
      <c r="E12" s="247" t="s">
        <v>76</v>
      </c>
      <c r="F12" s="247" t="s">
        <v>147</v>
      </c>
      <c r="G12" s="247" t="s">
        <v>147</v>
      </c>
      <c r="H12" s="247">
        <v>4</v>
      </c>
      <c r="I12" s="247">
        <v>2</v>
      </c>
      <c r="J12" s="247" t="s">
        <v>304</v>
      </c>
      <c r="K12" s="247" t="s">
        <v>305</v>
      </c>
      <c r="L12" s="247" t="s">
        <v>194</v>
      </c>
      <c r="M12" s="247">
        <v>38.416544709999997</v>
      </c>
      <c r="N12" s="247">
        <v>-77.736522269999995</v>
      </c>
      <c r="O12" s="247" t="s">
        <v>77</v>
      </c>
      <c r="P12" s="247" t="s">
        <v>77</v>
      </c>
      <c r="Q12" s="247" t="s">
        <v>76</v>
      </c>
      <c r="R12" s="247" t="s">
        <v>76</v>
      </c>
      <c r="S12" s="247" t="s">
        <v>76</v>
      </c>
      <c r="T12" s="247" t="s">
        <v>76</v>
      </c>
      <c r="U12" s="247" t="s">
        <v>77</v>
      </c>
      <c r="V12" s="247" t="s">
        <v>76</v>
      </c>
      <c r="W12" s="247" t="s">
        <v>76</v>
      </c>
      <c r="X12" s="247" t="s">
        <v>306</v>
      </c>
      <c r="Y12" s="242">
        <v>2023</v>
      </c>
      <c r="Z12" s="226"/>
    </row>
    <row r="13" spans="1:26" ht="45.75" thickBot="1">
      <c r="A13" s="246" t="s">
        <v>307</v>
      </c>
      <c r="B13" s="253" t="s">
        <v>308</v>
      </c>
      <c r="C13" s="254" t="s">
        <v>309</v>
      </c>
      <c r="D13" s="253" t="s">
        <v>165</v>
      </c>
      <c r="E13" s="253" t="s">
        <v>76</v>
      </c>
      <c r="F13" s="253" t="s">
        <v>76</v>
      </c>
      <c r="G13" s="253" t="s">
        <v>76</v>
      </c>
      <c r="H13" s="253">
        <v>4</v>
      </c>
      <c r="I13" s="253">
        <v>0</v>
      </c>
      <c r="J13" s="253" t="s">
        <v>310</v>
      </c>
      <c r="K13" s="253" t="s">
        <v>311</v>
      </c>
      <c r="L13" s="253" t="s">
        <v>312</v>
      </c>
      <c r="M13" s="255">
        <v>39.371810000000004</v>
      </c>
      <c r="N13" s="255">
        <v>-78.1614</v>
      </c>
      <c r="O13" s="253" t="s">
        <v>76</v>
      </c>
      <c r="P13" s="253" t="s">
        <v>77</v>
      </c>
      <c r="Q13" s="253" t="s">
        <v>76</v>
      </c>
      <c r="R13" s="253" t="s">
        <v>76</v>
      </c>
      <c r="S13" s="253" t="s">
        <v>76</v>
      </c>
      <c r="T13" s="253" t="s">
        <v>76</v>
      </c>
      <c r="U13" s="253" t="s">
        <v>77</v>
      </c>
      <c r="V13" s="253" t="s">
        <v>76</v>
      </c>
      <c r="W13" s="253" t="s">
        <v>76</v>
      </c>
      <c r="X13" s="253" t="s">
        <v>313</v>
      </c>
      <c r="Y13" s="253" t="s">
        <v>313</v>
      </c>
      <c r="Z13" s="226"/>
    </row>
    <row r="14" spans="1:26" ht="45.75" thickBot="1">
      <c r="A14" s="249" t="s">
        <v>314</v>
      </c>
      <c r="B14" s="250" t="s">
        <v>315</v>
      </c>
      <c r="C14" s="256" t="s">
        <v>309</v>
      </c>
      <c r="D14" s="250" t="s">
        <v>165</v>
      </c>
      <c r="E14" s="250" t="s">
        <v>76</v>
      </c>
      <c r="F14" s="250" t="s">
        <v>76</v>
      </c>
      <c r="G14" s="250" t="s">
        <v>76</v>
      </c>
      <c r="H14" s="250">
        <v>4</v>
      </c>
      <c r="I14" s="250">
        <v>0</v>
      </c>
      <c r="J14" s="250" t="s">
        <v>310</v>
      </c>
      <c r="K14" s="250" t="s">
        <v>311</v>
      </c>
      <c r="L14" s="250" t="s">
        <v>312</v>
      </c>
      <c r="M14" s="257">
        <v>39.435839999999999</v>
      </c>
      <c r="N14" s="257">
        <v>-78.117069999999998</v>
      </c>
      <c r="O14" s="250" t="s">
        <v>77</v>
      </c>
      <c r="P14" s="250" t="s">
        <v>77</v>
      </c>
      <c r="Q14" s="250" t="s">
        <v>76</v>
      </c>
      <c r="R14" s="250" t="s">
        <v>76</v>
      </c>
      <c r="S14" s="250" t="s">
        <v>76</v>
      </c>
      <c r="T14" s="250" t="s">
        <v>77</v>
      </c>
      <c r="U14" s="250" t="s">
        <v>77</v>
      </c>
      <c r="V14" s="250" t="s">
        <v>76</v>
      </c>
      <c r="W14" s="250" t="s">
        <v>76</v>
      </c>
      <c r="X14" s="250" t="s">
        <v>313</v>
      </c>
      <c r="Y14" s="250" t="s">
        <v>313</v>
      </c>
      <c r="Z14" s="226"/>
    </row>
    <row r="15" spans="1:26" ht="45.75" thickBot="1">
      <c r="A15" s="249" t="s">
        <v>316</v>
      </c>
      <c r="B15" s="250" t="s">
        <v>317</v>
      </c>
      <c r="C15" s="256" t="s">
        <v>309</v>
      </c>
      <c r="D15" s="250" t="s">
        <v>165</v>
      </c>
      <c r="E15" s="250" t="s">
        <v>76</v>
      </c>
      <c r="F15" s="250" t="s">
        <v>76</v>
      </c>
      <c r="G15" s="250" t="s">
        <v>76</v>
      </c>
      <c r="H15" s="250">
        <v>4</v>
      </c>
      <c r="I15" s="250">
        <v>0</v>
      </c>
      <c r="J15" s="250" t="s">
        <v>310</v>
      </c>
      <c r="K15" s="250" t="s">
        <v>311</v>
      </c>
      <c r="L15" s="250" t="s">
        <v>312</v>
      </c>
      <c r="M15" s="257">
        <v>39.486420000000003</v>
      </c>
      <c r="N15" s="257">
        <v>-78.059529999999995</v>
      </c>
      <c r="O15" s="250" t="s">
        <v>77</v>
      </c>
      <c r="P15" s="250" t="s">
        <v>77</v>
      </c>
      <c r="Q15" s="250" t="s">
        <v>76</v>
      </c>
      <c r="R15" s="250" t="s">
        <v>76</v>
      </c>
      <c r="S15" s="250" t="s">
        <v>76</v>
      </c>
      <c r="T15" s="250" t="s">
        <v>77</v>
      </c>
      <c r="U15" s="250" t="s">
        <v>77</v>
      </c>
      <c r="V15" s="250" t="s">
        <v>76</v>
      </c>
      <c r="W15" s="250" t="s">
        <v>76</v>
      </c>
      <c r="X15" s="250" t="s">
        <v>313</v>
      </c>
      <c r="Y15" s="250" t="s">
        <v>313</v>
      </c>
      <c r="Z15" s="226"/>
    </row>
    <row r="16" spans="1:26" ht="45.75" thickBot="1">
      <c r="A16" s="249" t="s">
        <v>318</v>
      </c>
      <c r="B16" s="250" t="s">
        <v>317</v>
      </c>
      <c r="C16" s="256" t="s">
        <v>309</v>
      </c>
      <c r="D16" s="250" t="s">
        <v>165</v>
      </c>
      <c r="E16" s="250" t="s">
        <v>76</v>
      </c>
      <c r="F16" s="250" t="s">
        <v>76</v>
      </c>
      <c r="G16" s="250" t="s">
        <v>76</v>
      </c>
      <c r="H16" s="250">
        <v>4</v>
      </c>
      <c r="I16" s="250">
        <v>0</v>
      </c>
      <c r="J16" s="250" t="s">
        <v>310</v>
      </c>
      <c r="K16" s="250" t="s">
        <v>311</v>
      </c>
      <c r="L16" s="250" t="s">
        <v>312</v>
      </c>
      <c r="M16" s="257">
        <v>39.555639999999997</v>
      </c>
      <c r="N16" s="257">
        <v>-78.018169999999998</v>
      </c>
      <c r="O16" s="250" t="s">
        <v>76</v>
      </c>
      <c r="P16" s="250" t="s">
        <v>77</v>
      </c>
      <c r="Q16" s="250" t="s">
        <v>76</v>
      </c>
      <c r="R16" s="250" t="s">
        <v>76</v>
      </c>
      <c r="S16" s="250" t="s">
        <v>76</v>
      </c>
      <c r="T16" s="250" t="s">
        <v>76</v>
      </c>
      <c r="U16" s="250" t="s">
        <v>77</v>
      </c>
      <c r="V16" s="250" t="s">
        <v>76</v>
      </c>
      <c r="W16" s="250" t="s">
        <v>76</v>
      </c>
      <c r="X16" s="250" t="s">
        <v>313</v>
      </c>
      <c r="Y16" s="250" t="s">
        <v>313</v>
      </c>
      <c r="Z16" s="226"/>
    </row>
    <row r="17" spans="1:26" ht="60.75" thickBot="1">
      <c r="A17" s="249" t="s">
        <v>319</v>
      </c>
      <c r="B17" s="250" t="s">
        <v>320</v>
      </c>
      <c r="C17" s="256" t="s">
        <v>309</v>
      </c>
      <c r="D17" s="250" t="s">
        <v>165</v>
      </c>
      <c r="E17" s="250" t="s">
        <v>76</v>
      </c>
      <c r="F17" s="250" t="s">
        <v>76</v>
      </c>
      <c r="G17" s="250" t="s">
        <v>76</v>
      </c>
      <c r="H17" s="250">
        <v>6</v>
      </c>
      <c r="I17" s="250">
        <v>0</v>
      </c>
      <c r="J17" s="250" t="s">
        <v>321</v>
      </c>
      <c r="K17" s="250" t="s">
        <v>322</v>
      </c>
      <c r="L17" s="250" t="s">
        <v>312</v>
      </c>
      <c r="M17" s="257">
        <v>39.298870000000001</v>
      </c>
      <c r="N17" s="257">
        <v>-78.009339999999995</v>
      </c>
      <c r="O17" s="250" t="s">
        <v>76</v>
      </c>
      <c r="P17" s="250" t="s">
        <v>77</v>
      </c>
      <c r="Q17" s="250" t="s">
        <v>76</v>
      </c>
      <c r="R17" s="250" t="s">
        <v>76</v>
      </c>
      <c r="S17" s="250" t="s">
        <v>76</v>
      </c>
      <c r="T17" s="250" t="s">
        <v>76</v>
      </c>
      <c r="U17" s="250" t="s">
        <v>323</v>
      </c>
      <c r="V17" s="250" t="s">
        <v>76</v>
      </c>
      <c r="W17" s="250" t="s">
        <v>76</v>
      </c>
      <c r="X17" s="250" t="s">
        <v>313</v>
      </c>
      <c r="Y17" s="253" t="s">
        <v>313</v>
      </c>
      <c r="Z17" s="226"/>
    </row>
    <row r="18" spans="1:26" ht="45.75" thickBot="1">
      <c r="A18" s="249" t="s">
        <v>324</v>
      </c>
      <c r="B18" s="250" t="s">
        <v>320</v>
      </c>
      <c r="C18" s="256" t="s">
        <v>309</v>
      </c>
      <c r="D18" s="250" t="s">
        <v>165</v>
      </c>
      <c r="E18" s="250" t="s">
        <v>76</v>
      </c>
      <c r="F18" s="250" t="s">
        <v>76</v>
      </c>
      <c r="G18" s="250" t="s">
        <v>76</v>
      </c>
      <c r="H18" s="250">
        <v>6</v>
      </c>
      <c r="I18" s="250">
        <v>0</v>
      </c>
      <c r="J18" s="250" t="s">
        <v>321</v>
      </c>
      <c r="K18" s="250" t="s">
        <v>311</v>
      </c>
      <c r="L18" s="250" t="s">
        <v>312</v>
      </c>
      <c r="M18" s="257">
        <v>39.445489999999999</v>
      </c>
      <c r="N18" s="257">
        <v>-77.928899999999999</v>
      </c>
      <c r="O18" s="250" t="s">
        <v>76</v>
      </c>
      <c r="P18" s="250" t="s">
        <v>77</v>
      </c>
      <c r="Q18" s="250" t="s">
        <v>76</v>
      </c>
      <c r="R18" s="250" t="s">
        <v>76</v>
      </c>
      <c r="S18" s="250" t="s">
        <v>76</v>
      </c>
      <c r="T18" s="250" t="s">
        <v>76</v>
      </c>
      <c r="U18" s="250" t="s">
        <v>77</v>
      </c>
      <c r="V18" s="250" t="s">
        <v>76</v>
      </c>
      <c r="W18" s="250" t="s">
        <v>76</v>
      </c>
      <c r="X18" s="250" t="s">
        <v>313</v>
      </c>
      <c r="Y18" s="250" t="s">
        <v>313</v>
      </c>
      <c r="Z18" s="226"/>
    </row>
    <row r="19" spans="1:26" ht="45.75" thickBot="1">
      <c r="A19" s="249" t="s">
        <v>325</v>
      </c>
      <c r="B19" s="250" t="s">
        <v>320</v>
      </c>
      <c r="C19" s="256" t="s">
        <v>309</v>
      </c>
      <c r="D19" s="250" t="s">
        <v>165</v>
      </c>
      <c r="E19" s="250" t="s">
        <v>76</v>
      </c>
      <c r="F19" s="250" t="s">
        <v>76</v>
      </c>
      <c r="G19" s="250" t="s">
        <v>76</v>
      </c>
      <c r="H19" s="250">
        <v>6</v>
      </c>
      <c r="I19" s="250">
        <v>0</v>
      </c>
      <c r="J19" s="250" t="s">
        <v>321</v>
      </c>
      <c r="K19" s="250" t="s">
        <v>311</v>
      </c>
      <c r="L19" s="250" t="s">
        <v>312</v>
      </c>
      <c r="M19" s="257">
        <v>39.46031</v>
      </c>
      <c r="N19" s="257">
        <v>-77.919600000000003</v>
      </c>
      <c r="O19" s="250" t="s">
        <v>76</v>
      </c>
      <c r="P19" s="250" t="s">
        <v>77</v>
      </c>
      <c r="Q19" s="250" t="s">
        <v>76</v>
      </c>
      <c r="R19" s="250" t="s">
        <v>76</v>
      </c>
      <c r="S19" s="250" t="s">
        <v>76</v>
      </c>
      <c r="T19" s="250" t="s">
        <v>76</v>
      </c>
      <c r="U19" s="250" t="s">
        <v>77</v>
      </c>
      <c r="V19" s="250" t="s">
        <v>76</v>
      </c>
      <c r="W19" s="250" t="s">
        <v>76</v>
      </c>
      <c r="X19" s="250" t="s">
        <v>313</v>
      </c>
      <c r="Y19" s="250" t="s">
        <v>313</v>
      </c>
      <c r="Z19" s="226"/>
    </row>
    <row r="20" spans="1:26" ht="45.75" thickBot="1">
      <c r="A20" s="249" t="s">
        <v>326</v>
      </c>
      <c r="B20" s="250" t="s">
        <v>317</v>
      </c>
      <c r="C20" s="256" t="s">
        <v>309</v>
      </c>
      <c r="D20" s="250" t="s">
        <v>165</v>
      </c>
      <c r="E20" s="250" t="s">
        <v>76</v>
      </c>
      <c r="F20" s="250" t="s">
        <v>76</v>
      </c>
      <c r="G20" s="250" t="s">
        <v>76</v>
      </c>
      <c r="H20" s="250">
        <v>4</v>
      </c>
      <c r="I20" s="250">
        <v>0</v>
      </c>
      <c r="J20" s="250" t="s">
        <v>327</v>
      </c>
      <c r="K20" s="250" t="s">
        <v>328</v>
      </c>
      <c r="L20" s="250" t="s">
        <v>312</v>
      </c>
      <c r="M20" s="245">
        <v>39.23395</v>
      </c>
      <c r="N20" s="245">
        <v>-78.465320000000006</v>
      </c>
      <c r="O20" s="250" t="s">
        <v>76</v>
      </c>
      <c r="P20" s="250" t="s">
        <v>77</v>
      </c>
      <c r="Q20" s="250" t="s">
        <v>76</v>
      </c>
      <c r="R20" s="250" t="s">
        <v>76</v>
      </c>
      <c r="S20" s="250" t="s">
        <v>76</v>
      </c>
      <c r="T20" s="250" t="s">
        <v>76</v>
      </c>
      <c r="U20" s="250" t="s">
        <v>77</v>
      </c>
      <c r="V20" s="250" t="s">
        <v>76</v>
      </c>
      <c r="W20" s="250" t="s">
        <v>76</v>
      </c>
      <c r="X20" s="250" t="s">
        <v>313</v>
      </c>
      <c r="Y20" s="250" t="s">
        <v>313</v>
      </c>
      <c r="Z20" s="226"/>
    </row>
    <row r="21" spans="1:26" ht="45.75" thickBot="1">
      <c r="A21" s="249" t="s">
        <v>329</v>
      </c>
      <c r="B21" s="250" t="s">
        <v>330</v>
      </c>
      <c r="C21" s="256" t="s">
        <v>309</v>
      </c>
      <c r="D21" s="250" t="s">
        <v>165</v>
      </c>
      <c r="E21" s="250" t="s">
        <v>76</v>
      </c>
      <c r="F21" s="250" t="s">
        <v>76</v>
      </c>
      <c r="G21" s="250" t="s">
        <v>76</v>
      </c>
      <c r="H21" s="245">
        <v>8</v>
      </c>
      <c r="I21" s="245">
        <v>3</v>
      </c>
      <c r="J21" s="250" t="s">
        <v>327</v>
      </c>
      <c r="K21" s="250" t="s">
        <v>328</v>
      </c>
      <c r="L21" s="250" t="s">
        <v>312</v>
      </c>
      <c r="M21" s="245">
        <v>39.158160000000002</v>
      </c>
      <c r="N21" s="257">
        <v>-78.534869999999998</v>
      </c>
      <c r="O21" s="250" t="s">
        <v>77</v>
      </c>
      <c r="P21" s="250" t="s">
        <v>77</v>
      </c>
      <c r="Q21" s="250" t="s">
        <v>76</v>
      </c>
      <c r="R21" s="250" t="s">
        <v>76</v>
      </c>
      <c r="S21" s="250" t="s">
        <v>76</v>
      </c>
      <c r="T21" s="250" t="s">
        <v>331</v>
      </c>
      <c r="U21" s="250" t="s">
        <v>77</v>
      </c>
      <c r="V21" s="250" t="s">
        <v>76</v>
      </c>
      <c r="W21" s="250" t="s">
        <v>76</v>
      </c>
      <c r="X21" s="250" t="s">
        <v>313</v>
      </c>
      <c r="Y21" s="250" t="s">
        <v>313</v>
      </c>
      <c r="Z21" s="226"/>
    </row>
    <row r="22" spans="1:26" ht="29.25" customHeight="1" thickBot="1">
      <c r="A22" s="258" t="s">
        <v>332</v>
      </c>
      <c r="B22" s="250" t="s">
        <v>333</v>
      </c>
      <c r="C22" s="256" t="s">
        <v>309</v>
      </c>
      <c r="D22" s="250" t="s">
        <v>165</v>
      </c>
      <c r="E22" s="250" t="s">
        <v>76</v>
      </c>
      <c r="F22" s="250" t="s">
        <v>76</v>
      </c>
      <c r="G22" s="250" t="s">
        <v>76</v>
      </c>
      <c r="H22" s="245">
        <v>16</v>
      </c>
      <c r="I22" s="245">
        <v>0</v>
      </c>
      <c r="J22" s="250" t="s">
        <v>334</v>
      </c>
      <c r="K22" s="250" t="s">
        <v>335</v>
      </c>
      <c r="L22" s="250" t="s">
        <v>312</v>
      </c>
      <c r="M22" s="257">
        <v>39.455089999999998</v>
      </c>
      <c r="N22" s="257">
        <v>-79.102170000000001</v>
      </c>
      <c r="O22" s="250" t="s">
        <v>76</v>
      </c>
      <c r="P22" s="250" t="s">
        <v>77</v>
      </c>
      <c r="Q22" s="250" t="s">
        <v>76</v>
      </c>
      <c r="R22" s="250" t="s">
        <v>76</v>
      </c>
      <c r="S22" s="250" t="s">
        <v>76</v>
      </c>
      <c r="T22" s="250" t="s">
        <v>76</v>
      </c>
      <c r="U22" s="250" t="s">
        <v>77</v>
      </c>
      <c r="V22" s="250" t="s">
        <v>76</v>
      </c>
      <c r="W22" s="250" t="s">
        <v>76</v>
      </c>
      <c r="X22" s="250" t="s">
        <v>313</v>
      </c>
      <c r="Y22" s="253" t="s">
        <v>313</v>
      </c>
      <c r="Z22" s="226"/>
    </row>
    <row r="23" spans="1:26" ht="45" customHeight="1" thickBot="1">
      <c r="A23" s="249" t="s">
        <v>336</v>
      </c>
      <c r="B23" s="250" t="s">
        <v>337</v>
      </c>
      <c r="C23" s="256" t="s">
        <v>309</v>
      </c>
      <c r="D23" s="250" t="s">
        <v>165</v>
      </c>
      <c r="E23" s="250" t="s">
        <v>76</v>
      </c>
      <c r="F23" s="250" t="s">
        <v>76</v>
      </c>
      <c r="G23" s="250" t="s">
        <v>76</v>
      </c>
      <c r="H23" s="245">
        <v>4</v>
      </c>
      <c r="I23" s="245">
        <v>0</v>
      </c>
      <c r="J23" s="250" t="s">
        <v>338</v>
      </c>
      <c r="K23" s="250" t="s">
        <v>335</v>
      </c>
      <c r="L23" s="250" t="s">
        <v>312</v>
      </c>
      <c r="M23" s="257">
        <v>39.392400000000002</v>
      </c>
      <c r="N23" s="257">
        <v>-78.853700000000003</v>
      </c>
      <c r="O23" s="250" t="s">
        <v>76</v>
      </c>
      <c r="P23" s="250" t="s">
        <v>77</v>
      </c>
      <c r="Q23" s="250" t="s">
        <v>76</v>
      </c>
      <c r="R23" s="250" t="s">
        <v>76</v>
      </c>
      <c r="S23" s="250" t="s">
        <v>76</v>
      </c>
      <c r="T23" s="250" t="s">
        <v>76</v>
      </c>
      <c r="U23" s="250" t="s">
        <v>77</v>
      </c>
      <c r="V23" s="250" t="s">
        <v>76</v>
      </c>
      <c r="W23" s="250" t="s">
        <v>76</v>
      </c>
      <c r="X23" s="250" t="s">
        <v>313</v>
      </c>
      <c r="Y23" s="250" t="s">
        <v>313</v>
      </c>
      <c r="Z23" s="226"/>
    </row>
    <row r="24" spans="1:26" ht="45" customHeight="1" thickBot="1">
      <c r="A24" s="249" t="s">
        <v>339</v>
      </c>
      <c r="B24" s="250" t="s">
        <v>340</v>
      </c>
      <c r="C24" s="256" t="s">
        <v>309</v>
      </c>
      <c r="D24" s="250" t="s">
        <v>341</v>
      </c>
      <c r="E24" s="250" t="s">
        <v>76</v>
      </c>
      <c r="F24" s="250" t="s">
        <v>77</v>
      </c>
      <c r="G24" s="250" t="s">
        <v>77</v>
      </c>
      <c r="H24" s="245">
        <v>25</v>
      </c>
      <c r="I24" s="245">
        <v>0</v>
      </c>
      <c r="J24" s="250" t="s">
        <v>339</v>
      </c>
      <c r="K24" s="250" t="s">
        <v>311</v>
      </c>
      <c r="L24" s="250" t="s">
        <v>312</v>
      </c>
      <c r="M24" s="257">
        <v>39.461379999999998</v>
      </c>
      <c r="N24" s="257">
        <v>-78.039230000000003</v>
      </c>
      <c r="O24" s="250" t="s">
        <v>76</v>
      </c>
      <c r="P24" s="250" t="s">
        <v>77</v>
      </c>
      <c r="Q24" s="250" t="s">
        <v>76</v>
      </c>
      <c r="R24" s="250" t="s">
        <v>76</v>
      </c>
      <c r="S24" s="250" t="s">
        <v>76</v>
      </c>
      <c r="T24" s="250" t="s">
        <v>76</v>
      </c>
      <c r="U24" s="250" t="s">
        <v>76</v>
      </c>
      <c r="V24" s="250" t="s">
        <v>77</v>
      </c>
      <c r="W24" s="250" t="s">
        <v>76</v>
      </c>
      <c r="X24" s="250" t="s">
        <v>313</v>
      </c>
      <c r="Y24" s="250" t="s">
        <v>313</v>
      </c>
      <c r="Z24" s="226"/>
    </row>
    <row r="25" spans="1:26" ht="45" customHeight="1" thickBot="1">
      <c r="A25" s="249" t="s">
        <v>342</v>
      </c>
      <c r="B25" s="250" t="s">
        <v>343</v>
      </c>
      <c r="C25" s="256" t="s">
        <v>309</v>
      </c>
      <c r="D25" s="250" t="s">
        <v>165</v>
      </c>
      <c r="E25" s="250" t="s">
        <v>76</v>
      </c>
      <c r="F25" s="250" t="s">
        <v>76</v>
      </c>
      <c r="G25" s="250" t="s">
        <v>76</v>
      </c>
      <c r="H25" s="245">
        <v>10</v>
      </c>
      <c r="I25" s="245">
        <v>5</v>
      </c>
      <c r="J25" s="250" t="s">
        <v>344</v>
      </c>
      <c r="K25" s="250" t="s">
        <v>311</v>
      </c>
      <c r="L25" s="250" t="s">
        <v>312</v>
      </c>
      <c r="M25" s="257">
        <v>39.511339999999997</v>
      </c>
      <c r="N25" s="257">
        <v>-78.156480000000002</v>
      </c>
      <c r="O25" s="250" t="s">
        <v>77</v>
      </c>
      <c r="P25" s="250" t="s">
        <v>77</v>
      </c>
      <c r="Q25" s="250" t="s">
        <v>76</v>
      </c>
      <c r="R25" s="250" t="s">
        <v>76</v>
      </c>
      <c r="S25" s="250" t="s">
        <v>76</v>
      </c>
      <c r="T25" s="250" t="s">
        <v>77</v>
      </c>
      <c r="U25" s="250" t="s">
        <v>77</v>
      </c>
      <c r="V25" s="250" t="s">
        <v>76</v>
      </c>
      <c r="W25" s="250" t="s">
        <v>76</v>
      </c>
      <c r="X25" s="250" t="s">
        <v>313</v>
      </c>
      <c r="Y25" s="250" t="s">
        <v>313</v>
      </c>
      <c r="Z25" s="226"/>
    </row>
    <row r="26" spans="1:26" ht="45" customHeight="1" thickBot="1">
      <c r="A26" s="249" t="s">
        <v>345</v>
      </c>
      <c r="B26" s="250" t="s">
        <v>346</v>
      </c>
      <c r="C26" s="256" t="s">
        <v>309</v>
      </c>
      <c r="D26" s="250" t="s">
        <v>165</v>
      </c>
      <c r="E26" s="250" t="s">
        <v>76</v>
      </c>
      <c r="F26" s="250" t="s">
        <v>76</v>
      </c>
      <c r="G26" s="250" t="s">
        <v>76</v>
      </c>
      <c r="H26" s="245">
        <v>8</v>
      </c>
      <c r="I26" s="245">
        <v>4</v>
      </c>
      <c r="J26" s="250" t="s">
        <v>344</v>
      </c>
      <c r="K26" s="250" t="s">
        <v>311</v>
      </c>
      <c r="L26" s="250" t="s">
        <v>312</v>
      </c>
      <c r="M26" s="257">
        <v>39.524900000000002</v>
      </c>
      <c r="N26" s="257">
        <v>-78.147670000000005</v>
      </c>
      <c r="O26" s="250" t="s">
        <v>77</v>
      </c>
      <c r="P26" s="250" t="s">
        <v>77</v>
      </c>
      <c r="Q26" s="250" t="s">
        <v>76</v>
      </c>
      <c r="R26" s="250" t="s">
        <v>76</v>
      </c>
      <c r="S26" s="250" t="s">
        <v>76</v>
      </c>
      <c r="T26" s="250" t="s">
        <v>77</v>
      </c>
      <c r="U26" s="250" t="s">
        <v>77</v>
      </c>
      <c r="V26" s="250" t="s">
        <v>76</v>
      </c>
      <c r="W26" s="250" t="s">
        <v>76</v>
      </c>
      <c r="X26" s="250" t="s">
        <v>313</v>
      </c>
      <c r="Y26" s="250" t="s">
        <v>313</v>
      </c>
      <c r="Z26" s="226"/>
    </row>
    <row r="27" spans="1:26" ht="45" customHeight="1" thickBot="1">
      <c r="A27" s="249" t="s">
        <v>347</v>
      </c>
      <c r="B27" s="250" t="s">
        <v>348</v>
      </c>
      <c r="C27" s="256" t="s">
        <v>309</v>
      </c>
      <c r="D27" s="250" t="s">
        <v>165</v>
      </c>
      <c r="E27" s="250" t="s">
        <v>76</v>
      </c>
      <c r="F27" s="250" t="s">
        <v>76</v>
      </c>
      <c r="G27" s="250" t="s">
        <v>76</v>
      </c>
      <c r="H27" s="245">
        <v>20</v>
      </c>
      <c r="I27" s="245">
        <v>8</v>
      </c>
      <c r="J27" s="250" t="s">
        <v>344</v>
      </c>
      <c r="K27" s="250" t="s">
        <v>311</v>
      </c>
      <c r="L27" s="250" t="s">
        <v>312</v>
      </c>
      <c r="M27" s="257">
        <v>39.531799999999997</v>
      </c>
      <c r="N27" s="257">
        <v>-78.147900000000007</v>
      </c>
      <c r="O27" s="250" t="s">
        <v>77</v>
      </c>
      <c r="P27" s="250" t="s">
        <v>77</v>
      </c>
      <c r="Q27" s="250" t="s">
        <v>76</v>
      </c>
      <c r="R27" s="250" t="s">
        <v>76</v>
      </c>
      <c r="S27" s="250" t="s">
        <v>76</v>
      </c>
      <c r="T27" s="250" t="s">
        <v>77</v>
      </c>
      <c r="U27" s="250" t="s">
        <v>77</v>
      </c>
      <c r="V27" s="250" t="s">
        <v>76</v>
      </c>
      <c r="W27" s="250" t="s">
        <v>76</v>
      </c>
      <c r="X27" s="250" t="s">
        <v>313</v>
      </c>
      <c r="Y27" s="250" t="s">
        <v>313</v>
      </c>
      <c r="Z27" s="226"/>
    </row>
    <row r="28" spans="1:26" ht="45" customHeight="1" thickBot="1">
      <c r="A28" s="249" t="s">
        <v>349</v>
      </c>
      <c r="B28" s="250" t="s">
        <v>350</v>
      </c>
      <c r="C28" s="256" t="s">
        <v>309</v>
      </c>
      <c r="D28" s="250" t="s">
        <v>165</v>
      </c>
      <c r="E28" s="250" t="s">
        <v>76</v>
      </c>
      <c r="F28" s="250" t="s">
        <v>77</v>
      </c>
      <c r="G28" s="250" t="s">
        <v>77</v>
      </c>
      <c r="H28" s="245">
        <v>18</v>
      </c>
      <c r="I28" s="245">
        <v>0</v>
      </c>
      <c r="J28" s="250" t="s">
        <v>351</v>
      </c>
      <c r="K28" s="250" t="s">
        <v>352</v>
      </c>
      <c r="L28" s="250" t="s">
        <v>312</v>
      </c>
      <c r="M28" s="257">
        <v>39.50177</v>
      </c>
      <c r="N28" s="257">
        <v>-78.297600000000003</v>
      </c>
      <c r="O28" s="250" t="s">
        <v>76</v>
      </c>
      <c r="P28" s="250" t="s">
        <v>77</v>
      </c>
      <c r="Q28" s="250" t="s">
        <v>76</v>
      </c>
      <c r="R28" s="250" t="s">
        <v>76</v>
      </c>
      <c r="S28" s="250" t="s">
        <v>76</v>
      </c>
      <c r="T28" s="250" t="s">
        <v>76</v>
      </c>
      <c r="U28" s="250" t="s">
        <v>77</v>
      </c>
      <c r="V28" s="250" t="s">
        <v>77</v>
      </c>
      <c r="W28" s="250" t="s">
        <v>76</v>
      </c>
      <c r="X28" s="250" t="s">
        <v>313</v>
      </c>
      <c r="Y28" s="250" t="s">
        <v>313</v>
      </c>
      <c r="Z28" s="226"/>
    </row>
    <row r="29" spans="1:26" ht="45" customHeight="1" thickBot="1">
      <c r="A29" s="249" t="s">
        <v>353</v>
      </c>
      <c r="B29" s="250" t="s">
        <v>354</v>
      </c>
      <c r="C29" s="256" t="s">
        <v>309</v>
      </c>
      <c r="D29" s="250" t="s">
        <v>165</v>
      </c>
      <c r="E29" s="250" t="s">
        <v>76</v>
      </c>
      <c r="F29" s="250" t="s">
        <v>76</v>
      </c>
      <c r="G29" s="250" t="s">
        <v>76</v>
      </c>
      <c r="H29" s="245">
        <v>8</v>
      </c>
      <c r="I29" s="245">
        <v>0</v>
      </c>
      <c r="J29" s="250" t="s">
        <v>355</v>
      </c>
      <c r="K29" s="250" t="s">
        <v>328</v>
      </c>
      <c r="L29" s="250" t="s">
        <v>312</v>
      </c>
      <c r="M29" s="257">
        <v>39.325360000000003</v>
      </c>
      <c r="N29" s="257">
        <v>-78.433220000000006</v>
      </c>
      <c r="O29" s="250" t="s">
        <v>76</v>
      </c>
      <c r="P29" s="250" t="s">
        <v>77</v>
      </c>
      <c r="Q29" s="250" t="s">
        <v>76</v>
      </c>
      <c r="R29" s="250" t="s">
        <v>76</v>
      </c>
      <c r="S29" s="250" t="s">
        <v>76</v>
      </c>
      <c r="T29" s="250" t="s">
        <v>76</v>
      </c>
      <c r="U29" s="250" t="s">
        <v>76</v>
      </c>
      <c r="V29" s="250" t="s">
        <v>76</v>
      </c>
      <c r="W29" s="250" t="s">
        <v>76</v>
      </c>
      <c r="X29" s="250" t="s">
        <v>313</v>
      </c>
      <c r="Y29" s="250" t="s">
        <v>313</v>
      </c>
      <c r="Z29" s="226"/>
    </row>
    <row r="30" spans="1:26" ht="45" customHeight="1" thickBot="1">
      <c r="A30" s="249" t="s">
        <v>356</v>
      </c>
      <c r="B30" s="250" t="s">
        <v>357</v>
      </c>
      <c r="C30" s="256" t="s">
        <v>309</v>
      </c>
      <c r="D30" s="250" t="s">
        <v>358</v>
      </c>
      <c r="E30" s="250" t="s">
        <v>76</v>
      </c>
      <c r="F30" s="250" t="s">
        <v>359</v>
      </c>
      <c r="G30" s="250" t="s">
        <v>77</v>
      </c>
      <c r="H30" s="250" t="s">
        <v>360</v>
      </c>
      <c r="I30" s="245">
        <v>0</v>
      </c>
      <c r="J30" s="250" t="s">
        <v>361</v>
      </c>
      <c r="K30" s="250" t="s">
        <v>328</v>
      </c>
      <c r="L30" s="250" t="s">
        <v>312</v>
      </c>
      <c r="M30" s="257">
        <v>39.481259999999999</v>
      </c>
      <c r="N30" s="257">
        <v>-78.758489999999995</v>
      </c>
      <c r="O30" s="250" t="s">
        <v>76</v>
      </c>
      <c r="P30" s="250" t="s">
        <v>77</v>
      </c>
      <c r="Q30" s="250" t="s">
        <v>76</v>
      </c>
      <c r="R30" s="250" t="s">
        <v>76</v>
      </c>
      <c r="S30" s="250" t="s">
        <v>76</v>
      </c>
      <c r="T30" s="250" t="s">
        <v>76</v>
      </c>
      <c r="U30" s="250" t="s">
        <v>77</v>
      </c>
      <c r="V30" s="250" t="s">
        <v>77</v>
      </c>
      <c r="W30" s="250" t="s">
        <v>76</v>
      </c>
      <c r="X30" s="250" t="s">
        <v>313</v>
      </c>
      <c r="Y30" s="250" t="s">
        <v>313</v>
      </c>
      <c r="Z30" s="226"/>
    </row>
    <row r="31" spans="1:26" ht="45" customHeight="1" thickBot="1">
      <c r="A31" s="249" t="s">
        <v>362</v>
      </c>
      <c r="B31" s="250" t="s">
        <v>363</v>
      </c>
      <c r="C31" s="259" t="s">
        <v>364</v>
      </c>
      <c r="D31" s="250" t="s">
        <v>365</v>
      </c>
      <c r="E31" s="250" t="s">
        <v>76</v>
      </c>
      <c r="F31" s="250" t="s">
        <v>77</v>
      </c>
      <c r="G31" s="250" t="s">
        <v>77</v>
      </c>
      <c r="H31" s="245">
        <v>60</v>
      </c>
      <c r="I31" s="245">
        <v>60</v>
      </c>
      <c r="J31" s="250" t="s">
        <v>366</v>
      </c>
      <c r="K31" s="250" t="s">
        <v>335</v>
      </c>
      <c r="L31" s="250" t="s">
        <v>312</v>
      </c>
      <c r="M31" s="257">
        <v>39.409619999999997</v>
      </c>
      <c r="N31" s="257">
        <v>-79.120059999999995</v>
      </c>
      <c r="O31" s="250" t="s">
        <v>77</v>
      </c>
      <c r="P31" s="250" t="s">
        <v>77</v>
      </c>
      <c r="Q31" s="250" t="s">
        <v>367</v>
      </c>
      <c r="R31" s="250" t="s">
        <v>77</v>
      </c>
      <c r="S31" s="250" t="s">
        <v>76</v>
      </c>
      <c r="T31" s="250" t="s">
        <v>77</v>
      </c>
      <c r="U31" s="250" t="s">
        <v>77</v>
      </c>
      <c r="V31" s="250" t="s">
        <v>77</v>
      </c>
      <c r="W31" s="250" t="s">
        <v>76</v>
      </c>
      <c r="X31" s="250" t="s">
        <v>313</v>
      </c>
      <c r="Y31" s="250" t="s">
        <v>313</v>
      </c>
      <c r="Z31" s="226"/>
    </row>
    <row r="32" spans="1:26" ht="45" customHeight="1" thickBot="1">
      <c r="A32" s="249" t="s">
        <v>368</v>
      </c>
      <c r="B32" s="250" t="s">
        <v>369</v>
      </c>
      <c r="C32" s="256" t="s">
        <v>309</v>
      </c>
      <c r="D32" s="250" t="s">
        <v>358</v>
      </c>
      <c r="E32" s="250" t="s">
        <v>76</v>
      </c>
      <c r="F32" s="250" t="s">
        <v>76</v>
      </c>
      <c r="G32" s="250" t="s">
        <v>76</v>
      </c>
      <c r="H32" s="245">
        <v>12</v>
      </c>
      <c r="I32" s="245">
        <v>0</v>
      </c>
      <c r="J32" s="250" t="s">
        <v>370</v>
      </c>
      <c r="K32" s="250" t="s">
        <v>335</v>
      </c>
      <c r="L32" s="250" t="s">
        <v>312</v>
      </c>
      <c r="M32" s="257">
        <v>39.367579999999997</v>
      </c>
      <c r="N32" s="257">
        <v>-78.894959999999998</v>
      </c>
      <c r="O32" s="250" t="s">
        <v>76</v>
      </c>
      <c r="P32" s="250" t="s">
        <v>77</v>
      </c>
      <c r="Q32" s="250" t="s">
        <v>76</v>
      </c>
      <c r="R32" s="250" t="s">
        <v>76</v>
      </c>
      <c r="S32" s="250" t="s">
        <v>76</v>
      </c>
      <c r="T32" s="250" t="s">
        <v>76</v>
      </c>
      <c r="U32" s="250" t="s">
        <v>77</v>
      </c>
      <c r="V32" s="250" t="s">
        <v>77</v>
      </c>
      <c r="W32" s="250" t="s">
        <v>76</v>
      </c>
      <c r="X32" s="250" t="s">
        <v>313</v>
      </c>
      <c r="Y32" s="250" t="s">
        <v>313</v>
      </c>
      <c r="Z32" s="226"/>
    </row>
    <row r="33" spans="1:26" ht="45" customHeight="1" thickBot="1">
      <c r="A33" s="249" t="s">
        <v>371</v>
      </c>
      <c r="B33" s="250" t="s">
        <v>372</v>
      </c>
      <c r="C33" s="256" t="s">
        <v>309</v>
      </c>
      <c r="D33" s="250" t="s">
        <v>373</v>
      </c>
      <c r="E33" s="250" t="s">
        <v>76</v>
      </c>
      <c r="F33" s="250" t="s">
        <v>77</v>
      </c>
      <c r="G33" s="250" t="s">
        <v>77</v>
      </c>
      <c r="H33" s="245">
        <v>35</v>
      </c>
      <c r="I33" s="245">
        <v>35</v>
      </c>
      <c r="J33" s="250" t="s">
        <v>371</v>
      </c>
      <c r="K33" s="250" t="s">
        <v>374</v>
      </c>
      <c r="L33" s="250" t="s">
        <v>312</v>
      </c>
      <c r="M33" s="257">
        <v>39.20796</v>
      </c>
      <c r="N33" s="257">
        <v>-79.258930000000007</v>
      </c>
      <c r="O33" s="250" t="s">
        <v>77</v>
      </c>
      <c r="P33" s="250" t="s">
        <v>77</v>
      </c>
      <c r="Q33" s="250" t="s">
        <v>76</v>
      </c>
      <c r="R33" s="250" t="s">
        <v>76</v>
      </c>
      <c r="S33" s="250" t="s">
        <v>76</v>
      </c>
      <c r="T33" s="250" t="s">
        <v>77</v>
      </c>
      <c r="U33" s="250" t="s">
        <v>77</v>
      </c>
      <c r="V33" s="250" t="s">
        <v>77</v>
      </c>
      <c r="W33" s="250" t="s">
        <v>76</v>
      </c>
      <c r="X33" s="250" t="s">
        <v>313</v>
      </c>
      <c r="Y33" s="250" t="s">
        <v>313</v>
      </c>
      <c r="Z33" s="226"/>
    </row>
    <row r="34" spans="1:26" ht="45" customHeight="1" thickBot="1">
      <c r="A34" s="249" t="s">
        <v>375</v>
      </c>
      <c r="B34" s="250" t="s">
        <v>376</v>
      </c>
      <c r="C34" s="256" t="s">
        <v>309</v>
      </c>
      <c r="D34" s="250" t="s">
        <v>165</v>
      </c>
      <c r="E34" s="250" t="s">
        <v>76</v>
      </c>
      <c r="F34" s="250" t="s">
        <v>77</v>
      </c>
      <c r="G34" s="250" t="s">
        <v>77</v>
      </c>
      <c r="H34" s="245">
        <v>20</v>
      </c>
      <c r="I34" s="245">
        <v>20</v>
      </c>
      <c r="J34" s="250" t="s">
        <v>375</v>
      </c>
      <c r="K34" s="250" t="s">
        <v>377</v>
      </c>
      <c r="L34" s="250" t="s">
        <v>312</v>
      </c>
      <c r="M34" s="257">
        <v>39.132350000000002</v>
      </c>
      <c r="N34" s="257">
        <v>-78.599100000000007</v>
      </c>
      <c r="O34" s="250" t="s">
        <v>77</v>
      </c>
      <c r="P34" s="250" t="s">
        <v>77</v>
      </c>
      <c r="Q34" s="250" t="s">
        <v>76</v>
      </c>
      <c r="R34" s="250" t="s">
        <v>76</v>
      </c>
      <c r="S34" s="250" t="s">
        <v>76</v>
      </c>
      <c r="T34" s="250" t="s">
        <v>77</v>
      </c>
      <c r="U34" s="250" t="s">
        <v>77</v>
      </c>
      <c r="V34" s="250" t="s">
        <v>77</v>
      </c>
      <c r="W34" s="250" t="s">
        <v>76</v>
      </c>
      <c r="X34" s="250" t="s">
        <v>313</v>
      </c>
      <c r="Y34" s="250" t="s">
        <v>313</v>
      </c>
      <c r="Z34" s="226"/>
    </row>
    <row r="35" spans="1:26" ht="45" customHeight="1" thickBot="1">
      <c r="A35" s="249" t="s">
        <v>378</v>
      </c>
      <c r="B35" s="250" t="s">
        <v>379</v>
      </c>
      <c r="C35" s="256" t="s">
        <v>309</v>
      </c>
      <c r="D35" s="250" t="s">
        <v>165</v>
      </c>
      <c r="E35" s="250" t="s">
        <v>76</v>
      </c>
      <c r="F35" s="250" t="s">
        <v>76</v>
      </c>
      <c r="G35" s="250" t="s">
        <v>76</v>
      </c>
      <c r="H35" s="245">
        <v>15</v>
      </c>
      <c r="I35" s="245">
        <v>10</v>
      </c>
      <c r="J35" s="250" t="s">
        <v>378</v>
      </c>
      <c r="K35" s="250" t="s">
        <v>377</v>
      </c>
      <c r="L35" s="250" t="s">
        <v>312</v>
      </c>
      <c r="M35" s="257">
        <v>39.037140000000001</v>
      </c>
      <c r="N35" s="257">
        <v>-78.798959999999994</v>
      </c>
      <c r="O35" s="250" t="s">
        <v>77</v>
      </c>
      <c r="P35" s="250" t="s">
        <v>77</v>
      </c>
      <c r="Q35" s="250" t="s">
        <v>76</v>
      </c>
      <c r="R35" s="250" t="s">
        <v>76</v>
      </c>
      <c r="S35" s="250" t="s">
        <v>76</v>
      </c>
      <c r="T35" s="250" t="s">
        <v>77</v>
      </c>
      <c r="U35" s="250" t="s">
        <v>77</v>
      </c>
      <c r="V35" s="250" t="s">
        <v>77</v>
      </c>
      <c r="W35" s="250" t="s">
        <v>76</v>
      </c>
      <c r="X35" s="250" t="s">
        <v>313</v>
      </c>
      <c r="Y35" s="250" t="s">
        <v>313</v>
      </c>
      <c r="Z35" s="226"/>
    </row>
    <row r="36" spans="1:26" ht="45" customHeight="1" thickBot="1">
      <c r="A36" s="249" t="s">
        <v>380</v>
      </c>
      <c r="B36" s="250" t="s">
        <v>381</v>
      </c>
      <c r="C36" s="256" t="s">
        <v>309</v>
      </c>
      <c r="D36" s="250" t="s">
        <v>165</v>
      </c>
      <c r="E36" s="250" t="s">
        <v>76</v>
      </c>
      <c r="F36" s="250" t="s">
        <v>77</v>
      </c>
      <c r="G36" s="250" t="s">
        <v>77</v>
      </c>
      <c r="H36" s="245">
        <v>20</v>
      </c>
      <c r="I36" s="245">
        <v>20</v>
      </c>
      <c r="J36" s="250" t="s">
        <v>382</v>
      </c>
      <c r="K36" s="250" t="s">
        <v>377</v>
      </c>
      <c r="L36" s="250" t="s">
        <v>312</v>
      </c>
      <c r="M36" s="257">
        <v>38.957940000000001</v>
      </c>
      <c r="N36" s="257">
        <v>-78.818510000000003</v>
      </c>
      <c r="O36" s="250" t="s">
        <v>77</v>
      </c>
      <c r="P36" s="250" t="s">
        <v>77</v>
      </c>
      <c r="Q36" s="250" t="s">
        <v>76</v>
      </c>
      <c r="R36" s="250" t="s">
        <v>76</v>
      </c>
      <c r="S36" s="250" t="s">
        <v>76</v>
      </c>
      <c r="T36" s="250" t="s">
        <v>77</v>
      </c>
      <c r="U36" s="250" t="s">
        <v>77</v>
      </c>
      <c r="V36" s="250" t="s">
        <v>76</v>
      </c>
      <c r="W36" s="250" t="s">
        <v>76</v>
      </c>
      <c r="X36" s="250" t="s">
        <v>313</v>
      </c>
      <c r="Y36" s="250" t="s">
        <v>313</v>
      </c>
      <c r="Z36" s="226"/>
    </row>
    <row r="37" spans="1:26" ht="45" customHeight="1" thickBot="1">
      <c r="A37" s="249" t="s">
        <v>383</v>
      </c>
      <c r="B37" s="250" t="s">
        <v>384</v>
      </c>
      <c r="C37" s="256" t="s">
        <v>309</v>
      </c>
      <c r="D37" s="250" t="s">
        <v>165</v>
      </c>
      <c r="E37" s="250" t="s">
        <v>76</v>
      </c>
      <c r="F37" s="250" t="s">
        <v>76</v>
      </c>
      <c r="G37" s="250" t="s">
        <v>76</v>
      </c>
      <c r="H37" s="245">
        <v>5</v>
      </c>
      <c r="I37" s="245">
        <v>0</v>
      </c>
      <c r="J37" s="250" t="s">
        <v>383</v>
      </c>
      <c r="K37" s="250" t="s">
        <v>377</v>
      </c>
      <c r="L37" s="250" t="s">
        <v>312</v>
      </c>
      <c r="M37" s="257">
        <v>38.844769999999997</v>
      </c>
      <c r="N37" s="257">
        <v>-78.830029999999994</v>
      </c>
      <c r="O37" s="250" t="s">
        <v>76</v>
      </c>
      <c r="P37" s="250" t="s">
        <v>77</v>
      </c>
      <c r="Q37" s="250" t="s">
        <v>76</v>
      </c>
      <c r="R37" s="250" t="s">
        <v>76</v>
      </c>
      <c r="S37" s="250" t="s">
        <v>76</v>
      </c>
      <c r="T37" s="250" t="s">
        <v>76</v>
      </c>
      <c r="U37" s="250" t="s">
        <v>77</v>
      </c>
      <c r="V37" s="250" t="s">
        <v>76</v>
      </c>
      <c r="W37" s="250" t="s">
        <v>76</v>
      </c>
      <c r="X37" s="250" t="s">
        <v>313</v>
      </c>
      <c r="Y37" s="250" t="s">
        <v>313</v>
      </c>
      <c r="Z37" s="226"/>
    </row>
    <row r="38" spans="1:26" ht="45" customHeight="1" thickBot="1">
      <c r="A38" s="249" t="s">
        <v>385</v>
      </c>
      <c r="B38" s="250" t="s">
        <v>386</v>
      </c>
      <c r="C38" s="256" t="s">
        <v>309</v>
      </c>
      <c r="D38" s="250" t="s">
        <v>387</v>
      </c>
      <c r="E38" s="250" t="s">
        <v>77</v>
      </c>
      <c r="F38" s="250" t="s">
        <v>77</v>
      </c>
      <c r="G38" s="250" t="s">
        <v>77</v>
      </c>
      <c r="H38" s="245">
        <v>30</v>
      </c>
      <c r="I38" s="245">
        <v>10</v>
      </c>
      <c r="J38" s="250" t="s">
        <v>385</v>
      </c>
      <c r="K38" s="250" t="s">
        <v>377</v>
      </c>
      <c r="L38" s="250" t="s">
        <v>312</v>
      </c>
      <c r="M38" s="257">
        <v>38.95767</v>
      </c>
      <c r="N38" s="257">
        <v>-78.7376</v>
      </c>
      <c r="O38" s="250" t="s">
        <v>77</v>
      </c>
      <c r="P38" s="250" t="s">
        <v>77</v>
      </c>
      <c r="Q38" s="250" t="s">
        <v>77</v>
      </c>
      <c r="R38" s="250" t="s">
        <v>76</v>
      </c>
      <c r="S38" s="250" t="s">
        <v>76</v>
      </c>
      <c r="T38" s="250" t="s">
        <v>77</v>
      </c>
      <c r="U38" s="250" t="s">
        <v>77</v>
      </c>
      <c r="V38" s="250" t="s">
        <v>76</v>
      </c>
      <c r="W38" s="250" t="s">
        <v>76</v>
      </c>
      <c r="X38" s="250" t="s">
        <v>313</v>
      </c>
      <c r="Y38" s="250" t="s">
        <v>313</v>
      </c>
      <c r="Z38" s="226"/>
    </row>
    <row r="39" spans="1:26" ht="45" customHeight="1" thickBot="1">
      <c r="A39" s="249" t="s">
        <v>388</v>
      </c>
      <c r="B39" s="250" t="s">
        <v>337</v>
      </c>
      <c r="C39" s="256" t="s">
        <v>309</v>
      </c>
      <c r="D39" s="250" t="s">
        <v>387</v>
      </c>
      <c r="E39" s="250" t="s">
        <v>76</v>
      </c>
      <c r="F39" s="250" t="s">
        <v>76</v>
      </c>
      <c r="G39" s="250" t="s">
        <v>76</v>
      </c>
      <c r="H39" s="245">
        <v>4</v>
      </c>
      <c r="I39" s="245">
        <v>0</v>
      </c>
      <c r="J39" s="250" t="s">
        <v>388</v>
      </c>
      <c r="K39" s="250" t="s">
        <v>389</v>
      </c>
      <c r="L39" s="250" t="s">
        <v>312</v>
      </c>
      <c r="M39" s="257">
        <v>38.752090000000003</v>
      </c>
      <c r="N39" s="257">
        <v>-79.118679999999998</v>
      </c>
      <c r="O39" s="250" t="s">
        <v>77</v>
      </c>
      <c r="P39" s="250" t="s">
        <v>77</v>
      </c>
      <c r="Q39" s="250" t="s">
        <v>76</v>
      </c>
      <c r="R39" s="250" t="s">
        <v>76</v>
      </c>
      <c r="S39" s="250" t="s">
        <v>76</v>
      </c>
      <c r="T39" s="250" t="s">
        <v>76</v>
      </c>
      <c r="U39" s="250" t="s">
        <v>77</v>
      </c>
      <c r="V39" s="250" t="s">
        <v>76</v>
      </c>
      <c r="W39" s="250" t="s">
        <v>76</v>
      </c>
      <c r="X39" s="250" t="s">
        <v>313</v>
      </c>
      <c r="Y39" s="250" t="s">
        <v>313</v>
      </c>
      <c r="Z39" s="226"/>
    </row>
    <row r="40" spans="1:26" ht="45" customHeight="1" thickBot="1">
      <c r="A40" s="249" t="s">
        <v>390</v>
      </c>
      <c r="B40" s="250" t="s">
        <v>391</v>
      </c>
      <c r="C40" s="256" t="s">
        <v>309</v>
      </c>
      <c r="D40" s="250" t="s">
        <v>387</v>
      </c>
      <c r="E40" s="250" t="s">
        <v>76</v>
      </c>
      <c r="F40" s="250" t="s">
        <v>76</v>
      </c>
      <c r="G40" s="250" t="s">
        <v>77</v>
      </c>
      <c r="H40" s="245">
        <v>70</v>
      </c>
      <c r="I40" s="245">
        <v>0</v>
      </c>
      <c r="J40" s="250" t="s">
        <v>390</v>
      </c>
      <c r="K40" s="250" t="s">
        <v>389</v>
      </c>
      <c r="L40" s="250" t="s">
        <v>312</v>
      </c>
      <c r="M40" s="257">
        <v>38.599379999999996</v>
      </c>
      <c r="N40" s="257">
        <v>-79.201989999999995</v>
      </c>
      <c r="O40" s="250" t="s">
        <v>77</v>
      </c>
      <c r="P40" s="250" t="s">
        <v>77</v>
      </c>
      <c r="Q40" s="250" t="s">
        <v>77</v>
      </c>
      <c r="R40" s="250" t="s">
        <v>76</v>
      </c>
      <c r="S40" s="250" t="s">
        <v>76</v>
      </c>
      <c r="T40" s="250" t="s">
        <v>76</v>
      </c>
      <c r="U40" s="250" t="s">
        <v>77</v>
      </c>
      <c r="V40" s="250" t="s">
        <v>77</v>
      </c>
      <c r="W40" s="250" t="s">
        <v>76</v>
      </c>
      <c r="X40" s="250" t="s">
        <v>313</v>
      </c>
      <c r="Y40" s="250" t="s">
        <v>313</v>
      </c>
      <c r="Z40" s="226"/>
    </row>
    <row r="41" spans="1:26" ht="45" customHeight="1" thickBot="1">
      <c r="A41" s="249" t="s">
        <v>392</v>
      </c>
      <c r="B41" s="250" t="s">
        <v>393</v>
      </c>
      <c r="C41" s="256" t="s">
        <v>309</v>
      </c>
      <c r="D41" s="250" t="s">
        <v>165</v>
      </c>
      <c r="E41" s="250" t="s">
        <v>76</v>
      </c>
      <c r="F41" s="250" t="s">
        <v>76</v>
      </c>
      <c r="G41" s="250" t="s">
        <v>76</v>
      </c>
      <c r="H41" s="245">
        <v>10</v>
      </c>
      <c r="I41" s="245">
        <v>0</v>
      </c>
      <c r="J41" s="250" t="s">
        <v>392</v>
      </c>
      <c r="K41" s="250" t="s">
        <v>389</v>
      </c>
      <c r="L41" s="250" t="s">
        <v>312</v>
      </c>
      <c r="M41" s="257">
        <v>38.464109999999998</v>
      </c>
      <c r="N41" s="257">
        <v>-79.317269999999994</v>
      </c>
      <c r="O41" s="250" t="s">
        <v>77</v>
      </c>
      <c r="P41" s="250" t="s">
        <v>77</v>
      </c>
      <c r="Q41" s="250" t="s">
        <v>76</v>
      </c>
      <c r="R41" s="250" t="s">
        <v>76</v>
      </c>
      <c r="S41" s="250" t="s">
        <v>76</v>
      </c>
      <c r="T41" s="250" t="s">
        <v>76</v>
      </c>
      <c r="U41" s="250" t="s">
        <v>77</v>
      </c>
      <c r="V41" s="250" t="s">
        <v>76</v>
      </c>
      <c r="W41" s="250" t="s">
        <v>76</v>
      </c>
      <c r="X41" s="250" t="s">
        <v>313</v>
      </c>
      <c r="Y41" s="250" t="s">
        <v>313</v>
      </c>
      <c r="Z41" s="226"/>
    </row>
    <row r="42" spans="1:26" ht="15.75" customHeight="1">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row>
    <row r="43" spans="1:26" ht="15.75" customHeight="1">
      <c r="A43" s="368" t="s">
        <v>394</v>
      </c>
      <c r="B43" s="369"/>
      <c r="C43" s="369"/>
      <c r="D43" s="369"/>
      <c r="E43" s="369"/>
      <c r="F43" s="369"/>
      <c r="G43" s="369"/>
      <c r="H43" s="369"/>
      <c r="I43" s="370"/>
      <c r="J43" s="238"/>
      <c r="K43" s="238"/>
      <c r="L43" s="238"/>
      <c r="M43" s="238"/>
      <c r="N43" s="238"/>
      <c r="O43" s="238"/>
      <c r="P43" s="238"/>
      <c r="Q43" s="238"/>
      <c r="R43" s="238"/>
      <c r="S43" s="238"/>
      <c r="T43" s="238"/>
      <c r="U43" s="238"/>
      <c r="V43" s="238"/>
      <c r="W43" s="238"/>
      <c r="X43" s="238"/>
      <c r="Y43" s="238"/>
      <c r="Z43" s="238"/>
    </row>
    <row r="44" spans="1:26" ht="15.75" customHeight="1">
      <c r="A44" s="371"/>
      <c r="B44" s="372"/>
      <c r="C44" s="372"/>
      <c r="D44" s="372"/>
      <c r="E44" s="372"/>
      <c r="F44" s="372"/>
      <c r="G44" s="372"/>
      <c r="H44" s="372"/>
      <c r="I44" s="373"/>
      <c r="J44" s="238"/>
      <c r="K44" s="238"/>
      <c r="L44" s="238"/>
      <c r="M44" s="238"/>
      <c r="N44" s="238"/>
      <c r="O44" s="238"/>
      <c r="P44" s="238"/>
      <c r="Q44" s="238"/>
      <c r="R44" s="238"/>
      <c r="S44" s="238"/>
      <c r="T44" s="238"/>
      <c r="U44" s="238"/>
      <c r="V44" s="238"/>
      <c r="W44" s="238"/>
      <c r="X44" s="238"/>
      <c r="Y44" s="238"/>
      <c r="Z44" s="238"/>
    </row>
    <row r="45" spans="1:26" ht="15.75" customHeight="1">
      <c r="A45" s="374"/>
      <c r="B45" s="375"/>
      <c r="C45" s="375"/>
      <c r="D45" s="375"/>
      <c r="E45" s="375"/>
      <c r="F45" s="375"/>
      <c r="G45" s="375"/>
      <c r="H45" s="375"/>
      <c r="I45" s="376"/>
      <c r="J45" s="238"/>
      <c r="K45" s="238"/>
      <c r="L45" s="238"/>
      <c r="M45" s="238"/>
      <c r="N45" s="238"/>
      <c r="O45" s="238"/>
      <c r="P45" s="238"/>
      <c r="Q45" s="238"/>
      <c r="R45" s="238"/>
      <c r="S45" s="238"/>
      <c r="T45" s="238"/>
      <c r="U45" s="238"/>
      <c r="V45" s="238"/>
      <c r="W45" s="238"/>
      <c r="X45" s="238"/>
      <c r="Y45" s="238"/>
      <c r="Z45" s="238"/>
    </row>
    <row r="46" spans="1:26" ht="15.75" customHeight="1">
      <c r="A46" s="226"/>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row>
    <row r="47" spans="1:26" ht="15.75" customHeight="1">
      <c r="A47" s="226"/>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row>
    <row r="48" spans="1:26" ht="15.75" customHeight="1">
      <c r="A48" s="226"/>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row>
    <row r="49" spans="1:26" ht="15.75"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row>
    <row r="50" spans="1:26" ht="15.75" customHeight="1">
      <c r="A50" s="226"/>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row>
    <row r="51" spans="1:26" ht="15.75" customHeight="1">
      <c r="A51" s="226"/>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row>
    <row r="52" spans="1:26" ht="15.75" customHeight="1">
      <c r="A52" s="226"/>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row>
    <row r="53" spans="1:26" ht="15.75" customHeight="1">
      <c r="A53" s="226"/>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row>
    <row r="54" spans="1:26" ht="15.75" customHeight="1">
      <c r="A54" s="226"/>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row>
    <row r="55" spans="1:26" ht="15.75" customHeight="1">
      <c r="A55" s="226"/>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row>
    <row r="56" spans="1:26" ht="15.75" customHeight="1">
      <c r="A56" s="226"/>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row>
    <row r="57" spans="1:26" ht="15.75" customHeight="1">
      <c r="A57" s="226"/>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row>
    <row r="58" spans="1:26" ht="15.75" customHeight="1">
      <c r="A58" s="226"/>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row>
    <row r="59" spans="1:26" ht="15.75" customHeight="1">
      <c r="A59" s="226"/>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row>
    <row r="60" spans="1:26" ht="15.75" customHeight="1">
      <c r="A60" s="226"/>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row>
    <row r="61" spans="1:26" ht="15.75" customHeight="1">
      <c r="A61" s="226"/>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row>
    <row r="62" spans="1:26" ht="15.75" customHeight="1">
      <c r="A62" s="226"/>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row>
    <row r="63" spans="1:26" ht="15.75" customHeight="1">
      <c r="A63" s="226"/>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row>
    <row r="64" spans="1:26" ht="15.7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row>
    <row r="65" spans="1:26" ht="15.75"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ht="15.75" customHeight="1">
      <c r="A66" s="226"/>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1:26" ht="15.75" customHeight="1">
      <c r="A67" s="226"/>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row>
    <row r="68" spans="1:26" ht="15.75" customHeight="1">
      <c r="A68" s="226"/>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row>
    <row r="69" spans="1:26" ht="15.75" customHeight="1">
      <c r="A69" s="226"/>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row>
    <row r="70" spans="1:26" ht="15.75" customHeight="1">
      <c r="A70" s="226"/>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row>
    <row r="71" spans="1:26" ht="15.75" customHeight="1">
      <c r="A71" s="226"/>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row>
    <row r="72" spans="1:26" ht="15.75" customHeight="1">
      <c r="A72" s="226"/>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row>
    <row r="73" spans="1:26" ht="15.75" customHeight="1">
      <c r="A73" s="22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row>
    <row r="74" spans="1:26" ht="15.75" customHeight="1">
      <c r="A74" s="226"/>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row>
    <row r="75" spans="1:26" ht="15.75" customHeight="1">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row>
    <row r="76" spans="1:26" ht="15.75" customHeight="1">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row>
    <row r="77" spans="1:26" ht="15.75" customHeight="1">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row>
    <row r="78" spans="1:26" ht="15.75" customHeight="1">
      <c r="A78" s="226"/>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row>
    <row r="79" spans="1:26" ht="15.75" customHeight="1">
      <c r="A79" s="226"/>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row>
    <row r="80" spans="1:26" ht="15.75" customHeight="1">
      <c r="A80" s="226"/>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row>
    <row r="81" spans="1:26" ht="15.75" customHeight="1">
      <c r="A81" s="226"/>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row>
    <row r="82" spans="1:26" ht="15.75" customHeight="1">
      <c r="A82" s="226"/>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row>
    <row r="83" spans="1:26" ht="15.75" customHeight="1">
      <c r="A83" s="226"/>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row>
    <row r="84" spans="1:26" ht="15.75" customHeight="1">
      <c r="A84" s="226"/>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row>
    <row r="85" spans="1:26" ht="15.75" customHeight="1">
      <c r="A85" s="226"/>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row>
    <row r="86" spans="1:26" ht="15.75" customHeight="1">
      <c r="A86" s="226"/>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row>
    <row r="87" spans="1:26" ht="15.75" customHeight="1">
      <c r="A87" s="226"/>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row>
    <row r="88" spans="1:26" ht="15.75" customHeight="1">
      <c r="A88" s="226"/>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row>
    <row r="89" spans="1:26" ht="15.75" customHeight="1">
      <c r="A89" s="226"/>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row>
    <row r="90" spans="1:26" ht="15.75" customHeight="1">
      <c r="A90" s="226"/>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row>
    <row r="91" spans="1:26" ht="15.75" customHeight="1">
      <c r="A91" s="226"/>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row>
    <row r="92" spans="1:26" ht="15.75" customHeight="1">
      <c r="A92" s="226"/>
      <c r="B92" s="226"/>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row>
    <row r="93" spans="1:26" ht="15.75" customHeight="1">
      <c r="A93" s="226"/>
      <c r="B93" s="226"/>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row>
    <row r="94" spans="1:26" ht="15.75" customHeight="1">
      <c r="A94" s="226"/>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row>
    <row r="95" spans="1:26" ht="15.75" customHeight="1">
      <c r="A95" s="226"/>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row>
    <row r="96" spans="1:26" ht="15.75" customHeight="1">
      <c r="A96" s="226"/>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row>
    <row r="97" spans="1:26" ht="15.75" customHeight="1">
      <c r="A97" s="226"/>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row>
    <row r="98" spans="1:26" ht="15.75" customHeight="1">
      <c r="A98" s="226"/>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row>
    <row r="99" spans="1:26" ht="15.75" customHeight="1">
      <c r="A99" s="226"/>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row>
    <row r="100" spans="1:26" ht="15.75" customHeight="1">
      <c r="A100" s="226"/>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row>
    <row r="101" spans="1:26" ht="15.75" customHeight="1">
      <c r="A101" s="226"/>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row>
    <row r="102" spans="1:26" ht="15.75" customHeight="1">
      <c r="A102" s="226"/>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row>
    <row r="103" spans="1:26" ht="15.75" customHeight="1">
      <c r="A103" s="226"/>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row>
    <row r="104" spans="1:26" ht="15.75" customHeight="1">
      <c r="A104" s="226"/>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row>
    <row r="105" spans="1:26" ht="15.7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row>
    <row r="106" spans="1:26" ht="15.7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row>
    <row r="107" spans="1:26" ht="15.75" customHeight="1">
      <c r="A107" s="226"/>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row>
    <row r="108" spans="1:26" ht="15.75" customHeight="1">
      <c r="A108" s="226"/>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row>
    <row r="109" spans="1:26" ht="15.75" customHeight="1">
      <c r="A109" s="226"/>
      <c r="B109" s="226"/>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row>
    <row r="110" spans="1:26" ht="15.75" customHeight="1">
      <c r="A110" s="226"/>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row>
    <row r="111" spans="1:26" ht="15.75" customHeight="1">
      <c r="A111" s="226"/>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row>
    <row r="112" spans="1:26" ht="15.75" customHeight="1">
      <c r="A112" s="226"/>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row>
    <row r="113" spans="1:26" ht="15.75" customHeight="1">
      <c r="A113" s="226"/>
      <c r="B113" s="226"/>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row>
    <row r="114" spans="1:26" ht="15.75" customHeight="1">
      <c r="A114" s="226"/>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row>
    <row r="115" spans="1:26" ht="15.75" customHeight="1">
      <c r="A115" s="226"/>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row>
    <row r="116" spans="1:26" ht="15.75" customHeight="1">
      <c r="A116" s="226"/>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row>
    <row r="117" spans="1:26" ht="15.75" customHeight="1">
      <c r="A117" s="226"/>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row>
    <row r="118" spans="1:26" ht="15.75"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row>
    <row r="119" spans="1:26" ht="15.75"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row>
    <row r="120" spans="1:26" ht="15.75"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row>
    <row r="121" spans="1:26" ht="15.75" customHeight="1">
      <c r="A121" s="226"/>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row>
    <row r="122" spans="1:26" ht="15.75" customHeight="1">
      <c r="A122" s="226"/>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row>
    <row r="123" spans="1:26" ht="15.75" customHeight="1">
      <c r="A123" s="226"/>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row>
    <row r="124" spans="1:26" ht="15.75" customHeight="1">
      <c r="A124" s="226"/>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row>
    <row r="125" spans="1:26" ht="15.75" customHeight="1">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row>
    <row r="126" spans="1:26" ht="15.75" customHeight="1">
      <c r="A126" s="226"/>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row>
    <row r="127" spans="1:26" ht="15.75" customHeight="1">
      <c r="A127" s="226"/>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row>
    <row r="128" spans="1:26" ht="15.75" customHeight="1">
      <c r="A128" s="226"/>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row>
    <row r="129" spans="1:26" ht="15.75" customHeight="1">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row>
    <row r="130" spans="1:26" ht="15.75" customHeight="1">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row>
    <row r="131" spans="1:26" ht="15.75" customHeight="1">
      <c r="A131" s="226"/>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row>
    <row r="132" spans="1:26" ht="15.75" customHeight="1">
      <c r="A132" s="226"/>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row>
    <row r="133" spans="1:26" ht="15.75" customHeight="1">
      <c r="A133" s="226"/>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row>
    <row r="134" spans="1:26" ht="15.75" customHeight="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row>
    <row r="135" spans="1:26" ht="15.75" customHeight="1">
      <c r="A135" s="226"/>
      <c r="B135" s="226"/>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row>
    <row r="136" spans="1:26" ht="15.75" customHeight="1">
      <c r="A136" s="226"/>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row>
    <row r="137" spans="1:26" ht="15.75" customHeight="1">
      <c r="A137" s="226"/>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row>
    <row r="138" spans="1:26" ht="15.75" customHeight="1">
      <c r="A138" s="226"/>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row>
    <row r="139" spans="1:26" ht="15.75" customHeight="1">
      <c r="A139" s="226"/>
      <c r="B139" s="226"/>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row>
    <row r="140" spans="1:26" ht="15.75" customHeight="1">
      <c r="A140" s="226"/>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row>
    <row r="141" spans="1:26" ht="15.75" customHeight="1">
      <c r="A141" s="226"/>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row>
    <row r="142" spans="1:26" ht="15.75" customHeight="1">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row>
    <row r="143" spans="1:26" ht="15.75" customHeight="1">
      <c r="A143" s="226"/>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row>
    <row r="144" spans="1:26" ht="15.75" customHeight="1">
      <c r="A144" s="226"/>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row>
    <row r="145" spans="1:26" ht="15.75" customHeight="1">
      <c r="A145" s="226"/>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row>
    <row r="146" spans="1:26" ht="15.75" customHeight="1">
      <c r="A146" s="226"/>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row>
    <row r="147" spans="1:26" ht="15.75" customHeight="1">
      <c r="A147" s="226"/>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row>
    <row r="148" spans="1:26" ht="15.75" customHeigh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row>
    <row r="149" spans="1:26" ht="15.75" customHeigh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row>
    <row r="150" spans="1:26" ht="15.75" customHeight="1">
      <c r="A150" s="226"/>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row>
    <row r="151" spans="1:26" ht="15.75" customHeight="1">
      <c r="A151" s="226"/>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row>
    <row r="152" spans="1:26" ht="15.75" customHeight="1">
      <c r="A152" s="226"/>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row>
    <row r="153" spans="1:26" ht="15.75" customHeight="1">
      <c r="A153" s="226"/>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row>
    <row r="154" spans="1:26" ht="15.75" customHeight="1">
      <c r="A154" s="226"/>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row>
    <row r="155" spans="1:26" ht="15.75" customHeight="1">
      <c r="A155" s="226"/>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row>
    <row r="156" spans="1:26" ht="15.75" customHeight="1">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row>
    <row r="157" spans="1:26" ht="15.75" customHeight="1">
      <c r="A157" s="226"/>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row>
    <row r="158" spans="1:26" ht="15.75" customHeight="1">
      <c r="A158" s="226"/>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row>
    <row r="159" spans="1:26" ht="15.75" customHeight="1">
      <c r="A159" s="226"/>
      <c r="B159" s="226"/>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row>
    <row r="160" spans="1:26" ht="15.75" customHeight="1">
      <c r="A160" s="226"/>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row>
    <row r="161" spans="1:26" ht="15.75" customHeight="1">
      <c r="A161" s="226"/>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row>
    <row r="162" spans="1:26" ht="15.75" customHeight="1">
      <c r="A162" s="226"/>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row>
    <row r="163" spans="1:26" ht="15.7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row>
    <row r="164" spans="1:26" ht="15.75" customHeight="1">
      <c r="A164" s="226"/>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row>
    <row r="165" spans="1:26" ht="15.75" customHeight="1">
      <c r="A165" s="226"/>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row>
    <row r="166" spans="1:26" ht="15.75" customHeight="1">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row>
    <row r="167" spans="1:26" ht="15.75" customHeight="1">
      <c r="A167" s="226"/>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row>
    <row r="168" spans="1:26" ht="15.75" customHeight="1">
      <c r="A168" s="226"/>
      <c r="B168" s="226"/>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row>
    <row r="169" spans="1:26" ht="15.75" customHeight="1">
      <c r="A169" s="226"/>
      <c r="B169" s="226"/>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row>
    <row r="170" spans="1:26" ht="15.75" customHeight="1">
      <c r="A170" s="226"/>
      <c r="B170" s="226"/>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row>
    <row r="171" spans="1:26" ht="15.75" customHeight="1">
      <c r="A171" s="226"/>
      <c r="B171" s="226"/>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row>
    <row r="172" spans="1:26" ht="15.75" customHeight="1">
      <c r="A172" s="226"/>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row>
    <row r="173" spans="1:26" ht="15.75" customHeight="1">
      <c r="A173" s="226"/>
      <c r="B173" s="226"/>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row>
    <row r="174" spans="1:26" ht="15.75" customHeight="1">
      <c r="A174" s="226"/>
      <c r="B174" s="226"/>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row>
    <row r="175" spans="1:26" ht="15.75" customHeight="1">
      <c r="A175" s="226"/>
      <c r="B175" s="226"/>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row>
    <row r="176" spans="1:26" ht="15.75" customHeight="1">
      <c r="A176" s="226"/>
      <c r="B176" s="226"/>
      <c r="C176" s="226"/>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row>
    <row r="177" spans="1:26" ht="15.75" customHeight="1">
      <c r="A177" s="226"/>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row>
    <row r="178" spans="1:26" ht="15.75" customHeight="1">
      <c r="A178" s="226"/>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row>
    <row r="179" spans="1:26" ht="15.75" customHeight="1">
      <c r="A179" s="226"/>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row>
    <row r="180" spans="1:26" ht="15.75" customHeight="1">
      <c r="A180" s="226"/>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row>
    <row r="181" spans="1:26" ht="15.75" customHeight="1">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row>
    <row r="182" spans="1:26" ht="15.75" customHeight="1">
      <c r="A182" s="226"/>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row>
    <row r="183" spans="1:26" ht="15.75" customHeight="1">
      <c r="A183" s="226"/>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row>
    <row r="184" spans="1:26" ht="15.75" customHeight="1">
      <c r="A184" s="226"/>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row>
    <row r="185" spans="1:26" ht="15.75" customHeight="1">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row>
    <row r="186" spans="1:26" ht="15.75" customHeight="1">
      <c r="A186" s="226"/>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row>
    <row r="187" spans="1:26" ht="15.75" customHeight="1">
      <c r="A187" s="226"/>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row>
    <row r="188" spans="1:26" ht="15.75" customHeight="1">
      <c r="A188" s="226"/>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row>
    <row r="189" spans="1:26" ht="15.75" customHeight="1">
      <c r="A189" s="226"/>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row>
    <row r="190" spans="1:26" ht="15.75" customHeight="1">
      <c r="A190" s="226"/>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row>
    <row r="191" spans="1:26" ht="15.75" customHeight="1">
      <c r="A191" s="226"/>
      <c r="B191" s="226"/>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row>
    <row r="192" spans="1:26" ht="15.75" customHeight="1">
      <c r="A192" s="226"/>
      <c r="B192" s="226"/>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row>
    <row r="193" spans="1:26" ht="15.75" customHeight="1">
      <c r="A193" s="226"/>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row>
    <row r="194" spans="1:26" ht="15.75" customHeight="1">
      <c r="A194" s="226"/>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row>
    <row r="195" spans="1:26" ht="15.75" customHeight="1">
      <c r="A195" s="226"/>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row>
    <row r="196" spans="1:26" ht="15.75" customHeight="1">
      <c r="A196" s="226"/>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row>
    <row r="197" spans="1:26" ht="15.75" customHeight="1">
      <c r="A197" s="226"/>
      <c r="B197" s="226"/>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row>
    <row r="198" spans="1:26" ht="15.75" customHeight="1">
      <c r="A198" s="226"/>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row>
    <row r="199" spans="1:26" ht="15.75" customHeight="1">
      <c r="A199" s="226"/>
      <c r="B199" s="226"/>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row>
    <row r="200" spans="1:26" ht="15.75" customHeight="1">
      <c r="A200" s="226"/>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row>
    <row r="201" spans="1:26" ht="15.75" customHeight="1">
      <c r="A201" s="226"/>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row>
    <row r="202" spans="1:26" ht="15.75" customHeight="1">
      <c r="A202" s="226"/>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row>
    <row r="203" spans="1:26" ht="15.75" customHeight="1">
      <c r="A203" s="226"/>
      <c r="B203" s="226"/>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row>
    <row r="204" spans="1:26" ht="15.75" customHeight="1">
      <c r="A204" s="226"/>
      <c r="B204" s="226"/>
      <c r="C204" s="226"/>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row>
    <row r="205" spans="1:26" ht="15.75" customHeight="1">
      <c r="A205" s="226"/>
      <c r="B205" s="226"/>
      <c r="C205" s="226"/>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6"/>
    </row>
    <row r="206" spans="1:26" ht="15.75" customHeight="1">
      <c r="A206" s="226"/>
      <c r="B206" s="226"/>
      <c r="C206" s="226"/>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row>
    <row r="207" spans="1:26" ht="15.75" customHeight="1">
      <c r="A207" s="226"/>
      <c r="B207" s="226"/>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6"/>
      <c r="Y207" s="226"/>
      <c r="Z207" s="226"/>
    </row>
    <row r="208" spans="1:26" ht="15.75" customHeight="1">
      <c r="A208" s="226"/>
      <c r="B208" s="226"/>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row>
    <row r="209" spans="1:26" ht="15.75" customHeight="1">
      <c r="A209" s="226"/>
      <c r="B209" s="226"/>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row>
    <row r="210" spans="1:26" ht="15.75" customHeight="1">
      <c r="A210" s="226"/>
      <c r="B210" s="226"/>
      <c r="C210" s="226"/>
      <c r="D210" s="226"/>
      <c r="E210" s="226"/>
      <c r="F210" s="226"/>
      <c r="G210" s="226"/>
      <c r="H210" s="226"/>
      <c r="I210" s="226"/>
      <c r="J210" s="226"/>
      <c r="K210" s="226"/>
      <c r="L210" s="226"/>
      <c r="M210" s="226"/>
      <c r="N210" s="226"/>
      <c r="O210" s="226"/>
      <c r="P210" s="226"/>
      <c r="Q210" s="226"/>
      <c r="R210" s="226"/>
      <c r="S210" s="226"/>
      <c r="T210" s="226"/>
      <c r="U210" s="226"/>
      <c r="V210" s="226"/>
      <c r="W210" s="226"/>
      <c r="X210" s="226"/>
      <c r="Y210" s="226"/>
      <c r="Z210" s="226"/>
    </row>
    <row r="211" spans="1:26" ht="15.75" customHeight="1">
      <c r="A211" s="226"/>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row>
    <row r="212" spans="1:26" ht="15.75" customHeight="1">
      <c r="A212" s="226"/>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row>
    <row r="213" spans="1:26" ht="15.75" customHeight="1">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row>
    <row r="214" spans="1:26" ht="15.75" customHeight="1">
      <c r="A214" s="226"/>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row>
    <row r="215" spans="1:26" ht="15.75" customHeight="1">
      <c r="A215" s="226"/>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row>
    <row r="216" spans="1:26" ht="15.75" customHeight="1">
      <c r="A216" s="226"/>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row>
    <row r="217" spans="1:26" ht="15.75" customHeight="1">
      <c r="A217" s="226"/>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row>
    <row r="218" spans="1:26" ht="15.75" customHeight="1">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row>
    <row r="219" spans="1:26" ht="15.75" customHeight="1">
      <c r="A219" s="226"/>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row>
    <row r="220" spans="1:26" ht="15.75" customHeight="1">
      <c r="A220" s="226"/>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row>
    <row r="221" spans="1:26" ht="15.75" customHeight="1">
      <c r="A221" s="226"/>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row>
    <row r="222" spans="1:26" ht="15.75" customHeight="1">
      <c r="A222" s="226"/>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row>
    <row r="223" spans="1:26" ht="15.75" customHeight="1">
      <c r="A223" s="226"/>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row>
    <row r="224" spans="1:26" ht="15.75" customHeight="1">
      <c r="A224" s="226"/>
      <c r="B224" s="226"/>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row>
    <row r="225" spans="1:26" ht="15.75" customHeight="1">
      <c r="A225" s="226"/>
      <c r="B225" s="226"/>
      <c r="C225" s="226"/>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row>
    <row r="226" spans="1:26" ht="15.75" customHeight="1">
      <c r="A226" s="226"/>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row>
    <row r="227" spans="1:26" ht="15.75" customHeight="1">
      <c r="A227" s="226"/>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c r="Z227" s="226"/>
    </row>
    <row r="228" spans="1:26" ht="15.75" customHeight="1">
      <c r="A228" s="226"/>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row>
    <row r="229" spans="1:26" ht="15.75" customHeight="1">
      <c r="A229" s="226"/>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row>
    <row r="230" spans="1:26" ht="15.75" customHeight="1">
      <c r="A230" s="226"/>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row>
    <row r="231" spans="1:26" ht="15.75" customHeight="1">
      <c r="A231" s="226"/>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row>
    <row r="232" spans="1:26" ht="15.75" customHeight="1">
      <c r="A232" s="226"/>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row>
    <row r="233" spans="1:26" ht="15.75" customHeight="1">
      <c r="A233" s="226"/>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row>
    <row r="234" spans="1:26" ht="15.75" customHeight="1">
      <c r="A234" s="226"/>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row>
    <row r="235" spans="1:26" ht="15.75" customHeight="1">
      <c r="A235" s="226"/>
      <c r="B235" s="226"/>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row>
    <row r="236" spans="1:26" ht="15.75" customHeight="1">
      <c r="A236" s="226"/>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row>
    <row r="237" spans="1:26" ht="15.75" customHeight="1">
      <c r="A237" s="226"/>
      <c r="B237" s="226"/>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row>
    <row r="238" spans="1:26" ht="15.75" customHeight="1">
      <c r="A238" s="226"/>
      <c r="B238" s="226"/>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row>
    <row r="239" spans="1:26" ht="15.75" customHeight="1">
      <c r="A239" s="226"/>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row>
    <row r="240" spans="1:26" ht="15.75" customHeight="1">
      <c r="A240" s="226"/>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row>
    <row r="241" spans="1:26" ht="15.75" customHeight="1">
      <c r="A241" s="226"/>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row>
    <row r="242" spans="1:26" ht="15.75" customHeight="1">
      <c r="A242" s="226"/>
      <c r="B242" s="226"/>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row>
    <row r="243" spans="1:26" ht="15.75" customHeight="1">
      <c r="A243" s="226"/>
      <c r="B243" s="226"/>
      <c r="C243" s="226"/>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row>
    <row r="244" spans="1:26" ht="15.75" customHeight="1">
      <c r="A244" s="226"/>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row>
    <row r="245" spans="1:26" ht="15.75" customHeight="1">
      <c r="A245" s="226"/>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row>
    <row r="246" spans="1:26" ht="15.75" customHeight="1">
      <c r="A246" s="226"/>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row>
    <row r="247" spans="1:26" ht="15.75" customHeight="1">
      <c r="A247" s="226"/>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row>
    <row r="248" spans="1:26" ht="15.75" customHeight="1">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row>
    <row r="249" spans="1:26" ht="15.75" customHeight="1">
      <c r="A249" s="226"/>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row>
    <row r="250" spans="1:26" ht="15.75" customHeight="1">
      <c r="A250" s="226"/>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row>
    <row r="251" spans="1:26" ht="15.75" customHeight="1">
      <c r="A251" s="226"/>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row>
    <row r="252" spans="1:26" ht="15.75" customHeight="1">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row>
    <row r="253" spans="1:26" ht="15.75" customHeight="1">
      <c r="A253" s="226"/>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row>
    <row r="254" spans="1:26" ht="15.75" customHeight="1">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row>
    <row r="255" spans="1:26" ht="15.75" customHeight="1">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row>
    <row r="256" spans="1:26" ht="15.75" customHeight="1">
      <c r="A256" s="226"/>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row>
    <row r="257" spans="1:26" ht="15.75" customHeight="1">
      <c r="A257" s="226"/>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row>
    <row r="258" spans="1:26" ht="15.75" customHeight="1">
      <c r="A258" s="226"/>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row>
    <row r="259" spans="1:26" ht="15.75" customHeight="1">
      <c r="A259" s="226"/>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row>
    <row r="260" spans="1:26" ht="15.75" customHeight="1">
      <c r="A260" s="226"/>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row>
    <row r="261" spans="1:26" ht="15.75" customHeight="1">
      <c r="A261" s="226"/>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row>
    <row r="262" spans="1:26" ht="15.75" customHeight="1">
      <c r="A262" s="226"/>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row>
    <row r="263" spans="1:26" ht="15.75" customHeight="1">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row>
    <row r="264" spans="1:26" ht="15.75" customHeight="1">
      <c r="A264" s="226"/>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row>
    <row r="265" spans="1:26" ht="15.75" customHeight="1">
      <c r="A265" s="226"/>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row>
    <row r="266" spans="1:26" ht="15.75" customHeight="1">
      <c r="A266" s="226"/>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row>
    <row r="267" spans="1:26" ht="15.75" customHeight="1">
      <c r="A267" s="226"/>
      <c r="B267" s="226"/>
      <c r="C267" s="226"/>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row>
    <row r="268" spans="1:26" ht="15.75" customHeight="1">
      <c r="A268" s="226"/>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row>
    <row r="269" spans="1:26" ht="15.75" customHeight="1">
      <c r="A269" s="226"/>
      <c r="B269" s="226"/>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row>
    <row r="270" spans="1:26" ht="15.75" customHeight="1">
      <c r="A270" s="226"/>
      <c r="B270" s="226"/>
      <c r="C270" s="226"/>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row>
    <row r="271" spans="1:26" ht="15.75" customHeight="1">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row>
    <row r="272" spans="1:26" ht="15.75" customHeight="1">
      <c r="A272" s="226"/>
      <c r="B272" s="226"/>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row>
    <row r="273" spans="1:26" ht="15.75" customHeight="1">
      <c r="A273" s="226"/>
      <c r="B273" s="226"/>
      <c r="C273" s="226"/>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row>
    <row r="274" spans="1:26" ht="15.75" customHeight="1">
      <c r="A274" s="226"/>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row>
    <row r="275" spans="1:26" ht="15.75" customHeight="1">
      <c r="A275" s="226"/>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row>
    <row r="276" spans="1:26" ht="15.75" customHeight="1">
      <c r="A276" s="226"/>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row>
    <row r="277" spans="1:26" ht="15.75" customHeight="1">
      <c r="A277" s="226"/>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row>
    <row r="278" spans="1:26" ht="15.75" customHeight="1">
      <c r="A278" s="226"/>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row>
    <row r="279" spans="1:26" ht="15.75" customHeight="1">
      <c r="A279" s="226"/>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row>
    <row r="280" spans="1:26" ht="15.75" customHeight="1">
      <c r="A280" s="226"/>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row>
    <row r="281" spans="1:26" ht="15.75" customHeight="1">
      <c r="A281" s="226"/>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row>
    <row r="282" spans="1:26" ht="15.75" customHeight="1">
      <c r="A282" s="226"/>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row>
    <row r="283" spans="1:26" ht="15.75" customHeight="1">
      <c r="A283" s="226"/>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row>
    <row r="284" spans="1:26" ht="15.75" customHeight="1">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row>
    <row r="285" spans="1:26" ht="15.75" customHeight="1">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row>
    <row r="286" spans="1:26" ht="15.75" customHeight="1">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row>
    <row r="287" spans="1:26" ht="15.75" customHeight="1">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row>
    <row r="288" spans="1:26" ht="15.75" customHeight="1">
      <c r="A288" s="226"/>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row>
    <row r="289" spans="1:26" ht="15.75" customHeight="1">
      <c r="A289" s="226"/>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row>
    <row r="290" spans="1:26" ht="15.75" customHeight="1">
      <c r="A290" s="226"/>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row>
    <row r="291" spans="1:26" ht="15.75" customHeight="1">
      <c r="A291" s="226"/>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row>
    <row r="292" spans="1:26" ht="15.75" customHeight="1">
      <c r="A292" s="226"/>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row>
    <row r="293" spans="1:26" ht="15.75" customHeight="1">
      <c r="A293" s="226"/>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6"/>
      <c r="Z293" s="226"/>
    </row>
    <row r="294" spans="1:26" ht="15.75" customHeight="1">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row>
    <row r="295" spans="1:26" ht="15.75" customHeight="1">
      <c r="A295" s="226"/>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row>
    <row r="296" spans="1:26" ht="15.75" customHeight="1">
      <c r="A296" s="226"/>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row>
    <row r="297" spans="1:26" ht="15.75" customHeight="1">
      <c r="A297" s="226"/>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row>
    <row r="298" spans="1:26" ht="15.75" customHeight="1">
      <c r="A298" s="226"/>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row>
    <row r="299" spans="1:26" ht="15.75" customHeight="1">
      <c r="A299" s="226"/>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row>
    <row r="300" spans="1:26" ht="15.75" customHeight="1">
      <c r="A300" s="226"/>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row>
    <row r="301" spans="1:26" ht="15.75" customHeight="1">
      <c r="A301" s="226"/>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row>
    <row r="302" spans="1:26" ht="15.75" customHeight="1">
      <c r="A302" s="226"/>
      <c r="B302" s="226"/>
      <c r="C302" s="226"/>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row>
    <row r="303" spans="1:26" ht="15.75" customHeight="1">
      <c r="A303" s="226"/>
      <c r="B303" s="226"/>
      <c r="C303" s="226"/>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row>
    <row r="304" spans="1:26" ht="15.75" customHeight="1">
      <c r="A304" s="226"/>
      <c r="B304" s="226"/>
      <c r="C304" s="226"/>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row>
    <row r="305" spans="1:26" ht="15.75" customHeight="1">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row>
    <row r="306" spans="1:26" ht="15.75" customHeight="1">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row>
    <row r="307" spans="1:26" ht="15.75" customHeight="1">
      <c r="A307" s="226"/>
      <c r="B307" s="226"/>
      <c r="C307" s="226"/>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row>
    <row r="308" spans="1:26" ht="15.75" customHeight="1">
      <c r="A308" s="226"/>
      <c r="B308" s="226"/>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row>
    <row r="309" spans="1:26" ht="15.75" customHeight="1">
      <c r="A309" s="226"/>
      <c r="B309" s="226"/>
      <c r="C309" s="226"/>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c r="Z309" s="226"/>
    </row>
    <row r="310" spans="1:26" ht="15.75" customHeight="1">
      <c r="A310" s="226"/>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row>
    <row r="311" spans="1:26" ht="15.75" customHeight="1">
      <c r="A311" s="226"/>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row>
    <row r="312" spans="1:26" ht="15.75" customHeight="1">
      <c r="A312" s="226"/>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row>
    <row r="313" spans="1:26" ht="15.75" customHeight="1">
      <c r="A313" s="226"/>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row>
    <row r="314" spans="1:26" ht="15.75" customHeight="1">
      <c r="A314" s="226"/>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row>
    <row r="315" spans="1:26" ht="15.75" customHeight="1">
      <c r="A315" s="226"/>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row>
    <row r="316" spans="1:26" ht="15.75" customHeight="1">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row>
    <row r="317" spans="1:26" ht="15.75" customHeight="1">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row>
    <row r="318" spans="1:26" ht="15.75" customHeight="1">
      <c r="A318" s="226"/>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row>
    <row r="319" spans="1:26" ht="15.75" customHeight="1">
      <c r="A319" s="226"/>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row>
    <row r="320" spans="1:26" ht="15.75" customHeight="1">
      <c r="A320" s="226"/>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row>
    <row r="321" spans="1:26" ht="15.75" customHeight="1">
      <c r="A321" s="226"/>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row>
    <row r="322" spans="1:26" ht="15.75" customHeight="1">
      <c r="A322" s="226"/>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row>
    <row r="323" spans="1:26" ht="15.75" customHeight="1">
      <c r="A323" s="226"/>
      <c r="B323" s="226"/>
      <c r="C323" s="226"/>
      <c r="D323" s="226"/>
      <c r="E323" s="226"/>
      <c r="F323" s="226"/>
      <c r="G323" s="226"/>
      <c r="H323" s="226"/>
      <c r="I323" s="226"/>
      <c r="J323" s="226"/>
      <c r="K323" s="226"/>
      <c r="L323" s="226"/>
      <c r="M323" s="226"/>
      <c r="N323" s="226"/>
      <c r="O323" s="226"/>
      <c r="P323" s="226"/>
      <c r="Q323" s="226"/>
      <c r="R323" s="226"/>
      <c r="S323" s="226"/>
      <c r="T323" s="226"/>
      <c r="U323" s="226"/>
      <c r="V323" s="226"/>
      <c r="W323" s="226"/>
      <c r="X323" s="226"/>
      <c r="Y323" s="226"/>
      <c r="Z323" s="226"/>
    </row>
    <row r="324" spans="1:26" ht="15.75" customHeight="1">
      <c r="A324" s="226"/>
      <c r="B324" s="226"/>
      <c r="C324" s="226"/>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row>
    <row r="325" spans="1:26" ht="15.75" customHeight="1">
      <c r="A325" s="226"/>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6"/>
      <c r="Z325" s="226"/>
    </row>
    <row r="326" spans="1:26" ht="15.75" customHeight="1">
      <c r="A326" s="226"/>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row>
    <row r="327" spans="1:26" ht="15.75" customHeight="1">
      <c r="A327" s="226"/>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row>
    <row r="328" spans="1:26" ht="15.75" customHeight="1">
      <c r="A328" s="226"/>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row>
    <row r="329" spans="1:26" ht="15.75" customHeight="1">
      <c r="A329" s="226"/>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row>
    <row r="330" spans="1:26" ht="15.75" customHeight="1">
      <c r="A330" s="226"/>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row>
    <row r="331" spans="1:26" ht="15.75" customHeight="1">
      <c r="A331" s="226"/>
      <c r="B331" s="226"/>
      <c r="C331" s="226"/>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row>
    <row r="332" spans="1:26" ht="15.75" customHeight="1">
      <c r="A332" s="226"/>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row>
    <row r="333" spans="1:26" ht="15.75" customHeight="1">
      <c r="A333" s="226"/>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row>
    <row r="334" spans="1:26" ht="15.75" customHeight="1">
      <c r="A334" s="226"/>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row>
    <row r="335" spans="1:26" ht="15.75" customHeight="1">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row>
    <row r="336" spans="1:26" ht="15.75" customHeight="1">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row>
    <row r="337" spans="1:26" ht="15.75" customHeight="1">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row>
    <row r="338" spans="1:26" ht="15.75" customHeight="1">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row>
    <row r="339" spans="1:26" ht="15.75" customHeight="1">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row>
    <row r="340" spans="1:26" ht="15.75" customHeight="1">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row>
    <row r="341" spans="1:26" ht="15.75" customHeight="1">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row>
    <row r="342" spans="1:26" ht="15.75" customHeight="1">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row>
    <row r="343" spans="1:26" ht="15.75" customHeight="1">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row>
    <row r="344" spans="1:26" ht="15.75" customHeight="1">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c r="Z344" s="226"/>
    </row>
    <row r="345" spans="1:26" ht="15.75" customHeight="1">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c r="Z345" s="226"/>
    </row>
    <row r="346" spans="1:26" ht="15.75" customHeight="1">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c r="Z346" s="226"/>
    </row>
    <row r="347" spans="1:26" ht="15.75" customHeight="1">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row>
    <row r="348" spans="1:26" ht="15.75" customHeight="1">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row>
    <row r="349" spans="1:26" ht="15.75" customHeight="1">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6"/>
      <c r="Z349" s="226"/>
    </row>
    <row r="350" spans="1:26" ht="15.75" customHeight="1">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6"/>
      <c r="Z350" s="226"/>
    </row>
    <row r="351" spans="1:26" ht="15.75" customHeight="1">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6"/>
      <c r="Z351" s="226"/>
    </row>
    <row r="352" spans="1:26" ht="15.75" customHeight="1">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row>
    <row r="353" spans="1:26" ht="15.75" customHeight="1">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6"/>
      <c r="Z353" s="226"/>
    </row>
    <row r="354" spans="1:26" ht="15.75" customHeight="1">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c r="Z354" s="226"/>
    </row>
    <row r="355" spans="1:26" ht="15.75" customHeight="1">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row>
    <row r="356" spans="1:26" ht="15.75" customHeight="1">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row>
    <row r="357" spans="1:26" ht="15.75" customHeight="1">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row>
    <row r="358" spans="1:26" ht="15.75" customHeight="1">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row>
    <row r="359" spans="1:26" ht="15.75" customHeight="1">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row>
    <row r="360" spans="1:26" ht="15.75" customHeight="1">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row>
    <row r="361" spans="1:26" ht="15.75" customHeight="1">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row>
    <row r="362" spans="1:26" ht="15.75" customHeight="1">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c r="Z362" s="226"/>
    </row>
    <row r="363" spans="1:26" ht="15.75" customHeight="1">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row>
    <row r="364" spans="1:26" ht="15.75" customHeight="1">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row>
    <row r="365" spans="1:26" ht="15.75" customHeight="1">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row>
    <row r="366" spans="1:26" ht="15.75" customHeight="1">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row>
    <row r="367" spans="1:26" ht="15.75" customHeight="1">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row>
    <row r="368" spans="1:26" ht="15.75" customHeight="1">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row>
    <row r="369" spans="1:26" ht="15.75" customHeight="1">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row>
    <row r="370" spans="1:26" ht="15.75" customHeight="1">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row>
    <row r="371" spans="1:26" ht="15.75" customHeight="1">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row>
    <row r="372" spans="1:26" ht="15.75" customHeight="1">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row>
    <row r="373" spans="1:26" ht="15.75" customHeight="1">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row>
    <row r="374" spans="1:26" ht="15.75" customHeight="1">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row>
    <row r="375" spans="1:26" ht="15.75" customHeight="1">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row>
    <row r="376" spans="1:26" ht="15.75" customHeight="1">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row>
    <row r="377" spans="1:26" ht="15.75" customHeight="1">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row>
    <row r="378" spans="1:26" ht="15.75" customHeight="1">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row>
    <row r="379" spans="1:26" ht="15.75" customHeight="1">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row>
    <row r="380" spans="1:26" ht="15.75" customHeight="1">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row>
    <row r="381" spans="1:26" ht="15.75" customHeight="1">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row>
    <row r="382" spans="1:26" ht="15.75" customHeight="1">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row>
    <row r="383" spans="1:26" ht="15.75" customHeight="1">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row>
    <row r="384" spans="1:26" ht="15.75" customHeight="1">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row>
    <row r="385" spans="1:26" ht="15.75" customHeight="1">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row>
    <row r="386" spans="1:26" ht="15.75" customHeight="1">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row>
    <row r="387" spans="1:26" ht="15.75" customHeight="1">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row>
    <row r="388" spans="1:26" ht="15.75" customHeight="1">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row>
    <row r="389" spans="1:26" ht="15.75" customHeight="1">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row>
    <row r="390" spans="1:26" ht="15.75" customHeight="1">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row>
    <row r="391" spans="1:26" ht="15.75" customHeight="1">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row>
    <row r="392" spans="1:26" ht="15.75" customHeight="1">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row>
    <row r="393" spans="1:26" ht="15.75" customHeight="1">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row>
    <row r="394" spans="1:26" ht="15.75" customHeight="1">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row>
    <row r="395" spans="1:26" ht="15.75" customHeight="1">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row>
    <row r="396" spans="1:26" ht="15.75" customHeight="1">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row>
    <row r="397" spans="1:26" ht="15.75" customHeight="1">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row>
    <row r="398" spans="1:26" ht="15.75" customHeight="1">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row>
    <row r="399" spans="1:26" ht="15.75" customHeight="1">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row>
    <row r="400" spans="1:26" ht="15.75" customHeight="1">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row>
    <row r="401" spans="1:26" ht="15.75" customHeight="1">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row>
    <row r="402" spans="1:26" ht="15.75" customHeight="1">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c r="Z402" s="226"/>
    </row>
    <row r="403" spans="1:26" ht="15.75" customHeight="1">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c r="Z403" s="226"/>
    </row>
    <row r="404" spans="1:26" ht="15.75" customHeight="1">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c r="Z404" s="226"/>
    </row>
    <row r="405" spans="1:26" ht="15.75" customHeight="1">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c r="Z405" s="226"/>
    </row>
    <row r="406" spans="1:26" ht="15.75" customHeight="1">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row>
    <row r="407" spans="1:26" ht="15.75" customHeight="1">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row>
    <row r="408" spans="1:26" ht="15.75" customHeight="1">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row>
    <row r="409" spans="1:26" ht="15.75" customHeight="1">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row>
    <row r="410" spans="1:26" ht="15.75" customHeight="1">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row>
    <row r="411" spans="1:26" ht="15.75" customHeight="1">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row>
    <row r="412" spans="1:26" ht="15.75" customHeight="1">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row>
    <row r="413" spans="1:26" ht="15.75" customHeight="1">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row>
    <row r="414" spans="1:26" ht="15.75" customHeight="1">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row>
    <row r="415" spans="1:26" ht="15.75" customHeight="1">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c r="Z415" s="226"/>
    </row>
    <row r="416" spans="1:26" ht="15.75" customHeight="1">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row>
    <row r="417" spans="1:26" ht="15.75" customHeight="1">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row>
    <row r="418" spans="1:26" ht="15.75" customHeight="1">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row>
    <row r="419" spans="1:26" ht="15.75" customHeight="1">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row>
    <row r="420" spans="1:26" ht="15.75" customHeight="1">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row>
    <row r="421" spans="1:26" ht="15.75" customHeight="1">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c r="Z421" s="226"/>
    </row>
    <row r="422" spans="1:26" ht="15.75" customHeight="1">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row>
    <row r="423" spans="1:26" ht="15.75" customHeight="1">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row>
    <row r="424" spans="1:26" ht="15.75" customHeight="1">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c r="Z424" s="226"/>
    </row>
    <row r="425" spans="1:26" ht="15.75" customHeight="1">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c r="Z425" s="226"/>
    </row>
    <row r="426" spans="1:26" ht="15.75" customHeight="1">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row>
    <row r="427" spans="1:26" ht="15.75" customHeight="1">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row>
    <row r="428" spans="1:26" ht="15.75" customHeight="1">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row>
    <row r="429" spans="1:26" ht="15.75" customHeight="1">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row>
    <row r="430" spans="1:26" ht="15.75" customHeight="1">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row>
    <row r="431" spans="1:26" ht="15.75" customHeight="1">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row>
    <row r="432" spans="1:26" ht="15.75" customHeight="1">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row>
    <row r="433" spans="1:26" ht="15.75" customHeight="1">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row>
    <row r="434" spans="1:26" ht="15.75" customHeight="1">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c r="Z434" s="226"/>
    </row>
    <row r="435" spans="1:26" ht="15.75" customHeight="1">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c r="Z435" s="226"/>
    </row>
    <row r="436" spans="1:26" ht="15.75" customHeight="1">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row>
    <row r="437" spans="1:26" ht="15.75" customHeight="1">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row>
    <row r="438" spans="1:26" ht="15.75" customHeight="1">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row>
    <row r="439" spans="1:26" ht="15.75" customHeight="1">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row>
    <row r="440" spans="1:26" ht="15.75" customHeight="1">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row>
    <row r="441" spans="1:26" ht="15.75" customHeight="1">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row>
    <row r="442" spans="1:26" ht="15.75" customHeight="1">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c r="Z442" s="226"/>
    </row>
    <row r="443" spans="1:26" ht="15.75" customHeight="1">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row>
    <row r="444" spans="1:26" ht="15.75" customHeight="1">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c r="Z444" s="226"/>
    </row>
    <row r="445" spans="1:26" ht="15.75" customHeight="1">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c r="Z445" s="226"/>
    </row>
    <row r="446" spans="1:26" ht="15.75" customHeight="1">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c r="Z446" s="226"/>
    </row>
    <row r="447" spans="1:26" ht="15.75" customHeight="1">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c r="Z447" s="226"/>
    </row>
    <row r="448" spans="1:26" ht="15.75" customHeight="1">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row>
    <row r="449" spans="1:26" ht="15.75" customHeight="1">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c r="Z449" s="226"/>
    </row>
    <row r="450" spans="1:26" ht="15.75" customHeight="1">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c r="Z450" s="226"/>
    </row>
    <row r="451" spans="1:26" ht="15.75" customHeight="1">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c r="Z451" s="226"/>
    </row>
    <row r="452" spans="1:26" ht="15.75" customHeight="1">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c r="Z452" s="226"/>
    </row>
    <row r="453" spans="1:26" ht="15.75" customHeight="1">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c r="Z453" s="226"/>
    </row>
    <row r="454" spans="1:26" ht="15.75" customHeight="1">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c r="Z454" s="226"/>
    </row>
    <row r="455" spans="1:26" ht="15.75" customHeight="1">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c r="Z455" s="226"/>
    </row>
    <row r="456" spans="1:26" ht="15.75" customHeight="1">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c r="Z456" s="226"/>
    </row>
    <row r="457" spans="1:26" ht="15.75" customHeight="1">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row>
    <row r="458" spans="1:26" ht="15.75" customHeight="1">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row>
    <row r="459" spans="1:26" ht="15.75" customHeight="1">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row>
    <row r="460" spans="1:26" ht="15.75" customHeight="1">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c r="Z460" s="226"/>
    </row>
    <row r="461" spans="1:26" ht="15.75" customHeight="1">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row>
    <row r="462" spans="1:26" ht="15.75" customHeight="1">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row>
    <row r="463" spans="1:26" ht="15.75" customHeight="1">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c r="Z463" s="226"/>
    </row>
    <row r="464" spans="1:26" ht="15.75" customHeight="1">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c r="Z464" s="226"/>
    </row>
    <row r="465" spans="1:26" ht="15.75" customHeight="1">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row>
    <row r="466" spans="1:26" ht="15.75" customHeight="1">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c r="Z466" s="226"/>
    </row>
    <row r="467" spans="1:26" ht="15.75" customHeight="1">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row>
    <row r="468" spans="1:26" ht="15.75" customHeight="1">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row>
    <row r="469" spans="1:26" ht="15.75" customHeight="1">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row>
    <row r="470" spans="1:26" ht="15.75" customHeight="1">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c r="Z470" s="226"/>
    </row>
    <row r="471" spans="1:26" ht="15.75" customHeight="1">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c r="Z471" s="226"/>
    </row>
    <row r="472" spans="1:26" ht="15.75" customHeight="1">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row>
    <row r="473" spans="1:26" ht="15.75" customHeight="1">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c r="Z473" s="226"/>
    </row>
    <row r="474" spans="1:26" ht="15.75" customHeight="1">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row>
    <row r="475" spans="1:26" ht="15.75" customHeight="1">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c r="Z475" s="226"/>
    </row>
    <row r="476" spans="1:26" ht="15.75" customHeight="1">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row>
    <row r="477" spans="1:26" ht="15.75" customHeight="1">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row>
    <row r="478" spans="1:26" ht="15.75" customHeight="1">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row>
    <row r="479" spans="1:26" ht="15.75" customHeight="1">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row>
    <row r="480" spans="1:26" ht="15.75" customHeight="1">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c r="Z480" s="226"/>
    </row>
    <row r="481" spans="1:26" ht="15.75" customHeight="1">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c r="Z481" s="226"/>
    </row>
    <row r="482" spans="1:26" ht="15.75" customHeight="1">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row>
    <row r="483" spans="1:26" ht="15.75" customHeight="1">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row>
    <row r="484" spans="1:26" ht="15.75" customHeight="1">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row>
    <row r="485" spans="1:26" ht="15.75" customHeight="1">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c r="Z485" s="226"/>
    </row>
    <row r="486" spans="1:26" ht="15.75" customHeight="1">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row>
    <row r="487" spans="1:26" ht="15.75" customHeight="1">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c r="Z487" s="226"/>
    </row>
    <row r="488" spans="1:26" ht="15.75" customHeight="1">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c r="Z488" s="226"/>
    </row>
    <row r="489" spans="1:26" ht="15.75" customHeight="1">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c r="Z489" s="226"/>
    </row>
    <row r="490" spans="1:26" ht="15.75" customHeight="1">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c r="Z490" s="226"/>
    </row>
    <row r="491" spans="1:26" ht="15.75" customHeight="1">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row>
    <row r="492" spans="1:26" ht="15.75" customHeight="1">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c r="Z492" s="226"/>
    </row>
    <row r="493" spans="1:26" ht="15.75" customHeight="1">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c r="Z493" s="226"/>
    </row>
    <row r="494" spans="1:26" ht="15.75" customHeight="1">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c r="Z494" s="226"/>
    </row>
    <row r="495" spans="1:26" ht="15.75" customHeight="1">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row>
    <row r="496" spans="1:26" ht="15.75" customHeight="1">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c r="Z496" s="226"/>
    </row>
    <row r="497" spans="1:26" ht="15.75" customHeight="1">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c r="Z497" s="226"/>
    </row>
    <row r="498" spans="1:26" ht="15.75" customHeight="1">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row>
    <row r="499" spans="1:26" ht="15.75" customHeight="1">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row>
    <row r="500" spans="1:26" ht="15.75" customHeight="1">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c r="Z500" s="226"/>
    </row>
    <row r="501" spans="1:26" ht="15.75" customHeight="1">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row>
    <row r="502" spans="1:26" ht="15.75" customHeight="1">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row>
    <row r="503" spans="1:26" ht="15.75" customHeight="1">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row>
    <row r="504" spans="1:26" ht="15.75" customHeight="1">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row>
    <row r="505" spans="1:26" ht="15.75" customHeight="1">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row>
    <row r="506" spans="1:26" ht="15.75" customHeight="1">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row>
    <row r="507" spans="1:26" ht="15.75" customHeight="1">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c r="Z507" s="226"/>
    </row>
    <row r="508" spans="1:26" ht="15.75" customHeight="1">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c r="Z508" s="226"/>
    </row>
    <row r="509" spans="1:26" ht="15.75" customHeight="1">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c r="Z509" s="226"/>
    </row>
    <row r="510" spans="1:26" ht="15.75" customHeight="1">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c r="Z510" s="226"/>
    </row>
    <row r="511" spans="1:26" ht="15.75" customHeight="1">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c r="Z511" s="226"/>
    </row>
    <row r="512" spans="1:26" ht="15.75" customHeight="1">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c r="Z512" s="226"/>
    </row>
    <row r="513" spans="1:26" ht="15.75" customHeight="1">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c r="Z513" s="226"/>
    </row>
    <row r="514" spans="1:26" ht="15.75" customHeight="1">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row>
    <row r="515" spans="1:26" ht="15.75" customHeight="1">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c r="Z515" s="226"/>
    </row>
    <row r="516" spans="1:26" ht="15.75" customHeight="1">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c r="Z516" s="226"/>
    </row>
    <row r="517" spans="1:26" ht="15.75" customHeight="1">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row>
    <row r="518" spans="1:26" ht="15.75" customHeight="1">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row>
    <row r="519" spans="1:26" ht="15.75" customHeight="1">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row>
    <row r="520" spans="1:26" ht="15.75" customHeight="1">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row>
    <row r="521" spans="1:26" ht="15.75" customHeight="1">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row>
    <row r="522" spans="1:26" ht="15.75" customHeight="1">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row>
    <row r="523" spans="1:26" ht="15.75" customHeight="1">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row>
    <row r="524" spans="1:26" ht="15.75" customHeight="1">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row>
    <row r="525" spans="1:26" ht="15.75" customHeight="1">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row>
    <row r="526" spans="1:26" ht="15.75" customHeight="1">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row>
    <row r="527" spans="1:26" ht="15.75" customHeight="1">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row>
    <row r="528" spans="1:26" ht="15.75" customHeight="1">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row>
    <row r="529" spans="1:26" ht="15.75" customHeight="1">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row>
    <row r="530" spans="1:26" ht="15.75" customHeight="1">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row>
    <row r="531" spans="1:26" ht="15.75" customHeight="1">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row>
    <row r="532" spans="1:26" ht="15.75" customHeight="1">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row>
    <row r="533" spans="1:26" ht="15.75" customHeight="1">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c r="Z533" s="226"/>
    </row>
    <row r="534" spans="1:26" ht="15.75" customHeight="1">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row>
    <row r="535" spans="1:26" ht="15.75" customHeight="1">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row>
    <row r="536" spans="1:26" ht="15.75" customHeight="1">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row>
    <row r="537" spans="1:26" ht="15.75" customHeight="1">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c r="Z537" s="226"/>
    </row>
    <row r="538" spans="1:26" ht="15.75" customHeight="1">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c r="Z538" s="226"/>
    </row>
    <row r="539" spans="1:26" ht="15.75" customHeight="1">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c r="Z539" s="226"/>
    </row>
    <row r="540" spans="1:26" ht="15.75" customHeight="1">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c r="Z540" s="226"/>
    </row>
    <row r="541" spans="1:26" ht="15.75" customHeight="1">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c r="Z541" s="226"/>
    </row>
    <row r="542" spans="1:26" ht="15.75" customHeight="1">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c r="Z542" s="226"/>
    </row>
    <row r="543" spans="1:26" ht="15.75" customHeight="1">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c r="Z543" s="226"/>
    </row>
    <row r="544" spans="1:26" ht="15.75" customHeight="1">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row>
    <row r="545" spans="1:26" ht="15.75" customHeight="1">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row>
    <row r="546" spans="1:26" ht="15.75" customHeight="1">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row>
    <row r="547" spans="1:26" ht="15.75" customHeight="1">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row>
    <row r="548" spans="1:26" ht="15.75" customHeight="1">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c r="Z548" s="226"/>
    </row>
    <row r="549" spans="1:26" ht="15.75" customHeight="1">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row>
    <row r="550" spans="1:26" ht="15.75" customHeight="1">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row>
    <row r="551" spans="1:26" ht="15.75" customHeight="1">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row>
    <row r="552" spans="1:26" ht="15.75" customHeight="1">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row>
    <row r="553" spans="1:26" ht="15.75" customHeight="1">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c r="Z553" s="226"/>
    </row>
    <row r="554" spans="1:26" ht="15.75" customHeight="1">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row>
    <row r="555" spans="1:26" ht="15.75" customHeight="1">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row>
    <row r="556" spans="1:26" ht="15.75" customHeight="1">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row>
    <row r="557" spans="1:26" ht="15.75" customHeight="1">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row>
    <row r="558" spans="1:26" ht="15.75" customHeight="1">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row>
    <row r="559" spans="1:26" ht="15.75" customHeight="1">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row>
    <row r="560" spans="1:26" ht="15.75" customHeight="1">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row>
    <row r="561" spans="1:26" ht="15.75" customHeight="1">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c r="Z561" s="226"/>
    </row>
    <row r="562" spans="1:26" ht="15.75" customHeight="1">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c r="Z562" s="226"/>
    </row>
    <row r="563" spans="1:26" ht="15.75" customHeight="1">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c r="Z563" s="226"/>
    </row>
    <row r="564" spans="1:26" ht="15.75" customHeight="1">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c r="Z564" s="226"/>
    </row>
    <row r="565" spans="1:26" ht="15.75" customHeight="1">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row>
    <row r="566" spans="1:26" ht="15.75" customHeight="1">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row>
    <row r="567" spans="1:26" ht="15.75" customHeight="1">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row>
    <row r="568" spans="1:26" ht="15.75" customHeight="1">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row>
    <row r="569" spans="1:26" ht="15.75" customHeight="1">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c r="Z569" s="226"/>
    </row>
    <row r="570" spans="1:26" ht="15.75" customHeight="1">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c r="Z570" s="226"/>
    </row>
    <row r="571" spans="1:26" ht="15.75" customHeight="1">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row>
    <row r="572" spans="1:26" ht="15.75" customHeight="1">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c r="Z572" s="226"/>
    </row>
    <row r="573" spans="1:26" ht="15.75" customHeight="1">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c r="Z573" s="226"/>
    </row>
    <row r="574" spans="1:26" ht="15.75" customHeight="1">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c r="Z574" s="226"/>
    </row>
    <row r="575" spans="1:26" ht="15.75" customHeight="1">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c r="Z575" s="226"/>
    </row>
    <row r="576" spans="1:26" ht="15.75" customHeight="1">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c r="Z576" s="226"/>
    </row>
    <row r="577" spans="1:26" ht="15.75" customHeight="1">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c r="Z577" s="226"/>
    </row>
    <row r="578" spans="1:26" ht="15.75" customHeight="1">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c r="Z578" s="226"/>
    </row>
    <row r="579" spans="1:26" ht="15.75" customHeight="1">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c r="Z579" s="226"/>
    </row>
    <row r="580" spans="1:26" ht="15.75" customHeight="1">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c r="Z580" s="226"/>
    </row>
    <row r="581" spans="1:26" ht="15.75" customHeight="1">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c r="Z581" s="226"/>
    </row>
    <row r="582" spans="1:26" ht="15.75" customHeight="1">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c r="Z582" s="226"/>
    </row>
    <row r="583" spans="1:26" ht="15.75" customHeight="1">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c r="Z583" s="226"/>
    </row>
    <row r="584" spans="1:26" ht="15.75" customHeight="1">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c r="Z584" s="226"/>
    </row>
    <row r="585" spans="1:26" ht="15.75" customHeight="1">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c r="Z585" s="226"/>
    </row>
    <row r="586" spans="1:26" ht="15.75" customHeight="1">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c r="Z586" s="226"/>
    </row>
    <row r="587" spans="1:26" ht="15.75" customHeight="1">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row>
    <row r="588" spans="1:26" ht="15.75" customHeight="1">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row>
    <row r="589" spans="1:26" ht="15.75" customHeight="1">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c r="Z589" s="226"/>
    </row>
    <row r="590" spans="1:26" ht="15.75" customHeight="1">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c r="Z590" s="226"/>
    </row>
    <row r="591" spans="1:26" ht="15.75" customHeight="1">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c r="Z591" s="226"/>
    </row>
    <row r="592" spans="1:26" ht="15.75" customHeight="1">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c r="Z592" s="226"/>
    </row>
    <row r="593" spans="1:26" ht="15.75" customHeight="1">
      <c r="A593" s="226"/>
      <c r="B593" s="226"/>
      <c r="C593" s="226"/>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c r="Z593" s="226"/>
    </row>
    <row r="594" spans="1:26" ht="15.75" customHeight="1">
      <c r="A594" s="226"/>
      <c r="B594" s="226"/>
      <c r="C594" s="226"/>
      <c r="D594" s="226"/>
      <c r="E594" s="226"/>
      <c r="F594" s="226"/>
      <c r="G594" s="226"/>
      <c r="H594" s="226"/>
      <c r="I594" s="226"/>
      <c r="J594" s="226"/>
      <c r="K594" s="226"/>
      <c r="L594" s="226"/>
      <c r="M594" s="226"/>
      <c r="N594" s="226"/>
      <c r="O594" s="226"/>
      <c r="P594" s="226"/>
      <c r="Q594" s="226"/>
      <c r="R594" s="226"/>
      <c r="S594" s="226"/>
      <c r="T594" s="226"/>
      <c r="U594" s="226"/>
      <c r="V594" s="226"/>
      <c r="W594" s="226"/>
      <c r="X594" s="226"/>
      <c r="Y594" s="226"/>
      <c r="Z594" s="226"/>
    </row>
    <row r="595" spans="1:26" ht="15.75" customHeight="1">
      <c r="A595" s="226"/>
      <c r="B595" s="226"/>
      <c r="C595" s="226"/>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c r="Z595" s="226"/>
    </row>
    <row r="596" spans="1:26" ht="15.75" customHeight="1">
      <c r="A596" s="226"/>
      <c r="B596" s="226"/>
      <c r="C596" s="226"/>
      <c r="D596" s="226"/>
      <c r="E596" s="226"/>
      <c r="F596" s="226"/>
      <c r="G596" s="226"/>
      <c r="H596" s="226"/>
      <c r="I596" s="226"/>
      <c r="J596" s="226"/>
      <c r="K596" s="226"/>
      <c r="L596" s="226"/>
      <c r="M596" s="226"/>
      <c r="N596" s="226"/>
      <c r="O596" s="226"/>
      <c r="P596" s="226"/>
      <c r="Q596" s="226"/>
      <c r="R596" s="226"/>
      <c r="S596" s="226"/>
      <c r="T596" s="226"/>
      <c r="U596" s="226"/>
      <c r="V596" s="226"/>
      <c r="W596" s="226"/>
      <c r="X596" s="226"/>
      <c r="Y596" s="226"/>
      <c r="Z596" s="226"/>
    </row>
    <row r="597" spans="1:26" ht="15.75" customHeight="1">
      <c r="A597" s="226"/>
      <c r="B597" s="226"/>
      <c r="C597" s="226"/>
      <c r="D597" s="226"/>
      <c r="E597" s="226"/>
      <c r="F597" s="226"/>
      <c r="G597" s="226"/>
      <c r="H597" s="226"/>
      <c r="I597" s="226"/>
      <c r="J597" s="226"/>
      <c r="K597" s="226"/>
      <c r="L597" s="226"/>
      <c r="M597" s="226"/>
      <c r="N597" s="226"/>
      <c r="O597" s="226"/>
      <c r="P597" s="226"/>
      <c r="Q597" s="226"/>
      <c r="R597" s="226"/>
      <c r="S597" s="226"/>
      <c r="T597" s="226"/>
      <c r="U597" s="226"/>
      <c r="V597" s="226"/>
      <c r="W597" s="226"/>
      <c r="X597" s="226"/>
      <c r="Y597" s="226"/>
      <c r="Z597" s="226"/>
    </row>
    <row r="598" spans="1:26" ht="15.75" customHeight="1">
      <c r="A598" s="226"/>
      <c r="B598" s="226"/>
      <c r="C598" s="226"/>
      <c r="D598" s="226"/>
      <c r="E598" s="226"/>
      <c r="F598" s="226"/>
      <c r="G598" s="226"/>
      <c r="H598" s="226"/>
      <c r="I598" s="226"/>
      <c r="J598" s="226"/>
      <c r="K598" s="226"/>
      <c r="L598" s="226"/>
      <c r="M598" s="226"/>
      <c r="N598" s="226"/>
      <c r="O598" s="226"/>
      <c r="P598" s="226"/>
      <c r="Q598" s="226"/>
      <c r="R598" s="226"/>
      <c r="S598" s="226"/>
      <c r="T598" s="226"/>
      <c r="U598" s="226"/>
      <c r="V598" s="226"/>
      <c r="W598" s="226"/>
      <c r="X598" s="226"/>
      <c r="Y598" s="226"/>
      <c r="Z598" s="226"/>
    </row>
    <row r="599" spans="1:26" ht="15.75" customHeight="1">
      <c r="A599" s="226"/>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row>
    <row r="600" spans="1:26" ht="15.75" customHeight="1">
      <c r="A600" s="226"/>
      <c r="B600" s="226"/>
      <c r="C600" s="226"/>
      <c r="D600" s="226"/>
      <c r="E600" s="226"/>
      <c r="F600" s="226"/>
      <c r="G600" s="226"/>
      <c r="H600" s="226"/>
      <c r="I600" s="226"/>
      <c r="J600" s="226"/>
      <c r="K600" s="226"/>
      <c r="L600" s="226"/>
      <c r="M600" s="226"/>
      <c r="N600" s="226"/>
      <c r="O600" s="226"/>
      <c r="P600" s="226"/>
      <c r="Q600" s="226"/>
      <c r="R600" s="226"/>
      <c r="S600" s="226"/>
      <c r="T600" s="226"/>
      <c r="U600" s="226"/>
      <c r="V600" s="226"/>
      <c r="W600" s="226"/>
      <c r="X600" s="226"/>
      <c r="Y600" s="226"/>
      <c r="Z600" s="226"/>
    </row>
    <row r="601" spans="1:26" ht="15.75" customHeight="1">
      <c r="A601" s="226"/>
      <c r="B601" s="226"/>
      <c r="C601" s="226"/>
      <c r="D601" s="226"/>
      <c r="E601" s="226"/>
      <c r="F601" s="226"/>
      <c r="G601" s="226"/>
      <c r="H601" s="226"/>
      <c r="I601" s="226"/>
      <c r="J601" s="226"/>
      <c r="K601" s="226"/>
      <c r="L601" s="226"/>
      <c r="M601" s="226"/>
      <c r="N601" s="226"/>
      <c r="O601" s="226"/>
      <c r="P601" s="226"/>
      <c r="Q601" s="226"/>
      <c r="R601" s="226"/>
      <c r="S601" s="226"/>
      <c r="T601" s="226"/>
      <c r="U601" s="226"/>
      <c r="V601" s="226"/>
      <c r="W601" s="226"/>
      <c r="X601" s="226"/>
      <c r="Y601" s="226"/>
      <c r="Z601" s="226"/>
    </row>
    <row r="602" spans="1:26" ht="15.75" customHeight="1">
      <c r="A602" s="226"/>
      <c r="B602" s="226"/>
      <c r="C602" s="226"/>
      <c r="D602" s="226"/>
      <c r="E602" s="226"/>
      <c r="F602" s="226"/>
      <c r="G602" s="226"/>
      <c r="H602" s="226"/>
      <c r="I602" s="226"/>
      <c r="J602" s="226"/>
      <c r="K602" s="226"/>
      <c r="L602" s="226"/>
      <c r="M602" s="226"/>
      <c r="N602" s="226"/>
      <c r="O602" s="226"/>
      <c r="P602" s="226"/>
      <c r="Q602" s="226"/>
      <c r="R602" s="226"/>
      <c r="S602" s="226"/>
      <c r="T602" s="226"/>
      <c r="U602" s="226"/>
      <c r="V602" s="226"/>
      <c r="W602" s="226"/>
      <c r="X602" s="226"/>
      <c r="Y602" s="226"/>
      <c r="Z602" s="226"/>
    </row>
    <row r="603" spans="1:26" ht="15.75" customHeight="1">
      <c r="A603" s="226"/>
      <c r="B603" s="226"/>
      <c r="C603" s="226"/>
      <c r="D603" s="226"/>
      <c r="E603" s="226"/>
      <c r="F603" s="226"/>
      <c r="G603" s="226"/>
      <c r="H603" s="226"/>
      <c r="I603" s="226"/>
      <c r="J603" s="226"/>
      <c r="K603" s="226"/>
      <c r="L603" s="226"/>
      <c r="M603" s="226"/>
      <c r="N603" s="226"/>
      <c r="O603" s="226"/>
      <c r="P603" s="226"/>
      <c r="Q603" s="226"/>
      <c r="R603" s="226"/>
      <c r="S603" s="226"/>
      <c r="T603" s="226"/>
      <c r="U603" s="226"/>
      <c r="V603" s="226"/>
      <c r="W603" s="226"/>
      <c r="X603" s="226"/>
      <c r="Y603" s="226"/>
      <c r="Z603" s="226"/>
    </row>
    <row r="604" spans="1:26" ht="15.75" customHeight="1">
      <c r="A604" s="226"/>
      <c r="B604" s="226"/>
      <c r="C604" s="226"/>
      <c r="D604" s="226"/>
      <c r="E604" s="226"/>
      <c r="F604" s="226"/>
      <c r="G604" s="226"/>
      <c r="H604" s="226"/>
      <c r="I604" s="226"/>
      <c r="J604" s="226"/>
      <c r="K604" s="226"/>
      <c r="L604" s="226"/>
      <c r="M604" s="226"/>
      <c r="N604" s="226"/>
      <c r="O604" s="226"/>
      <c r="P604" s="226"/>
      <c r="Q604" s="226"/>
      <c r="R604" s="226"/>
      <c r="S604" s="226"/>
      <c r="T604" s="226"/>
      <c r="U604" s="226"/>
      <c r="V604" s="226"/>
      <c r="W604" s="226"/>
      <c r="X604" s="226"/>
      <c r="Y604" s="226"/>
      <c r="Z604" s="226"/>
    </row>
    <row r="605" spans="1:26" ht="15.75" customHeight="1">
      <c r="A605" s="226"/>
      <c r="B605" s="226"/>
      <c r="C605" s="226"/>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row>
    <row r="606" spans="1:26" ht="15.75" customHeight="1">
      <c r="A606" s="226"/>
      <c r="B606" s="226"/>
      <c r="C606" s="226"/>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6"/>
    </row>
    <row r="607" spans="1:26" ht="15.75" customHeight="1">
      <c r="A607" s="226"/>
      <c r="B607" s="226"/>
      <c r="C607" s="226"/>
      <c r="D607" s="226"/>
      <c r="E607" s="226"/>
      <c r="F607" s="226"/>
      <c r="G607" s="226"/>
      <c r="H607" s="226"/>
      <c r="I607" s="226"/>
      <c r="J607" s="226"/>
      <c r="K607" s="226"/>
      <c r="L607" s="226"/>
      <c r="M607" s="226"/>
      <c r="N607" s="226"/>
      <c r="O607" s="226"/>
      <c r="P607" s="226"/>
      <c r="Q607" s="226"/>
      <c r="R607" s="226"/>
      <c r="S607" s="226"/>
      <c r="T607" s="226"/>
      <c r="U607" s="226"/>
      <c r="V607" s="226"/>
      <c r="W607" s="226"/>
      <c r="X607" s="226"/>
      <c r="Y607" s="226"/>
      <c r="Z607" s="226"/>
    </row>
    <row r="608" spans="1:26" ht="15.75" customHeight="1">
      <c r="A608" s="226"/>
      <c r="B608" s="226"/>
      <c r="C608" s="226"/>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c r="Z608" s="226"/>
    </row>
    <row r="609" spans="1:26" ht="15.75" customHeight="1">
      <c r="A609" s="226"/>
      <c r="B609" s="226"/>
      <c r="C609" s="226"/>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row>
    <row r="610" spans="1:26" ht="15.75" customHeight="1">
      <c r="A610" s="226"/>
      <c r="B610" s="226"/>
      <c r="C610" s="226"/>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c r="Z610" s="226"/>
    </row>
    <row r="611" spans="1:26" ht="15.75" customHeight="1">
      <c r="A611" s="226"/>
      <c r="B611" s="226"/>
      <c r="C611" s="226"/>
      <c r="D611" s="226"/>
      <c r="E611" s="226"/>
      <c r="F611" s="226"/>
      <c r="G611" s="226"/>
      <c r="H611" s="226"/>
      <c r="I611" s="226"/>
      <c r="J611" s="226"/>
      <c r="K611" s="226"/>
      <c r="L611" s="226"/>
      <c r="M611" s="226"/>
      <c r="N611" s="226"/>
      <c r="O611" s="226"/>
      <c r="P611" s="226"/>
      <c r="Q611" s="226"/>
      <c r="R611" s="226"/>
      <c r="S611" s="226"/>
      <c r="T611" s="226"/>
      <c r="U611" s="226"/>
      <c r="V611" s="226"/>
      <c r="W611" s="226"/>
      <c r="X611" s="226"/>
      <c r="Y611" s="226"/>
      <c r="Z611" s="226"/>
    </row>
    <row r="612" spans="1:26" ht="15.75" customHeight="1">
      <c r="A612" s="226"/>
      <c r="B612" s="226"/>
      <c r="C612" s="226"/>
      <c r="D612" s="226"/>
      <c r="E612" s="226"/>
      <c r="F612" s="226"/>
      <c r="G612" s="226"/>
      <c r="H612" s="226"/>
      <c r="I612" s="226"/>
      <c r="J612" s="226"/>
      <c r="K612" s="226"/>
      <c r="L612" s="226"/>
      <c r="M612" s="226"/>
      <c r="N612" s="226"/>
      <c r="O612" s="226"/>
      <c r="P612" s="226"/>
      <c r="Q612" s="226"/>
      <c r="R612" s="226"/>
      <c r="S612" s="226"/>
      <c r="T612" s="226"/>
      <c r="U612" s="226"/>
      <c r="V612" s="226"/>
      <c r="W612" s="226"/>
      <c r="X612" s="226"/>
      <c r="Y612" s="226"/>
      <c r="Z612" s="226"/>
    </row>
    <row r="613" spans="1:26" ht="15.75" customHeight="1">
      <c r="A613" s="226"/>
      <c r="B613" s="226"/>
      <c r="C613" s="226"/>
      <c r="D613" s="226"/>
      <c r="E613" s="226"/>
      <c r="F613" s="226"/>
      <c r="G613" s="226"/>
      <c r="H613" s="226"/>
      <c r="I613" s="226"/>
      <c r="J613" s="226"/>
      <c r="K613" s="226"/>
      <c r="L613" s="226"/>
      <c r="M613" s="226"/>
      <c r="N613" s="226"/>
      <c r="O613" s="226"/>
      <c r="P613" s="226"/>
      <c r="Q613" s="226"/>
      <c r="R613" s="226"/>
      <c r="S613" s="226"/>
      <c r="T613" s="226"/>
      <c r="U613" s="226"/>
      <c r="V613" s="226"/>
      <c r="W613" s="226"/>
      <c r="X613" s="226"/>
      <c r="Y613" s="226"/>
      <c r="Z613" s="226"/>
    </row>
    <row r="614" spans="1:26" ht="15.75" customHeight="1">
      <c r="A614" s="226"/>
      <c r="B614" s="226"/>
      <c r="C614" s="226"/>
      <c r="D614" s="226"/>
      <c r="E614" s="226"/>
      <c r="F614" s="226"/>
      <c r="G614" s="226"/>
      <c r="H614" s="226"/>
      <c r="I614" s="226"/>
      <c r="J614" s="226"/>
      <c r="K614" s="226"/>
      <c r="L614" s="226"/>
      <c r="M614" s="226"/>
      <c r="N614" s="226"/>
      <c r="O614" s="226"/>
      <c r="P614" s="226"/>
      <c r="Q614" s="226"/>
      <c r="R614" s="226"/>
      <c r="S614" s="226"/>
      <c r="T614" s="226"/>
      <c r="U614" s="226"/>
      <c r="V614" s="226"/>
      <c r="W614" s="226"/>
      <c r="X614" s="226"/>
      <c r="Y614" s="226"/>
      <c r="Z614" s="226"/>
    </row>
    <row r="615" spans="1:26" ht="15.75" customHeight="1">
      <c r="A615" s="226"/>
      <c r="B615" s="226"/>
      <c r="C615" s="226"/>
      <c r="D615" s="226"/>
      <c r="E615" s="226"/>
      <c r="F615" s="226"/>
      <c r="G615" s="226"/>
      <c r="H615" s="226"/>
      <c r="I615" s="226"/>
      <c r="J615" s="226"/>
      <c r="K615" s="226"/>
      <c r="L615" s="226"/>
      <c r="M615" s="226"/>
      <c r="N615" s="226"/>
      <c r="O615" s="226"/>
      <c r="P615" s="226"/>
      <c r="Q615" s="226"/>
      <c r="R615" s="226"/>
      <c r="S615" s="226"/>
      <c r="T615" s="226"/>
      <c r="U615" s="226"/>
      <c r="V615" s="226"/>
      <c r="W615" s="226"/>
      <c r="X615" s="226"/>
      <c r="Y615" s="226"/>
      <c r="Z615" s="226"/>
    </row>
    <row r="616" spans="1:26" ht="15.75" customHeight="1">
      <c r="A616" s="226"/>
      <c r="B616" s="226"/>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row>
    <row r="617" spans="1:26" ht="15.75" customHeight="1">
      <c r="A617" s="226"/>
      <c r="B617" s="226"/>
      <c r="C617" s="226"/>
      <c r="D617" s="226"/>
      <c r="E617" s="226"/>
      <c r="F617" s="226"/>
      <c r="G617" s="226"/>
      <c r="H617" s="226"/>
      <c r="I617" s="226"/>
      <c r="J617" s="226"/>
      <c r="K617" s="226"/>
      <c r="L617" s="226"/>
      <c r="M617" s="226"/>
      <c r="N617" s="226"/>
      <c r="O617" s="226"/>
      <c r="P617" s="226"/>
      <c r="Q617" s="226"/>
      <c r="R617" s="226"/>
      <c r="S617" s="226"/>
      <c r="T617" s="226"/>
      <c r="U617" s="226"/>
      <c r="V617" s="226"/>
      <c r="W617" s="226"/>
      <c r="X617" s="226"/>
      <c r="Y617" s="226"/>
      <c r="Z617" s="226"/>
    </row>
    <row r="618" spans="1:26" ht="15.75" customHeight="1">
      <c r="A618" s="226"/>
      <c r="B618" s="226"/>
      <c r="C618" s="226"/>
      <c r="D618" s="226"/>
      <c r="E618" s="226"/>
      <c r="F618" s="226"/>
      <c r="G618" s="226"/>
      <c r="H618" s="226"/>
      <c r="I618" s="226"/>
      <c r="J618" s="226"/>
      <c r="K618" s="226"/>
      <c r="L618" s="226"/>
      <c r="M618" s="226"/>
      <c r="N618" s="226"/>
      <c r="O618" s="226"/>
      <c r="P618" s="226"/>
      <c r="Q618" s="226"/>
      <c r="R618" s="226"/>
      <c r="S618" s="226"/>
      <c r="T618" s="226"/>
      <c r="U618" s="226"/>
      <c r="V618" s="226"/>
      <c r="W618" s="226"/>
      <c r="X618" s="226"/>
      <c r="Y618" s="226"/>
      <c r="Z618" s="226"/>
    </row>
    <row r="619" spans="1:26" ht="15.75" customHeight="1">
      <c r="A619" s="226"/>
      <c r="B619" s="226"/>
      <c r="C619" s="226"/>
      <c r="D619" s="226"/>
      <c r="E619" s="226"/>
      <c r="F619" s="226"/>
      <c r="G619" s="226"/>
      <c r="H619" s="226"/>
      <c r="I619" s="226"/>
      <c r="J619" s="226"/>
      <c r="K619" s="226"/>
      <c r="L619" s="226"/>
      <c r="M619" s="226"/>
      <c r="N619" s="226"/>
      <c r="O619" s="226"/>
      <c r="P619" s="226"/>
      <c r="Q619" s="226"/>
      <c r="R619" s="226"/>
      <c r="S619" s="226"/>
      <c r="T619" s="226"/>
      <c r="U619" s="226"/>
      <c r="V619" s="226"/>
      <c r="W619" s="226"/>
      <c r="X619" s="226"/>
      <c r="Y619" s="226"/>
      <c r="Z619" s="226"/>
    </row>
    <row r="620" spans="1:26" ht="15.75" customHeight="1">
      <c r="A620" s="226"/>
      <c r="B620" s="226"/>
      <c r="C620" s="226"/>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c r="Z620" s="226"/>
    </row>
    <row r="621" spans="1:26" ht="15.75" customHeight="1">
      <c r="A621" s="226"/>
      <c r="B621" s="226"/>
      <c r="C621" s="226"/>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c r="Z621" s="226"/>
    </row>
    <row r="622" spans="1:26" ht="15.75" customHeight="1">
      <c r="A622" s="226"/>
      <c r="B622" s="226"/>
      <c r="C622" s="226"/>
      <c r="D622" s="226"/>
      <c r="E622" s="226"/>
      <c r="F622" s="226"/>
      <c r="G622" s="226"/>
      <c r="H622" s="226"/>
      <c r="I622" s="226"/>
      <c r="J622" s="226"/>
      <c r="K622" s="226"/>
      <c r="L622" s="226"/>
      <c r="M622" s="226"/>
      <c r="N622" s="226"/>
      <c r="O622" s="226"/>
      <c r="P622" s="226"/>
      <c r="Q622" s="226"/>
      <c r="R622" s="226"/>
      <c r="S622" s="226"/>
      <c r="T622" s="226"/>
      <c r="U622" s="226"/>
      <c r="V622" s="226"/>
      <c r="W622" s="226"/>
      <c r="X622" s="226"/>
      <c r="Y622" s="226"/>
      <c r="Z622" s="226"/>
    </row>
    <row r="623" spans="1:26" ht="15.75" customHeight="1">
      <c r="A623" s="226"/>
      <c r="B623" s="226"/>
      <c r="C623" s="226"/>
      <c r="D623" s="226"/>
      <c r="E623" s="226"/>
      <c r="F623" s="226"/>
      <c r="G623" s="226"/>
      <c r="H623" s="226"/>
      <c r="I623" s="226"/>
      <c r="J623" s="226"/>
      <c r="K623" s="226"/>
      <c r="L623" s="226"/>
      <c r="M623" s="226"/>
      <c r="N623" s="226"/>
      <c r="O623" s="226"/>
      <c r="P623" s="226"/>
      <c r="Q623" s="226"/>
      <c r="R623" s="226"/>
      <c r="S623" s="226"/>
      <c r="T623" s="226"/>
      <c r="U623" s="226"/>
      <c r="V623" s="226"/>
      <c r="W623" s="226"/>
      <c r="X623" s="226"/>
      <c r="Y623" s="226"/>
      <c r="Z623" s="226"/>
    </row>
    <row r="624" spans="1:26" ht="15.75" customHeight="1">
      <c r="A624" s="226"/>
      <c r="B624" s="226"/>
      <c r="C624" s="226"/>
      <c r="D624" s="226"/>
      <c r="E624" s="226"/>
      <c r="F624" s="226"/>
      <c r="G624" s="226"/>
      <c r="H624" s="226"/>
      <c r="I624" s="226"/>
      <c r="J624" s="226"/>
      <c r="K624" s="226"/>
      <c r="L624" s="226"/>
      <c r="M624" s="226"/>
      <c r="N624" s="226"/>
      <c r="O624" s="226"/>
      <c r="P624" s="226"/>
      <c r="Q624" s="226"/>
      <c r="R624" s="226"/>
      <c r="S624" s="226"/>
      <c r="T624" s="226"/>
      <c r="U624" s="226"/>
      <c r="V624" s="226"/>
      <c r="W624" s="226"/>
      <c r="X624" s="226"/>
      <c r="Y624" s="226"/>
      <c r="Z624" s="226"/>
    </row>
    <row r="625" spans="1:26" ht="15.75" customHeight="1">
      <c r="A625" s="226"/>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c r="Z625" s="226"/>
    </row>
    <row r="626" spans="1:26" ht="15.75" customHeight="1">
      <c r="A626" s="226"/>
      <c r="B626" s="226"/>
      <c r="C626" s="226"/>
      <c r="D626" s="226"/>
      <c r="E626" s="226"/>
      <c r="F626" s="226"/>
      <c r="G626" s="226"/>
      <c r="H626" s="226"/>
      <c r="I626" s="226"/>
      <c r="J626" s="226"/>
      <c r="K626" s="226"/>
      <c r="L626" s="226"/>
      <c r="M626" s="226"/>
      <c r="N626" s="226"/>
      <c r="O626" s="226"/>
      <c r="P626" s="226"/>
      <c r="Q626" s="226"/>
      <c r="R626" s="226"/>
      <c r="S626" s="226"/>
      <c r="T626" s="226"/>
      <c r="U626" s="226"/>
      <c r="V626" s="226"/>
      <c r="W626" s="226"/>
      <c r="X626" s="226"/>
      <c r="Y626" s="226"/>
      <c r="Z626" s="226"/>
    </row>
    <row r="627" spans="1:26" ht="15.75" customHeight="1">
      <c r="A627" s="226"/>
      <c r="B627" s="226"/>
      <c r="C627" s="226"/>
      <c r="D627" s="226"/>
      <c r="E627" s="226"/>
      <c r="F627" s="226"/>
      <c r="G627" s="226"/>
      <c r="H627" s="226"/>
      <c r="I627" s="226"/>
      <c r="J627" s="226"/>
      <c r="K627" s="226"/>
      <c r="L627" s="226"/>
      <c r="M627" s="226"/>
      <c r="N627" s="226"/>
      <c r="O627" s="226"/>
      <c r="P627" s="226"/>
      <c r="Q627" s="226"/>
      <c r="R627" s="226"/>
      <c r="S627" s="226"/>
      <c r="T627" s="226"/>
      <c r="U627" s="226"/>
      <c r="V627" s="226"/>
      <c r="W627" s="226"/>
      <c r="X627" s="226"/>
      <c r="Y627" s="226"/>
      <c r="Z627" s="226"/>
    </row>
    <row r="628" spans="1:26" ht="15.75" customHeight="1">
      <c r="A628" s="226"/>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c r="Z628" s="226"/>
    </row>
    <row r="629" spans="1:26" ht="15.75" customHeight="1">
      <c r="A629" s="226"/>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6"/>
      <c r="X629" s="226"/>
      <c r="Y629" s="226"/>
      <c r="Z629" s="226"/>
    </row>
    <row r="630" spans="1:26" ht="15.75" customHeight="1">
      <c r="A630" s="226"/>
      <c r="B630" s="226"/>
      <c r="C630" s="226"/>
      <c r="D630" s="226"/>
      <c r="E630" s="226"/>
      <c r="F630" s="226"/>
      <c r="G630" s="226"/>
      <c r="H630" s="226"/>
      <c r="I630" s="226"/>
      <c r="J630" s="226"/>
      <c r="K630" s="226"/>
      <c r="L630" s="226"/>
      <c r="M630" s="226"/>
      <c r="N630" s="226"/>
      <c r="O630" s="226"/>
      <c r="P630" s="226"/>
      <c r="Q630" s="226"/>
      <c r="R630" s="226"/>
      <c r="S630" s="226"/>
      <c r="T630" s="226"/>
      <c r="U630" s="226"/>
      <c r="V630" s="226"/>
      <c r="W630" s="226"/>
      <c r="X630" s="226"/>
      <c r="Y630" s="226"/>
      <c r="Z630" s="226"/>
    </row>
    <row r="631" spans="1:26" ht="15.75" customHeight="1">
      <c r="A631" s="226"/>
      <c r="B631" s="226"/>
      <c r="C631" s="226"/>
      <c r="D631" s="226"/>
      <c r="E631" s="226"/>
      <c r="F631" s="226"/>
      <c r="G631" s="226"/>
      <c r="H631" s="226"/>
      <c r="I631" s="226"/>
      <c r="J631" s="226"/>
      <c r="K631" s="226"/>
      <c r="L631" s="226"/>
      <c r="M631" s="226"/>
      <c r="N631" s="226"/>
      <c r="O631" s="226"/>
      <c r="P631" s="226"/>
      <c r="Q631" s="226"/>
      <c r="R631" s="226"/>
      <c r="S631" s="226"/>
      <c r="T631" s="226"/>
      <c r="U631" s="226"/>
      <c r="V631" s="226"/>
      <c r="W631" s="226"/>
      <c r="X631" s="226"/>
      <c r="Y631" s="226"/>
      <c r="Z631" s="226"/>
    </row>
    <row r="632" spans="1:26" ht="15.75" customHeight="1">
      <c r="A632" s="226"/>
      <c r="B632" s="226"/>
      <c r="C632" s="226"/>
      <c r="D632" s="226"/>
      <c r="E632" s="226"/>
      <c r="F632" s="226"/>
      <c r="G632" s="226"/>
      <c r="H632" s="226"/>
      <c r="I632" s="226"/>
      <c r="J632" s="226"/>
      <c r="K632" s="226"/>
      <c r="L632" s="226"/>
      <c r="M632" s="226"/>
      <c r="N632" s="226"/>
      <c r="O632" s="226"/>
      <c r="P632" s="226"/>
      <c r="Q632" s="226"/>
      <c r="R632" s="226"/>
      <c r="S632" s="226"/>
      <c r="T632" s="226"/>
      <c r="U632" s="226"/>
      <c r="V632" s="226"/>
      <c r="W632" s="226"/>
      <c r="X632" s="226"/>
      <c r="Y632" s="226"/>
      <c r="Z632" s="226"/>
    </row>
    <row r="633" spans="1:26" ht="15.75" customHeight="1">
      <c r="A633" s="226"/>
      <c r="B633" s="226"/>
      <c r="C633" s="226"/>
      <c r="D633" s="226"/>
      <c r="E633" s="226"/>
      <c r="F633" s="226"/>
      <c r="G633" s="226"/>
      <c r="H633" s="226"/>
      <c r="I633" s="226"/>
      <c r="J633" s="226"/>
      <c r="K633" s="226"/>
      <c r="L633" s="226"/>
      <c r="M633" s="226"/>
      <c r="N633" s="226"/>
      <c r="O633" s="226"/>
      <c r="P633" s="226"/>
      <c r="Q633" s="226"/>
      <c r="R633" s="226"/>
      <c r="S633" s="226"/>
      <c r="T633" s="226"/>
      <c r="U633" s="226"/>
      <c r="V633" s="226"/>
      <c r="W633" s="226"/>
      <c r="X633" s="226"/>
      <c r="Y633" s="226"/>
      <c r="Z633" s="226"/>
    </row>
    <row r="634" spans="1:26" ht="15.75" customHeight="1">
      <c r="A634" s="226"/>
      <c r="B634" s="226"/>
      <c r="C634" s="226"/>
      <c r="D634" s="226"/>
      <c r="E634" s="226"/>
      <c r="F634" s="226"/>
      <c r="G634" s="226"/>
      <c r="H634" s="226"/>
      <c r="I634" s="226"/>
      <c r="J634" s="226"/>
      <c r="K634" s="226"/>
      <c r="L634" s="226"/>
      <c r="M634" s="226"/>
      <c r="N634" s="226"/>
      <c r="O634" s="226"/>
      <c r="P634" s="226"/>
      <c r="Q634" s="226"/>
      <c r="R634" s="226"/>
      <c r="S634" s="226"/>
      <c r="T634" s="226"/>
      <c r="U634" s="226"/>
      <c r="V634" s="226"/>
      <c r="W634" s="226"/>
      <c r="X634" s="226"/>
      <c r="Y634" s="226"/>
      <c r="Z634" s="226"/>
    </row>
    <row r="635" spans="1:26" ht="15.75" customHeight="1">
      <c r="A635" s="226"/>
      <c r="B635" s="226"/>
      <c r="C635" s="226"/>
      <c r="D635" s="226"/>
      <c r="E635" s="226"/>
      <c r="F635" s="226"/>
      <c r="G635" s="226"/>
      <c r="H635" s="226"/>
      <c r="I635" s="226"/>
      <c r="J635" s="226"/>
      <c r="K635" s="226"/>
      <c r="L635" s="226"/>
      <c r="M635" s="226"/>
      <c r="N635" s="226"/>
      <c r="O635" s="226"/>
      <c r="P635" s="226"/>
      <c r="Q635" s="226"/>
      <c r="R635" s="226"/>
      <c r="S635" s="226"/>
      <c r="T635" s="226"/>
      <c r="U635" s="226"/>
      <c r="V635" s="226"/>
      <c r="W635" s="226"/>
      <c r="X635" s="226"/>
      <c r="Y635" s="226"/>
      <c r="Z635" s="226"/>
    </row>
    <row r="636" spans="1:26" ht="15.75" customHeight="1">
      <c r="A636" s="226"/>
      <c r="B636" s="226"/>
      <c r="C636" s="226"/>
      <c r="D636" s="226"/>
      <c r="E636" s="226"/>
      <c r="F636" s="226"/>
      <c r="G636" s="226"/>
      <c r="H636" s="226"/>
      <c r="I636" s="226"/>
      <c r="J636" s="226"/>
      <c r="K636" s="226"/>
      <c r="L636" s="226"/>
      <c r="M636" s="226"/>
      <c r="N636" s="226"/>
      <c r="O636" s="226"/>
      <c r="P636" s="226"/>
      <c r="Q636" s="226"/>
      <c r="R636" s="226"/>
      <c r="S636" s="226"/>
      <c r="T636" s="226"/>
      <c r="U636" s="226"/>
      <c r="V636" s="226"/>
      <c r="W636" s="226"/>
      <c r="X636" s="226"/>
      <c r="Y636" s="226"/>
      <c r="Z636" s="226"/>
    </row>
    <row r="637" spans="1:26" ht="15.75" customHeight="1">
      <c r="A637" s="226"/>
      <c r="B637" s="226"/>
      <c r="C637" s="226"/>
      <c r="D637" s="226"/>
      <c r="E637" s="226"/>
      <c r="F637" s="226"/>
      <c r="G637" s="226"/>
      <c r="H637" s="226"/>
      <c r="I637" s="226"/>
      <c r="J637" s="226"/>
      <c r="K637" s="226"/>
      <c r="L637" s="226"/>
      <c r="M637" s="226"/>
      <c r="N637" s="226"/>
      <c r="O637" s="226"/>
      <c r="P637" s="226"/>
      <c r="Q637" s="226"/>
      <c r="R637" s="226"/>
      <c r="S637" s="226"/>
      <c r="T637" s="226"/>
      <c r="U637" s="226"/>
      <c r="V637" s="226"/>
      <c r="W637" s="226"/>
      <c r="X637" s="226"/>
      <c r="Y637" s="226"/>
      <c r="Z637" s="226"/>
    </row>
    <row r="638" spans="1:26" ht="15.75" customHeight="1">
      <c r="A638" s="226"/>
      <c r="B638" s="226"/>
      <c r="C638" s="226"/>
      <c r="D638" s="226"/>
      <c r="E638" s="226"/>
      <c r="F638" s="226"/>
      <c r="G638" s="226"/>
      <c r="H638" s="226"/>
      <c r="I638" s="226"/>
      <c r="J638" s="226"/>
      <c r="K638" s="226"/>
      <c r="L638" s="226"/>
      <c r="M638" s="226"/>
      <c r="N638" s="226"/>
      <c r="O638" s="226"/>
      <c r="P638" s="226"/>
      <c r="Q638" s="226"/>
      <c r="R638" s="226"/>
      <c r="S638" s="226"/>
      <c r="T638" s="226"/>
      <c r="U638" s="226"/>
      <c r="V638" s="226"/>
      <c r="W638" s="226"/>
      <c r="X638" s="226"/>
      <c r="Y638" s="226"/>
      <c r="Z638" s="226"/>
    </row>
    <row r="639" spans="1:26" ht="15.75" customHeight="1">
      <c r="A639" s="226"/>
      <c r="B639" s="226"/>
      <c r="C639" s="226"/>
      <c r="D639" s="226"/>
      <c r="E639" s="226"/>
      <c r="F639" s="226"/>
      <c r="G639" s="226"/>
      <c r="H639" s="226"/>
      <c r="I639" s="226"/>
      <c r="J639" s="226"/>
      <c r="K639" s="226"/>
      <c r="L639" s="226"/>
      <c r="M639" s="226"/>
      <c r="N639" s="226"/>
      <c r="O639" s="226"/>
      <c r="P639" s="226"/>
      <c r="Q639" s="226"/>
      <c r="R639" s="226"/>
      <c r="S639" s="226"/>
      <c r="T639" s="226"/>
      <c r="U639" s="226"/>
      <c r="V639" s="226"/>
      <c r="W639" s="226"/>
      <c r="X639" s="226"/>
      <c r="Y639" s="226"/>
      <c r="Z639" s="226"/>
    </row>
    <row r="640" spans="1:26" ht="15.75" customHeight="1">
      <c r="A640" s="226"/>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c r="Z640" s="226"/>
    </row>
    <row r="641" spans="1:26" ht="15.75" customHeight="1">
      <c r="A641" s="226"/>
      <c r="B641" s="226"/>
      <c r="C641" s="226"/>
      <c r="D641" s="226"/>
      <c r="E641" s="226"/>
      <c r="F641" s="226"/>
      <c r="G641" s="226"/>
      <c r="H641" s="226"/>
      <c r="I641" s="226"/>
      <c r="J641" s="226"/>
      <c r="K641" s="226"/>
      <c r="L641" s="226"/>
      <c r="M641" s="226"/>
      <c r="N641" s="226"/>
      <c r="O641" s="226"/>
      <c r="P641" s="226"/>
      <c r="Q641" s="226"/>
      <c r="R641" s="226"/>
      <c r="S641" s="226"/>
      <c r="T641" s="226"/>
      <c r="U641" s="226"/>
      <c r="V641" s="226"/>
      <c r="W641" s="226"/>
      <c r="X641" s="226"/>
      <c r="Y641" s="226"/>
      <c r="Z641" s="226"/>
    </row>
    <row r="642" spans="1:26" ht="15.75" customHeight="1">
      <c r="A642" s="226"/>
      <c r="B642" s="226"/>
      <c r="C642" s="226"/>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c r="Z642" s="226"/>
    </row>
    <row r="643" spans="1:26" ht="15.75" customHeight="1">
      <c r="A643" s="226"/>
      <c r="B643" s="226"/>
      <c r="C643" s="226"/>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c r="Z643" s="226"/>
    </row>
    <row r="644" spans="1:26" ht="15.75" customHeight="1">
      <c r="A644" s="226"/>
      <c r="B644" s="226"/>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row>
    <row r="645" spans="1:26" ht="15.75" customHeight="1">
      <c r="A645" s="226"/>
      <c r="B645" s="226"/>
      <c r="C645" s="226"/>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c r="Z645" s="226"/>
    </row>
    <row r="646" spans="1:26" ht="15.75" customHeight="1">
      <c r="A646" s="226"/>
      <c r="B646" s="226"/>
      <c r="C646" s="226"/>
      <c r="D646" s="226"/>
      <c r="E646" s="226"/>
      <c r="F646" s="226"/>
      <c r="G646" s="226"/>
      <c r="H646" s="226"/>
      <c r="I646" s="226"/>
      <c r="J646" s="226"/>
      <c r="K646" s="226"/>
      <c r="L646" s="226"/>
      <c r="M646" s="226"/>
      <c r="N646" s="226"/>
      <c r="O646" s="226"/>
      <c r="P646" s="226"/>
      <c r="Q646" s="226"/>
      <c r="R646" s="226"/>
      <c r="S646" s="226"/>
      <c r="T646" s="226"/>
      <c r="U646" s="226"/>
      <c r="V646" s="226"/>
      <c r="W646" s="226"/>
      <c r="X646" s="226"/>
      <c r="Y646" s="226"/>
      <c r="Z646" s="226"/>
    </row>
    <row r="647" spans="1:26" ht="15.75" customHeight="1">
      <c r="A647" s="226"/>
      <c r="B647" s="226"/>
      <c r="C647" s="226"/>
      <c r="D647" s="226"/>
      <c r="E647" s="226"/>
      <c r="F647" s="226"/>
      <c r="G647" s="226"/>
      <c r="H647" s="226"/>
      <c r="I647" s="226"/>
      <c r="J647" s="226"/>
      <c r="K647" s="226"/>
      <c r="L647" s="226"/>
      <c r="M647" s="226"/>
      <c r="N647" s="226"/>
      <c r="O647" s="226"/>
      <c r="P647" s="226"/>
      <c r="Q647" s="226"/>
      <c r="R647" s="226"/>
      <c r="S647" s="226"/>
      <c r="T647" s="226"/>
      <c r="U647" s="226"/>
      <c r="V647" s="226"/>
      <c r="W647" s="226"/>
      <c r="X647" s="226"/>
      <c r="Y647" s="226"/>
      <c r="Z647" s="226"/>
    </row>
    <row r="648" spans="1:26" ht="15.75" customHeight="1">
      <c r="A648" s="226"/>
      <c r="B648" s="226"/>
      <c r="C648" s="226"/>
      <c r="D648" s="226"/>
      <c r="E648" s="226"/>
      <c r="F648" s="226"/>
      <c r="G648" s="226"/>
      <c r="H648" s="226"/>
      <c r="I648" s="226"/>
      <c r="J648" s="226"/>
      <c r="K648" s="226"/>
      <c r="L648" s="226"/>
      <c r="M648" s="226"/>
      <c r="N648" s="226"/>
      <c r="O648" s="226"/>
      <c r="P648" s="226"/>
      <c r="Q648" s="226"/>
      <c r="R648" s="226"/>
      <c r="S648" s="226"/>
      <c r="T648" s="226"/>
      <c r="U648" s="226"/>
      <c r="V648" s="226"/>
      <c r="W648" s="226"/>
      <c r="X648" s="226"/>
      <c r="Y648" s="226"/>
      <c r="Z648" s="226"/>
    </row>
    <row r="649" spans="1:26" ht="15.75" customHeight="1">
      <c r="A649" s="226"/>
      <c r="B649" s="226"/>
      <c r="C649" s="226"/>
      <c r="D649" s="226"/>
      <c r="E649" s="226"/>
      <c r="F649" s="226"/>
      <c r="G649" s="226"/>
      <c r="H649" s="226"/>
      <c r="I649" s="226"/>
      <c r="J649" s="226"/>
      <c r="K649" s="226"/>
      <c r="L649" s="226"/>
      <c r="M649" s="226"/>
      <c r="N649" s="226"/>
      <c r="O649" s="226"/>
      <c r="P649" s="226"/>
      <c r="Q649" s="226"/>
      <c r="R649" s="226"/>
      <c r="S649" s="226"/>
      <c r="T649" s="226"/>
      <c r="U649" s="226"/>
      <c r="V649" s="226"/>
      <c r="W649" s="226"/>
      <c r="X649" s="226"/>
      <c r="Y649" s="226"/>
      <c r="Z649" s="226"/>
    </row>
    <row r="650" spans="1:26" ht="15.75" customHeight="1">
      <c r="A650" s="226"/>
      <c r="B650" s="226"/>
      <c r="C650" s="226"/>
      <c r="D650" s="226"/>
      <c r="E650" s="226"/>
      <c r="F650" s="226"/>
      <c r="G650" s="226"/>
      <c r="H650" s="226"/>
      <c r="I650" s="226"/>
      <c r="J650" s="226"/>
      <c r="K650" s="226"/>
      <c r="L650" s="226"/>
      <c r="M650" s="226"/>
      <c r="N650" s="226"/>
      <c r="O650" s="226"/>
      <c r="P650" s="226"/>
      <c r="Q650" s="226"/>
      <c r="R650" s="226"/>
      <c r="S650" s="226"/>
      <c r="T650" s="226"/>
      <c r="U650" s="226"/>
      <c r="V650" s="226"/>
      <c r="W650" s="226"/>
      <c r="X650" s="226"/>
      <c r="Y650" s="226"/>
      <c r="Z650" s="226"/>
    </row>
    <row r="651" spans="1:26" ht="15.75" customHeight="1">
      <c r="A651" s="226"/>
      <c r="B651" s="226"/>
      <c r="C651" s="226"/>
      <c r="D651" s="226"/>
      <c r="E651" s="226"/>
      <c r="F651" s="226"/>
      <c r="G651" s="226"/>
      <c r="H651" s="226"/>
      <c r="I651" s="226"/>
      <c r="J651" s="226"/>
      <c r="K651" s="226"/>
      <c r="L651" s="226"/>
      <c r="M651" s="226"/>
      <c r="N651" s="226"/>
      <c r="O651" s="226"/>
      <c r="P651" s="226"/>
      <c r="Q651" s="226"/>
      <c r="R651" s="226"/>
      <c r="S651" s="226"/>
      <c r="T651" s="226"/>
      <c r="U651" s="226"/>
      <c r="V651" s="226"/>
      <c r="W651" s="226"/>
      <c r="X651" s="226"/>
      <c r="Y651" s="226"/>
      <c r="Z651" s="226"/>
    </row>
    <row r="652" spans="1:26" ht="15.75" customHeight="1">
      <c r="A652" s="226"/>
      <c r="B652" s="226"/>
      <c r="C652" s="226"/>
      <c r="D652" s="226"/>
      <c r="E652" s="226"/>
      <c r="F652" s="226"/>
      <c r="G652" s="226"/>
      <c r="H652" s="226"/>
      <c r="I652" s="226"/>
      <c r="J652" s="226"/>
      <c r="K652" s="226"/>
      <c r="L652" s="226"/>
      <c r="M652" s="226"/>
      <c r="N652" s="226"/>
      <c r="O652" s="226"/>
      <c r="P652" s="226"/>
      <c r="Q652" s="226"/>
      <c r="R652" s="226"/>
      <c r="S652" s="226"/>
      <c r="T652" s="226"/>
      <c r="U652" s="226"/>
      <c r="V652" s="226"/>
      <c r="W652" s="226"/>
      <c r="X652" s="226"/>
      <c r="Y652" s="226"/>
      <c r="Z652" s="226"/>
    </row>
    <row r="653" spans="1:26" ht="15.75" customHeight="1">
      <c r="A653" s="226"/>
      <c r="B653" s="226"/>
      <c r="C653" s="226"/>
      <c r="D653" s="226"/>
      <c r="E653" s="226"/>
      <c r="F653" s="226"/>
      <c r="G653" s="226"/>
      <c r="H653" s="226"/>
      <c r="I653" s="226"/>
      <c r="J653" s="226"/>
      <c r="K653" s="226"/>
      <c r="L653" s="226"/>
      <c r="M653" s="226"/>
      <c r="N653" s="226"/>
      <c r="O653" s="226"/>
      <c r="P653" s="226"/>
      <c r="Q653" s="226"/>
      <c r="R653" s="226"/>
      <c r="S653" s="226"/>
      <c r="T653" s="226"/>
      <c r="U653" s="226"/>
      <c r="V653" s="226"/>
      <c r="W653" s="226"/>
      <c r="X653" s="226"/>
      <c r="Y653" s="226"/>
      <c r="Z653" s="226"/>
    </row>
    <row r="654" spans="1:26" ht="15.75" customHeight="1">
      <c r="A654" s="226"/>
      <c r="B654" s="226"/>
      <c r="C654" s="226"/>
      <c r="D654" s="226"/>
      <c r="E654" s="226"/>
      <c r="F654" s="226"/>
      <c r="G654" s="226"/>
      <c r="H654" s="226"/>
      <c r="I654" s="226"/>
      <c r="J654" s="226"/>
      <c r="K654" s="226"/>
      <c r="L654" s="226"/>
      <c r="M654" s="226"/>
      <c r="N654" s="226"/>
      <c r="O654" s="226"/>
      <c r="P654" s="226"/>
      <c r="Q654" s="226"/>
      <c r="R654" s="226"/>
      <c r="S654" s="226"/>
      <c r="T654" s="226"/>
      <c r="U654" s="226"/>
      <c r="V654" s="226"/>
      <c r="W654" s="226"/>
      <c r="X654" s="226"/>
      <c r="Y654" s="226"/>
      <c r="Z654" s="226"/>
    </row>
    <row r="655" spans="1:26" ht="15.75" customHeight="1">
      <c r="A655" s="226"/>
      <c r="B655" s="226"/>
      <c r="C655" s="226"/>
      <c r="D655" s="226"/>
      <c r="E655" s="226"/>
      <c r="F655" s="226"/>
      <c r="G655" s="226"/>
      <c r="H655" s="226"/>
      <c r="I655" s="226"/>
      <c r="J655" s="226"/>
      <c r="K655" s="226"/>
      <c r="L655" s="226"/>
      <c r="M655" s="226"/>
      <c r="N655" s="226"/>
      <c r="O655" s="226"/>
      <c r="P655" s="226"/>
      <c r="Q655" s="226"/>
      <c r="R655" s="226"/>
      <c r="S655" s="226"/>
      <c r="T655" s="226"/>
      <c r="U655" s="226"/>
      <c r="V655" s="226"/>
      <c r="W655" s="226"/>
      <c r="X655" s="226"/>
      <c r="Y655" s="226"/>
      <c r="Z655" s="226"/>
    </row>
    <row r="656" spans="1:26" ht="15.75" customHeight="1">
      <c r="A656" s="226"/>
      <c r="B656" s="226"/>
      <c r="C656" s="226"/>
      <c r="D656" s="226"/>
      <c r="E656" s="226"/>
      <c r="F656" s="226"/>
      <c r="G656" s="226"/>
      <c r="H656" s="226"/>
      <c r="I656" s="226"/>
      <c r="J656" s="226"/>
      <c r="K656" s="226"/>
      <c r="L656" s="226"/>
      <c r="M656" s="226"/>
      <c r="N656" s="226"/>
      <c r="O656" s="226"/>
      <c r="P656" s="226"/>
      <c r="Q656" s="226"/>
      <c r="R656" s="226"/>
      <c r="S656" s="226"/>
      <c r="T656" s="226"/>
      <c r="U656" s="226"/>
      <c r="V656" s="226"/>
      <c r="W656" s="226"/>
      <c r="X656" s="226"/>
      <c r="Y656" s="226"/>
      <c r="Z656" s="226"/>
    </row>
    <row r="657" spans="1:26" ht="15.75" customHeight="1">
      <c r="A657" s="226"/>
      <c r="B657" s="226"/>
      <c r="C657" s="226"/>
      <c r="D657" s="226"/>
      <c r="E657" s="226"/>
      <c r="F657" s="226"/>
      <c r="G657" s="226"/>
      <c r="H657" s="226"/>
      <c r="I657" s="226"/>
      <c r="J657" s="226"/>
      <c r="K657" s="226"/>
      <c r="L657" s="226"/>
      <c r="M657" s="226"/>
      <c r="N657" s="226"/>
      <c r="O657" s="226"/>
      <c r="P657" s="226"/>
      <c r="Q657" s="226"/>
      <c r="R657" s="226"/>
      <c r="S657" s="226"/>
      <c r="T657" s="226"/>
      <c r="U657" s="226"/>
      <c r="V657" s="226"/>
      <c r="W657" s="226"/>
      <c r="X657" s="226"/>
      <c r="Y657" s="226"/>
      <c r="Z657" s="226"/>
    </row>
    <row r="658" spans="1:26" ht="15.75" customHeight="1">
      <c r="A658" s="226"/>
      <c r="B658" s="226"/>
      <c r="C658" s="226"/>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c r="Z658" s="226"/>
    </row>
    <row r="659" spans="1:26" ht="15.75" customHeight="1">
      <c r="A659" s="226"/>
      <c r="B659" s="226"/>
      <c r="C659" s="226"/>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c r="Z659" s="226"/>
    </row>
    <row r="660" spans="1:26" ht="15.75" customHeight="1">
      <c r="A660" s="226"/>
      <c r="B660" s="226"/>
      <c r="C660" s="226"/>
      <c r="D660" s="226"/>
      <c r="E660" s="226"/>
      <c r="F660" s="226"/>
      <c r="G660" s="226"/>
      <c r="H660" s="226"/>
      <c r="I660" s="226"/>
      <c r="J660" s="226"/>
      <c r="K660" s="226"/>
      <c r="L660" s="226"/>
      <c r="M660" s="226"/>
      <c r="N660" s="226"/>
      <c r="O660" s="226"/>
      <c r="P660" s="226"/>
      <c r="Q660" s="226"/>
      <c r="R660" s="226"/>
      <c r="S660" s="226"/>
      <c r="T660" s="226"/>
      <c r="U660" s="226"/>
      <c r="V660" s="226"/>
      <c r="W660" s="226"/>
      <c r="X660" s="226"/>
      <c r="Y660" s="226"/>
      <c r="Z660" s="226"/>
    </row>
    <row r="661" spans="1:26" ht="15.75" customHeight="1">
      <c r="A661" s="226"/>
      <c r="B661" s="226"/>
      <c r="C661" s="226"/>
      <c r="D661" s="226"/>
      <c r="E661" s="226"/>
      <c r="F661" s="226"/>
      <c r="G661" s="226"/>
      <c r="H661" s="226"/>
      <c r="I661" s="226"/>
      <c r="J661" s="226"/>
      <c r="K661" s="226"/>
      <c r="L661" s="226"/>
      <c r="M661" s="226"/>
      <c r="N661" s="226"/>
      <c r="O661" s="226"/>
      <c r="P661" s="226"/>
      <c r="Q661" s="226"/>
      <c r="R661" s="226"/>
      <c r="S661" s="226"/>
      <c r="T661" s="226"/>
      <c r="U661" s="226"/>
      <c r="V661" s="226"/>
      <c r="W661" s="226"/>
      <c r="X661" s="226"/>
      <c r="Y661" s="226"/>
      <c r="Z661" s="226"/>
    </row>
    <row r="662" spans="1:26" ht="15.75" customHeight="1">
      <c r="A662" s="226"/>
      <c r="B662" s="226"/>
      <c r="C662" s="226"/>
      <c r="D662" s="226"/>
      <c r="E662" s="226"/>
      <c r="F662" s="226"/>
      <c r="G662" s="226"/>
      <c r="H662" s="226"/>
      <c r="I662" s="226"/>
      <c r="J662" s="226"/>
      <c r="K662" s="226"/>
      <c r="L662" s="226"/>
      <c r="M662" s="226"/>
      <c r="N662" s="226"/>
      <c r="O662" s="226"/>
      <c r="P662" s="226"/>
      <c r="Q662" s="226"/>
      <c r="R662" s="226"/>
      <c r="S662" s="226"/>
      <c r="T662" s="226"/>
      <c r="U662" s="226"/>
      <c r="V662" s="226"/>
      <c r="W662" s="226"/>
      <c r="X662" s="226"/>
      <c r="Y662" s="226"/>
      <c r="Z662" s="226"/>
    </row>
    <row r="663" spans="1:26" ht="15.75" customHeight="1">
      <c r="A663" s="226"/>
      <c r="B663" s="226"/>
      <c r="C663" s="226"/>
      <c r="D663" s="226"/>
      <c r="E663" s="226"/>
      <c r="F663" s="226"/>
      <c r="G663" s="226"/>
      <c r="H663" s="226"/>
      <c r="I663" s="226"/>
      <c r="J663" s="226"/>
      <c r="K663" s="226"/>
      <c r="L663" s="226"/>
      <c r="M663" s="226"/>
      <c r="N663" s="226"/>
      <c r="O663" s="226"/>
      <c r="P663" s="226"/>
      <c r="Q663" s="226"/>
      <c r="R663" s="226"/>
      <c r="S663" s="226"/>
      <c r="T663" s="226"/>
      <c r="U663" s="226"/>
      <c r="V663" s="226"/>
      <c r="W663" s="226"/>
      <c r="X663" s="226"/>
      <c r="Y663" s="226"/>
      <c r="Z663" s="226"/>
    </row>
    <row r="664" spans="1:26" ht="15.75" customHeight="1">
      <c r="A664" s="226"/>
      <c r="B664" s="226"/>
      <c r="C664" s="226"/>
      <c r="D664" s="226"/>
      <c r="E664" s="226"/>
      <c r="F664" s="226"/>
      <c r="G664" s="226"/>
      <c r="H664" s="226"/>
      <c r="I664" s="226"/>
      <c r="J664" s="226"/>
      <c r="K664" s="226"/>
      <c r="L664" s="226"/>
      <c r="M664" s="226"/>
      <c r="N664" s="226"/>
      <c r="O664" s="226"/>
      <c r="P664" s="226"/>
      <c r="Q664" s="226"/>
      <c r="R664" s="226"/>
      <c r="S664" s="226"/>
      <c r="T664" s="226"/>
      <c r="U664" s="226"/>
      <c r="V664" s="226"/>
      <c r="W664" s="226"/>
      <c r="X664" s="226"/>
      <c r="Y664" s="226"/>
      <c r="Z664" s="226"/>
    </row>
    <row r="665" spans="1:26" ht="15.75" customHeight="1">
      <c r="A665" s="226"/>
      <c r="B665" s="226"/>
      <c r="C665" s="226"/>
      <c r="D665" s="226"/>
      <c r="E665" s="226"/>
      <c r="F665" s="226"/>
      <c r="G665" s="226"/>
      <c r="H665" s="226"/>
      <c r="I665" s="226"/>
      <c r="J665" s="226"/>
      <c r="K665" s="226"/>
      <c r="L665" s="226"/>
      <c r="M665" s="226"/>
      <c r="N665" s="226"/>
      <c r="O665" s="226"/>
      <c r="P665" s="226"/>
      <c r="Q665" s="226"/>
      <c r="R665" s="226"/>
      <c r="S665" s="226"/>
      <c r="T665" s="226"/>
      <c r="U665" s="226"/>
      <c r="V665" s="226"/>
      <c r="W665" s="226"/>
      <c r="X665" s="226"/>
      <c r="Y665" s="226"/>
      <c r="Z665" s="226"/>
    </row>
    <row r="666" spans="1:26" ht="15.75" customHeight="1">
      <c r="A666" s="226"/>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6"/>
      <c r="X666" s="226"/>
      <c r="Y666" s="226"/>
      <c r="Z666" s="226"/>
    </row>
    <row r="667" spans="1:26" ht="15.75" customHeight="1">
      <c r="A667" s="226"/>
      <c r="B667" s="226"/>
      <c r="C667" s="226"/>
      <c r="D667" s="226"/>
      <c r="E667" s="226"/>
      <c r="F667" s="226"/>
      <c r="G667" s="226"/>
      <c r="H667" s="226"/>
      <c r="I667" s="226"/>
      <c r="J667" s="226"/>
      <c r="K667" s="226"/>
      <c r="L667" s="226"/>
      <c r="M667" s="226"/>
      <c r="N667" s="226"/>
      <c r="O667" s="226"/>
      <c r="P667" s="226"/>
      <c r="Q667" s="226"/>
      <c r="R667" s="226"/>
      <c r="S667" s="226"/>
      <c r="T667" s="226"/>
      <c r="U667" s="226"/>
      <c r="V667" s="226"/>
      <c r="W667" s="226"/>
      <c r="X667" s="226"/>
      <c r="Y667" s="226"/>
      <c r="Z667" s="226"/>
    </row>
    <row r="668" spans="1:26" ht="15.75" customHeight="1">
      <c r="A668" s="226"/>
      <c r="B668" s="226"/>
      <c r="C668" s="226"/>
      <c r="D668" s="226"/>
      <c r="E668" s="226"/>
      <c r="F668" s="226"/>
      <c r="G668" s="226"/>
      <c r="H668" s="226"/>
      <c r="I668" s="226"/>
      <c r="J668" s="226"/>
      <c r="K668" s="226"/>
      <c r="L668" s="226"/>
      <c r="M668" s="226"/>
      <c r="N668" s="226"/>
      <c r="O668" s="226"/>
      <c r="P668" s="226"/>
      <c r="Q668" s="226"/>
      <c r="R668" s="226"/>
      <c r="S668" s="226"/>
      <c r="T668" s="226"/>
      <c r="U668" s="226"/>
      <c r="V668" s="226"/>
      <c r="W668" s="226"/>
      <c r="X668" s="226"/>
      <c r="Y668" s="226"/>
      <c r="Z668" s="226"/>
    </row>
    <row r="669" spans="1:26" ht="15.75" customHeight="1">
      <c r="A669" s="226"/>
      <c r="B669" s="226"/>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6"/>
      <c r="Z669" s="226"/>
    </row>
    <row r="670" spans="1:26" ht="15.75" customHeight="1">
      <c r="A670" s="226"/>
      <c r="B670" s="226"/>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6"/>
      <c r="Z670" s="226"/>
    </row>
    <row r="671" spans="1:26" ht="15.75" customHeight="1">
      <c r="A671" s="226"/>
      <c r="B671" s="226"/>
      <c r="C671" s="226"/>
      <c r="D671" s="226"/>
      <c r="E671" s="226"/>
      <c r="F671" s="226"/>
      <c r="G671" s="226"/>
      <c r="H671" s="226"/>
      <c r="I671" s="226"/>
      <c r="J671" s="226"/>
      <c r="K671" s="226"/>
      <c r="L671" s="226"/>
      <c r="M671" s="226"/>
      <c r="N671" s="226"/>
      <c r="O671" s="226"/>
      <c r="P671" s="226"/>
      <c r="Q671" s="226"/>
      <c r="R671" s="226"/>
      <c r="S671" s="226"/>
      <c r="T671" s="226"/>
      <c r="U671" s="226"/>
      <c r="V671" s="226"/>
      <c r="W671" s="226"/>
      <c r="X671" s="226"/>
      <c r="Y671" s="226"/>
      <c r="Z671" s="226"/>
    </row>
    <row r="672" spans="1:26" ht="15.75" customHeight="1">
      <c r="A672" s="226"/>
      <c r="B672" s="226"/>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row>
    <row r="673" spans="1:26" ht="15.75" customHeight="1">
      <c r="A673" s="226"/>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c r="Z673" s="226"/>
    </row>
    <row r="674" spans="1:26" ht="15.75" customHeight="1">
      <c r="A674" s="226"/>
      <c r="B674" s="226"/>
      <c r="C674" s="226"/>
      <c r="D674" s="226"/>
      <c r="E674" s="226"/>
      <c r="F674" s="226"/>
      <c r="G674" s="226"/>
      <c r="H674" s="226"/>
      <c r="I674" s="226"/>
      <c r="J674" s="226"/>
      <c r="K674" s="226"/>
      <c r="L674" s="226"/>
      <c r="M674" s="226"/>
      <c r="N674" s="226"/>
      <c r="O674" s="226"/>
      <c r="P674" s="226"/>
      <c r="Q674" s="226"/>
      <c r="R674" s="226"/>
      <c r="S674" s="226"/>
      <c r="T674" s="226"/>
      <c r="U674" s="226"/>
      <c r="V674" s="226"/>
      <c r="W674" s="226"/>
      <c r="X674" s="226"/>
      <c r="Y674" s="226"/>
      <c r="Z674" s="226"/>
    </row>
    <row r="675" spans="1:26" ht="15.75" customHeight="1">
      <c r="A675" s="226"/>
      <c r="B675" s="226"/>
      <c r="C675" s="226"/>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c r="Z675" s="226"/>
    </row>
    <row r="676" spans="1:26" ht="15.75" customHeight="1">
      <c r="A676" s="226"/>
      <c r="B676" s="226"/>
      <c r="C676" s="226"/>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c r="Z676" s="226"/>
    </row>
    <row r="677" spans="1:26" ht="15.75" customHeight="1">
      <c r="A677" s="226"/>
      <c r="B677" s="226"/>
      <c r="C677" s="226"/>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c r="Z677" s="226"/>
    </row>
    <row r="678" spans="1:26" ht="15.75" customHeight="1">
      <c r="A678" s="226"/>
      <c r="B678" s="226"/>
      <c r="C678" s="226"/>
      <c r="D678" s="226"/>
      <c r="E678" s="226"/>
      <c r="F678" s="226"/>
      <c r="G678" s="226"/>
      <c r="H678" s="226"/>
      <c r="I678" s="226"/>
      <c r="J678" s="226"/>
      <c r="K678" s="226"/>
      <c r="L678" s="226"/>
      <c r="M678" s="226"/>
      <c r="N678" s="226"/>
      <c r="O678" s="226"/>
      <c r="P678" s="226"/>
      <c r="Q678" s="226"/>
      <c r="R678" s="226"/>
      <c r="S678" s="226"/>
      <c r="T678" s="226"/>
      <c r="U678" s="226"/>
      <c r="V678" s="226"/>
      <c r="W678" s="226"/>
      <c r="X678" s="226"/>
      <c r="Y678" s="226"/>
      <c r="Z678" s="226"/>
    </row>
    <row r="679" spans="1:26" ht="15.75" customHeight="1">
      <c r="A679" s="226"/>
      <c r="B679" s="226"/>
      <c r="C679" s="226"/>
      <c r="D679" s="226"/>
      <c r="E679" s="226"/>
      <c r="F679" s="226"/>
      <c r="G679" s="226"/>
      <c r="H679" s="226"/>
      <c r="I679" s="226"/>
      <c r="J679" s="226"/>
      <c r="K679" s="226"/>
      <c r="L679" s="226"/>
      <c r="M679" s="226"/>
      <c r="N679" s="226"/>
      <c r="O679" s="226"/>
      <c r="P679" s="226"/>
      <c r="Q679" s="226"/>
      <c r="R679" s="226"/>
      <c r="S679" s="226"/>
      <c r="T679" s="226"/>
      <c r="U679" s="226"/>
      <c r="V679" s="226"/>
      <c r="W679" s="226"/>
      <c r="X679" s="226"/>
      <c r="Y679" s="226"/>
      <c r="Z679" s="226"/>
    </row>
    <row r="680" spans="1:26" ht="15.75" customHeight="1">
      <c r="A680" s="226"/>
      <c r="B680" s="226"/>
      <c r="C680" s="226"/>
      <c r="D680" s="226"/>
      <c r="E680" s="226"/>
      <c r="F680" s="226"/>
      <c r="G680" s="226"/>
      <c r="H680" s="226"/>
      <c r="I680" s="226"/>
      <c r="J680" s="226"/>
      <c r="K680" s="226"/>
      <c r="L680" s="226"/>
      <c r="M680" s="226"/>
      <c r="N680" s="226"/>
      <c r="O680" s="226"/>
      <c r="P680" s="226"/>
      <c r="Q680" s="226"/>
      <c r="R680" s="226"/>
      <c r="S680" s="226"/>
      <c r="T680" s="226"/>
      <c r="U680" s="226"/>
      <c r="V680" s="226"/>
      <c r="W680" s="226"/>
      <c r="X680" s="226"/>
      <c r="Y680" s="226"/>
      <c r="Z680" s="226"/>
    </row>
    <row r="681" spans="1:26" ht="15.75" customHeight="1">
      <c r="A681" s="226"/>
      <c r="B681" s="226"/>
      <c r="C681" s="226"/>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c r="Z681" s="226"/>
    </row>
    <row r="682" spans="1:26" ht="15.75" customHeight="1">
      <c r="A682" s="226"/>
      <c r="B682" s="226"/>
      <c r="C682" s="226"/>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row>
    <row r="683" spans="1:26" ht="15.75" customHeight="1">
      <c r="A683" s="226"/>
      <c r="B683" s="226"/>
      <c r="C683" s="226"/>
      <c r="D683" s="226"/>
      <c r="E683" s="226"/>
      <c r="F683" s="226"/>
      <c r="G683" s="226"/>
      <c r="H683" s="226"/>
      <c r="I683" s="226"/>
      <c r="J683" s="226"/>
      <c r="K683" s="226"/>
      <c r="L683" s="226"/>
      <c r="M683" s="226"/>
      <c r="N683" s="226"/>
      <c r="O683" s="226"/>
      <c r="P683" s="226"/>
      <c r="Q683" s="226"/>
      <c r="R683" s="226"/>
      <c r="S683" s="226"/>
      <c r="T683" s="226"/>
      <c r="U683" s="226"/>
      <c r="V683" s="226"/>
      <c r="W683" s="226"/>
      <c r="X683" s="226"/>
      <c r="Y683" s="226"/>
      <c r="Z683" s="226"/>
    </row>
    <row r="684" spans="1:26" ht="15.75" customHeight="1">
      <c r="A684" s="226"/>
      <c r="B684" s="226"/>
      <c r="C684" s="226"/>
      <c r="D684" s="226"/>
      <c r="E684" s="226"/>
      <c r="F684" s="226"/>
      <c r="G684" s="226"/>
      <c r="H684" s="226"/>
      <c r="I684" s="226"/>
      <c r="J684" s="226"/>
      <c r="K684" s="226"/>
      <c r="L684" s="226"/>
      <c r="M684" s="226"/>
      <c r="N684" s="226"/>
      <c r="O684" s="226"/>
      <c r="P684" s="226"/>
      <c r="Q684" s="226"/>
      <c r="R684" s="226"/>
      <c r="S684" s="226"/>
      <c r="T684" s="226"/>
      <c r="U684" s="226"/>
      <c r="V684" s="226"/>
      <c r="W684" s="226"/>
      <c r="X684" s="226"/>
      <c r="Y684" s="226"/>
      <c r="Z684" s="226"/>
    </row>
    <row r="685" spans="1:26" ht="15.75" customHeight="1">
      <c r="A685" s="226"/>
      <c r="B685" s="226"/>
      <c r="C685" s="226"/>
      <c r="D685" s="226"/>
      <c r="E685" s="226"/>
      <c r="F685" s="226"/>
      <c r="G685" s="226"/>
      <c r="H685" s="226"/>
      <c r="I685" s="226"/>
      <c r="J685" s="226"/>
      <c r="K685" s="226"/>
      <c r="L685" s="226"/>
      <c r="M685" s="226"/>
      <c r="N685" s="226"/>
      <c r="O685" s="226"/>
      <c r="P685" s="226"/>
      <c r="Q685" s="226"/>
      <c r="R685" s="226"/>
      <c r="S685" s="226"/>
      <c r="T685" s="226"/>
      <c r="U685" s="226"/>
      <c r="V685" s="226"/>
      <c r="W685" s="226"/>
      <c r="X685" s="226"/>
      <c r="Y685" s="226"/>
      <c r="Z685" s="226"/>
    </row>
    <row r="686" spans="1:26" ht="15.75" customHeight="1">
      <c r="A686" s="226"/>
      <c r="B686" s="226"/>
      <c r="C686" s="226"/>
      <c r="D686" s="226"/>
      <c r="E686" s="226"/>
      <c r="F686" s="226"/>
      <c r="G686" s="226"/>
      <c r="H686" s="226"/>
      <c r="I686" s="226"/>
      <c r="J686" s="226"/>
      <c r="K686" s="226"/>
      <c r="L686" s="226"/>
      <c r="M686" s="226"/>
      <c r="N686" s="226"/>
      <c r="O686" s="226"/>
      <c r="P686" s="226"/>
      <c r="Q686" s="226"/>
      <c r="R686" s="226"/>
      <c r="S686" s="226"/>
      <c r="T686" s="226"/>
      <c r="U686" s="226"/>
      <c r="V686" s="226"/>
      <c r="W686" s="226"/>
      <c r="X686" s="226"/>
      <c r="Y686" s="226"/>
      <c r="Z686" s="226"/>
    </row>
    <row r="687" spans="1:26" ht="15.75" customHeight="1">
      <c r="A687" s="226"/>
      <c r="B687" s="226"/>
      <c r="C687" s="226"/>
      <c r="D687" s="226"/>
      <c r="E687" s="226"/>
      <c r="F687" s="226"/>
      <c r="G687" s="226"/>
      <c r="H687" s="226"/>
      <c r="I687" s="226"/>
      <c r="J687" s="226"/>
      <c r="K687" s="226"/>
      <c r="L687" s="226"/>
      <c r="M687" s="226"/>
      <c r="N687" s="226"/>
      <c r="O687" s="226"/>
      <c r="P687" s="226"/>
      <c r="Q687" s="226"/>
      <c r="R687" s="226"/>
      <c r="S687" s="226"/>
      <c r="T687" s="226"/>
      <c r="U687" s="226"/>
      <c r="V687" s="226"/>
      <c r="W687" s="226"/>
      <c r="X687" s="226"/>
      <c r="Y687" s="226"/>
      <c r="Z687" s="226"/>
    </row>
    <row r="688" spans="1:26" ht="15.75" customHeight="1">
      <c r="A688" s="226"/>
      <c r="B688" s="226"/>
      <c r="C688" s="226"/>
      <c r="D688" s="226"/>
      <c r="E688" s="226"/>
      <c r="F688" s="226"/>
      <c r="G688" s="226"/>
      <c r="H688" s="226"/>
      <c r="I688" s="226"/>
      <c r="J688" s="226"/>
      <c r="K688" s="226"/>
      <c r="L688" s="226"/>
      <c r="M688" s="226"/>
      <c r="N688" s="226"/>
      <c r="O688" s="226"/>
      <c r="P688" s="226"/>
      <c r="Q688" s="226"/>
      <c r="R688" s="226"/>
      <c r="S688" s="226"/>
      <c r="T688" s="226"/>
      <c r="U688" s="226"/>
      <c r="V688" s="226"/>
      <c r="W688" s="226"/>
      <c r="X688" s="226"/>
      <c r="Y688" s="226"/>
      <c r="Z688" s="226"/>
    </row>
    <row r="689" spans="1:26" ht="15.75" customHeight="1">
      <c r="A689" s="226"/>
      <c r="B689" s="226"/>
      <c r="C689" s="226"/>
      <c r="D689" s="226"/>
      <c r="E689" s="226"/>
      <c r="F689" s="226"/>
      <c r="G689" s="226"/>
      <c r="H689" s="226"/>
      <c r="I689" s="226"/>
      <c r="J689" s="226"/>
      <c r="K689" s="226"/>
      <c r="L689" s="226"/>
      <c r="M689" s="226"/>
      <c r="N689" s="226"/>
      <c r="O689" s="226"/>
      <c r="P689" s="226"/>
      <c r="Q689" s="226"/>
      <c r="R689" s="226"/>
      <c r="S689" s="226"/>
      <c r="T689" s="226"/>
      <c r="U689" s="226"/>
      <c r="V689" s="226"/>
      <c r="W689" s="226"/>
      <c r="X689" s="226"/>
      <c r="Y689" s="226"/>
      <c r="Z689" s="226"/>
    </row>
    <row r="690" spans="1:26" ht="15.75" customHeight="1">
      <c r="A690" s="226"/>
      <c r="B690" s="226"/>
      <c r="C690" s="226"/>
      <c r="D690" s="226"/>
      <c r="E690" s="226"/>
      <c r="F690" s="226"/>
      <c r="G690" s="226"/>
      <c r="H690" s="226"/>
      <c r="I690" s="226"/>
      <c r="J690" s="226"/>
      <c r="K690" s="226"/>
      <c r="L690" s="226"/>
      <c r="M690" s="226"/>
      <c r="N690" s="226"/>
      <c r="O690" s="226"/>
      <c r="P690" s="226"/>
      <c r="Q690" s="226"/>
      <c r="R690" s="226"/>
      <c r="S690" s="226"/>
      <c r="T690" s="226"/>
      <c r="U690" s="226"/>
      <c r="V690" s="226"/>
      <c r="W690" s="226"/>
      <c r="X690" s="226"/>
      <c r="Y690" s="226"/>
      <c r="Z690" s="226"/>
    </row>
    <row r="691" spans="1:26" ht="15.75" customHeight="1">
      <c r="A691" s="226"/>
      <c r="B691" s="226"/>
      <c r="C691" s="226"/>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c r="Z691" s="226"/>
    </row>
    <row r="692" spans="1:26" ht="15.75" customHeight="1">
      <c r="A692" s="226"/>
      <c r="B692" s="226"/>
      <c r="C692" s="226"/>
      <c r="D692" s="226"/>
      <c r="E692" s="226"/>
      <c r="F692" s="226"/>
      <c r="G692" s="226"/>
      <c r="H692" s="226"/>
      <c r="I692" s="226"/>
      <c r="J692" s="226"/>
      <c r="K692" s="226"/>
      <c r="L692" s="226"/>
      <c r="M692" s="226"/>
      <c r="N692" s="226"/>
      <c r="O692" s="226"/>
      <c r="P692" s="226"/>
      <c r="Q692" s="226"/>
      <c r="R692" s="226"/>
      <c r="S692" s="226"/>
      <c r="T692" s="226"/>
      <c r="U692" s="226"/>
      <c r="V692" s="226"/>
      <c r="W692" s="226"/>
      <c r="X692" s="226"/>
      <c r="Y692" s="226"/>
      <c r="Z692" s="226"/>
    </row>
    <row r="693" spans="1:26" ht="15.75" customHeight="1">
      <c r="A693" s="226"/>
      <c r="B693" s="226"/>
      <c r="C693" s="226"/>
      <c r="D693" s="226"/>
      <c r="E693" s="226"/>
      <c r="F693" s="226"/>
      <c r="G693" s="226"/>
      <c r="H693" s="226"/>
      <c r="I693" s="226"/>
      <c r="J693" s="226"/>
      <c r="K693" s="226"/>
      <c r="L693" s="226"/>
      <c r="M693" s="226"/>
      <c r="N693" s="226"/>
      <c r="O693" s="226"/>
      <c r="P693" s="226"/>
      <c r="Q693" s="226"/>
      <c r="R693" s="226"/>
      <c r="S693" s="226"/>
      <c r="T693" s="226"/>
      <c r="U693" s="226"/>
      <c r="V693" s="226"/>
      <c r="W693" s="226"/>
      <c r="X693" s="226"/>
      <c r="Y693" s="226"/>
      <c r="Z693" s="226"/>
    </row>
    <row r="694" spans="1:26" ht="15.75" customHeight="1">
      <c r="A694" s="226"/>
      <c r="B694" s="226"/>
      <c r="C694" s="226"/>
      <c r="D694" s="226"/>
      <c r="E694" s="226"/>
      <c r="F694" s="226"/>
      <c r="G694" s="226"/>
      <c r="H694" s="226"/>
      <c r="I694" s="226"/>
      <c r="J694" s="226"/>
      <c r="K694" s="226"/>
      <c r="L694" s="226"/>
      <c r="M694" s="226"/>
      <c r="N694" s="226"/>
      <c r="O694" s="226"/>
      <c r="P694" s="226"/>
      <c r="Q694" s="226"/>
      <c r="R694" s="226"/>
      <c r="S694" s="226"/>
      <c r="T694" s="226"/>
      <c r="U694" s="226"/>
      <c r="V694" s="226"/>
      <c r="W694" s="226"/>
      <c r="X694" s="226"/>
      <c r="Y694" s="226"/>
      <c r="Z694" s="226"/>
    </row>
    <row r="695" spans="1:26" ht="15.75" customHeight="1">
      <c r="A695" s="226"/>
      <c r="B695" s="226"/>
      <c r="C695" s="226"/>
      <c r="D695" s="226"/>
      <c r="E695" s="226"/>
      <c r="F695" s="226"/>
      <c r="G695" s="226"/>
      <c r="H695" s="226"/>
      <c r="I695" s="226"/>
      <c r="J695" s="226"/>
      <c r="K695" s="226"/>
      <c r="L695" s="226"/>
      <c r="M695" s="226"/>
      <c r="N695" s="226"/>
      <c r="O695" s="226"/>
      <c r="P695" s="226"/>
      <c r="Q695" s="226"/>
      <c r="R695" s="226"/>
      <c r="S695" s="226"/>
      <c r="T695" s="226"/>
      <c r="U695" s="226"/>
      <c r="V695" s="226"/>
      <c r="W695" s="226"/>
      <c r="X695" s="226"/>
      <c r="Y695" s="226"/>
      <c r="Z695" s="226"/>
    </row>
    <row r="696" spans="1:26" ht="15.75" customHeight="1">
      <c r="A696" s="226"/>
      <c r="B696" s="226"/>
      <c r="C696" s="226"/>
      <c r="D696" s="226"/>
      <c r="E696" s="226"/>
      <c r="F696" s="226"/>
      <c r="G696" s="226"/>
      <c r="H696" s="226"/>
      <c r="I696" s="226"/>
      <c r="J696" s="226"/>
      <c r="K696" s="226"/>
      <c r="L696" s="226"/>
      <c r="M696" s="226"/>
      <c r="N696" s="226"/>
      <c r="O696" s="226"/>
      <c r="P696" s="226"/>
      <c r="Q696" s="226"/>
      <c r="R696" s="226"/>
      <c r="S696" s="226"/>
      <c r="T696" s="226"/>
      <c r="U696" s="226"/>
      <c r="V696" s="226"/>
      <c r="W696" s="226"/>
      <c r="X696" s="226"/>
      <c r="Y696" s="226"/>
      <c r="Z696" s="226"/>
    </row>
    <row r="697" spans="1:26" ht="15.75" customHeight="1">
      <c r="A697" s="226"/>
      <c r="B697" s="226"/>
      <c r="C697" s="226"/>
      <c r="D697" s="226"/>
      <c r="E697" s="226"/>
      <c r="F697" s="226"/>
      <c r="G697" s="226"/>
      <c r="H697" s="226"/>
      <c r="I697" s="226"/>
      <c r="J697" s="226"/>
      <c r="K697" s="226"/>
      <c r="L697" s="226"/>
      <c r="M697" s="226"/>
      <c r="N697" s="226"/>
      <c r="O697" s="226"/>
      <c r="P697" s="226"/>
      <c r="Q697" s="226"/>
      <c r="R697" s="226"/>
      <c r="S697" s="226"/>
      <c r="T697" s="226"/>
      <c r="U697" s="226"/>
      <c r="V697" s="226"/>
      <c r="W697" s="226"/>
      <c r="X697" s="226"/>
      <c r="Y697" s="226"/>
      <c r="Z697" s="226"/>
    </row>
    <row r="698" spans="1:26" ht="15.75" customHeight="1">
      <c r="A698" s="226"/>
      <c r="B698" s="226"/>
      <c r="C698" s="226"/>
      <c r="D698" s="226"/>
      <c r="E698" s="226"/>
      <c r="F698" s="226"/>
      <c r="G698" s="226"/>
      <c r="H698" s="226"/>
      <c r="I698" s="226"/>
      <c r="J698" s="226"/>
      <c r="K698" s="226"/>
      <c r="L698" s="226"/>
      <c r="M698" s="226"/>
      <c r="N698" s="226"/>
      <c r="O698" s="226"/>
      <c r="P698" s="226"/>
      <c r="Q698" s="226"/>
      <c r="R698" s="226"/>
      <c r="S698" s="226"/>
      <c r="T698" s="226"/>
      <c r="U698" s="226"/>
      <c r="V698" s="226"/>
      <c r="W698" s="226"/>
      <c r="X698" s="226"/>
      <c r="Y698" s="226"/>
      <c r="Z698" s="226"/>
    </row>
    <row r="699" spans="1:26" ht="15.75" customHeight="1">
      <c r="A699" s="226"/>
      <c r="B699" s="226"/>
      <c r="C699" s="226"/>
      <c r="D699" s="226"/>
      <c r="E699" s="226"/>
      <c r="F699" s="226"/>
      <c r="G699" s="226"/>
      <c r="H699" s="226"/>
      <c r="I699" s="226"/>
      <c r="J699" s="226"/>
      <c r="K699" s="226"/>
      <c r="L699" s="226"/>
      <c r="M699" s="226"/>
      <c r="N699" s="226"/>
      <c r="O699" s="226"/>
      <c r="P699" s="226"/>
      <c r="Q699" s="226"/>
      <c r="R699" s="226"/>
      <c r="S699" s="226"/>
      <c r="T699" s="226"/>
      <c r="U699" s="226"/>
      <c r="V699" s="226"/>
      <c r="W699" s="226"/>
      <c r="X699" s="226"/>
      <c r="Y699" s="226"/>
      <c r="Z699" s="226"/>
    </row>
    <row r="700" spans="1:26" ht="15.75" customHeight="1">
      <c r="A700" s="226"/>
      <c r="B700" s="226"/>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row>
    <row r="701" spans="1:26" ht="15.75" customHeight="1">
      <c r="A701" s="226"/>
      <c r="B701" s="226"/>
      <c r="C701" s="226"/>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c r="Z701" s="226"/>
    </row>
    <row r="702" spans="1:26" ht="15.75" customHeight="1">
      <c r="A702" s="226"/>
      <c r="B702" s="226"/>
      <c r="C702" s="226"/>
      <c r="D702" s="226"/>
      <c r="E702" s="226"/>
      <c r="F702" s="226"/>
      <c r="G702" s="226"/>
      <c r="H702" s="226"/>
      <c r="I702" s="226"/>
      <c r="J702" s="226"/>
      <c r="K702" s="226"/>
      <c r="L702" s="226"/>
      <c r="M702" s="226"/>
      <c r="N702" s="226"/>
      <c r="O702" s="226"/>
      <c r="P702" s="226"/>
      <c r="Q702" s="226"/>
      <c r="R702" s="226"/>
      <c r="S702" s="226"/>
      <c r="T702" s="226"/>
      <c r="U702" s="226"/>
      <c r="V702" s="226"/>
      <c r="W702" s="226"/>
      <c r="X702" s="226"/>
      <c r="Y702" s="226"/>
      <c r="Z702" s="226"/>
    </row>
    <row r="703" spans="1:26" ht="15.75" customHeight="1">
      <c r="A703" s="226"/>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c r="Z703" s="226"/>
    </row>
    <row r="704" spans="1:26" ht="15.75" customHeight="1">
      <c r="A704" s="226"/>
      <c r="B704" s="226"/>
      <c r="C704" s="226"/>
      <c r="D704" s="226"/>
      <c r="E704" s="226"/>
      <c r="F704" s="226"/>
      <c r="G704" s="226"/>
      <c r="H704" s="226"/>
      <c r="I704" s="226"/>
      <c r="J704" s="226"/>
      <c r="K704" s="226"/>
      <c r="L704" s="226"/>
      <c r="M704" s="226"/>
      <c r="N704" s="226"/>
      <c r="O704" s="226"/>
      <c r="P704" s="226"/>
      <c r="Q704" s="226"/>
      <c r="R704" s="226"/>
      <c r="S704" s="226"/>
      <c r="T704" s="226"/>
      <c r="U704" s="226"/>
      <c r="V704" s="226"/>
      <c r="W704" s="226"/>
      <c r="X704" s="226"/>
      <c r="Y704" s="226"/>
      <c r="Z704" s="226"/>
    </row>
    <row r="705" spans="1:26" ht="15.75" customHeight="1">
      <c r="A705" s="226"/>
      <c r="B705" s="226"/>
      <c r="C705" s="226"/>
      <c r="D705" s="226"/>
      <c r="E705" s="226"/>
      <c r="F705" s="226"/>
      <c r="G705" s="226"/>
      <c r="H705" s="226"/>
      <c r="I705" s="226"/>
      <c r="J705" s="226"/>
      <c r="K705" s="226"/>
      <c r="L705" s="226"/>
      <c r="M705" s="226"/>
      <c r="N705" s="226"/>
      <c r="O705" s="226"/>
      <c r="P705" s="226"/>
      <c r="Q705" s="226"/>
      <c r="R705" s="226"/>
      <c r="S705" s="226"/>
      <c r="T705" s="226"/>
      <c r="U705" s="226"/>
      <c r="V705" s="226"/>
      <c r="W705" s="226"/>
      <c r="X705" s="226"/>
      <c r="Y705" s="226"/>
      <c r="Z705" s="226"/>
    </row>
    <row r="706" spans="1:26" ht="15.75" customHeight="1">
      <c r="A706" s="226"/>
      <c r="B706" s="226"/>
      <c r="C706" s="226"/>
      <c r="D706" s="226"/>
      <c r="E706" s="226"/>
      <c r="F706" s="226"/>
      <c r="G706" s="226"/>
      <c r="H706" s="226"/>
      <c r="I706" s="226"/>
      <c r="J706" s="226"/>
      <c r="K706" s="226"/>
      <c r="L706" s="226"/>
      <c r="M706" s="226"/>
      <c r="N706" s="226"/>
      <c r="O706" s="226"/>
      <c r="P706" s="226"/>
      <c r="Q706" s="226"/>
      <c r="R706" s="226"/>
      <c r="S706" s="226"/>
      <c r="T706" s="226"/>
      <c r="U706" s="226"/>
      <c r="V706" s="226"/>
      <c r="W706" s="226"/>
      <c r="X706" s="226"/>
      <c r="Y706" s="226"/>
      <c r="Z706" s="226"/>
    </row>
    <row r="707" spans="1:26" ht="15.75" customHeight="1">
      <c r="A707" s="226"/>
      <c r="B707" s="226"/>
      <c r="C707" s="226"/>
      <c r="D707" s="226"/>
      <c r="E707" s="226"/>
      <c r="F707" s="226"/>
      <c r="G707" s="226"/>
      <c r="H707" s="226"/>
      <c r="I707" s="226"/>
      <c r="J707" s="226"/>
      <c r="K707" s="226"/>
      <c r="L707" s="226"/>
      <c r="M707" s="226"/>
      <c r="N707" s="226"/>
      <c r="O707" s="226"/>
      <c r="P707" s="226"/>
      <c r="Q707" s="226"/>
      <c r="R707" s="226"/>
      <c r="S707" s="226"/>
      <c r="T707" s="226"/>
      <c r="U707" s="226"/>
      <c r="V707" s="226"/>
      <c r="W707" s="226"/>
      <c r="X707" s="226"/>
      <c r="Y707" s="226"/>
      <c r="Z707" s="226"/>
    </row>
    <row r="708" spans="1:26" ht="15.75" customHeight="1">
      <c r="A708" s="226"/>
      <c r="B708" s="226"/>
      <c r="C708" s="226"/>
      <c r="D708" s="226"/>
      <c r="E708" s="226"/>
      <c r="F708" s="226"/>
      <c r="G708" s="226"/>
      <c r="H708" s="226"/>
      <c r="I708" s="226"/>
      <c r="J708" s="226"/>
      <c r="K708" s="226"/>
      <c r="L708" s="226"/>
      <c r="M708" s="226"/>
      <c r="N708" s="226"/>
      <c r="O708" s="226"/>
      <c r="P708" s="226"/>
      <c r="Q708" s="226"/>
      <c r="R708" s="226"/>
      <c r="S708" s="226"/>
      <c r="T708" s="226"/>
      <c r="U708" s="226"/>
      <c r="V708" s="226"/>
      <c r="W708" s="226"/>
      <c r="X708" s="226"/>
      <c r="Y708" s="226"/>
      <c r="Z708" s="226"/>
    </row>
    <row r="709" spans="1:26" ht="15.75" customHeight="1">
      <c r="A709" s="226"/>
      <c r="B709" s="226"/>
      <c r="C709" s="226"/>
      <c r="D709" s="226"/>
      <c r="E709" s="226"/>
      <c r="F709" s="226"/>
      <c r="G709" s="226"/>
      <c r="H709" s="226"/>
      <c r="I709" s="226"/>
      <c r="J709" s="226"/>
      <c r="K709" s="226"/>
      <c r="L709" s="226"/>
      <c r="M709" s="226"/>
      <c r="N709" s="226"/>
      <c r="O709" s="226"/>
      <c r="P709" s="226"/>
      <c r="Q709" s="226"/>
      <c r="R709" s="226"/>
      <c r="S709" s="226"/>
      <c r="T709" s="226"/>
      <c r="U709" s="226"/>
      <c r="V709" s="226"/>
      <c r="W709" s="226"/>
      <c r="X709" s="226"/>
      <c r="Y709" s="226"/>
      <c r="Z709" s="226"/>
    </row>
    <row r="710" spans="1:26" ht="15.75" customHeight="1">
      <c r="A710" s="226"/>
      <c r="B710" s="226"/>
      <c r="C710" s="226"/>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c r="Z710" s="226"/>
    </row>
    <row r="711" spans="1:26" ht="15.75" customHeight="1">
      <c r="A711" s="226"/>
      <c r="B711" s="226"/>
      <c r="C711" s="226"/>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c r="Z711" s="226"/>
    </row>
    <row r="712" spans="1:26" ht="15.75" customHeight="1">
      <c r="A712" s="226"/>
      <c r="B712" s="226"/>
      <c r="C712" s="226"/>
      <c r="D712" s="226"/>
      <c r="E712" s="226"/>
      <c r="F712" s="226"/>
      <c r="G712" s="226"/>
      <c r="H712" s="226"/>
      <c r="I712" s="226"/>
      <c r="J712" s="226"/>
      <c r="K712" s="226"/>
      <c r="L712" s="226"/>
      <c r="M712" s="226"/>
      <c r="N712" s="226"/>
      <c r="O712" s="226"/>
      <c r="P712" s="226"/>
      <c r="Q712" s="226"/>
      <c r="R712" s="226"/>
      <c r="S712" s="226"/>
      <c r="T712" s="226"/>
      <c r="U712" s="226"/>
      <c r="V712" s="226"/>
      <c r="W712" s="226"/>
      <c r="X712" s="226"/>
      <c r="Y712" s="226"/>
      <c r="Z712" s="226"/>
    </row>
    <row r="713" spans="1:26" ht="15.75" customHeight="1">
      <c r="A713" s="226"/>
      <c r="B713" s="226"/>
      <c r="C713" s="226"/>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row>
    <row r="714" spans="1:26" ht="15.75" customHeight="1">
      <c r="A714" s="226"/>
      <c r="B714" s="226"/>
      <c r="C714" s="226"/>
      <c r="D714" s="226"/>
      <c r="E714" s="226"/>
      <c r="F714" s="226"/>
      <c r="G714" s="226"/>
      <c r="H714" s="226"/>
      <c r="I714" s="226"/>
      <c r="J714" s="226"/>
      <c r="K714" s="226"/>
      <c r="L714" s="226"/>
      <c r="M714" s="226"/>
      <c r="N714" s="226"/>
      <c r="O714" s="226"/>
      <c r="P714" s="226"/>
      <c r="Q714" s="226"/>
      <c r="R714" s="226"/>
      <c r="S714" s="226"/>
      <c r="T714" s="226"/>
      <c r="U714" s="226"/>
      <c r="V714" s="226"/>
      <c r="W714" s="226"/>
      <c r="X714" s="226"/>
      <c r="Y714" s="226"/>
      <c r="Z714" s="226"/>
    </row>
    <row r="715" spans="1:26" ht="15.75" customHeight="1">
      <c r="A715" s="226"/>
      <c r="B715" s="226"/>
      <c r="C715" s="226"/>
      <c r="D715" s="226"/>
      <c r="E715" s="226"/>
      <c r="F715" s="226"/>
      <c r="G715" s="226"/>
      <c r="H715" s="226"/>
      <c r="I715" s="226"/>
      <c r="J715" s="226"/>
      <c r="K715" s="226"/>
      <c r="L715" s="226"/>
      <c r="M715" s="226"/>
      <c r="N715" s="226"/>
      <c r="O715" s="226"/>
      <c r="P715" s="226"/>
      <c r="Q715" s="226"/>
      <c r="R715" s="226"/>
      <c r="S715" s="226"/>
      <c r="T715" s="226"/>
      <c r="U715" s="226"/>
      <c r="V715" s="226"/>
      <c r="W715" s="226"/>
      <c r="X715" s="226"/>
      <c r="Y715" s="226"/>
      <c r="Z715" s="226"/>
    </row>
    <row r="716" spans="1:26" ht="15.75" customHeight="1">
      <c r="A716" s="226"/>
      <c r="B716" s="226"/>
      <c r="C716" s="226"/>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c r="Z716" s="226"/>
    </row>
    <row r="717" spans="1:26" ht="15.75" customHeight="1">
      <c r="A717" s="226"/>
      <c r="B717" s="226"/>
      <c r="C717" s="226"/>
      <c r="D717" s="226"/>
      <c r="E717" s="226"/>
      <c r="F717" s="226"/>
      <c r="G717" s="226"/>
      <c r="H717" s="226"/>
      <c r="I717" s="226"/>
      <c r="J717" s="226"/>
      <c r="K717" s="226"/>
      <c r="L717" s="226"/>
      <c r="M717" s="226"/>
      <c r="N717" s="226"/>
      <c r="O717" s="226"/>
      <c r="P717" s="226"/>
      <c r="Q717" s="226"/>
      <c r="R717" s="226"/>
      <c r="S717" s="226"/>
      <c r="T717" s="226"/>
      <c r="U717" s="226"/>
      <c r="V717" s="226"/>
      <c r="W717" s="226"/>
      <c r="X717" s="226"/>
      <c r="Y717" s="226"/>
      <c r="Z717" s="226"/>
    </row>
    <row r="718" spans="1:26" ht="15.75" customHeight="1">
      <c r="A718" s="226"/>
      <c r="B718" s="226"/>
      <c r="C718" s="226"/>
      <c r="D718" s="226"/>
      <c r="E718" s="226"/>
      <c r="F718" s="226"/>
      <c r="G718" s="226"/>
      <c r="H718" s="226"/>
      <c r="I718" s="226"/>
      <c r="J718" s="226"/>
      <c r="K718" s="226"/>
      <c r="L718" s="226"/>
      <c r="M718" s="226"/>
      <c r="N718" s="226"/>
      <c r="O718" s="226"/>
      <c r="P718" s="226"/>
      <c r="Q718" s="226"/>
      <c r="R718" s="226"/>
      <c r="S718" s="226"/>
      <c r="T718" s="226"/>
      <c r="U718" s="226"/>
      <c r="V718" s="226"/>
      <c r="W718" s="226"/>
      <c r="X718" s="226"/>
      <c r="Y718" s="226"/>
      <c r="Z718" s="226"/>
    </row>
    <row r="719" spans="1:26" ht="15.75" customHeight="1">
      <c r="A719" s="226"/>
      <c r="B719" s="226"/>
      <c r="C719" s="226"/>
      <c r="D719" s="226"/>
      <c r="E719" s="226"/>
      <c r="F719" s="226"/>
      <c r="G719" s="226"/>
      <c r="H719" s="226"/>
      <c r="I719" s="226"/>
      <c r="J719" s="226"/>
      <c r="K719" s="226"/>
      <c r="L719" s="226"/>
      <c r="M719" s="226"/>
      <c r="N719" s="226"/>
      <c r="O719" s="226"/>
      <c r="P719" s="226"/>
      <c r="Q719" s="226"/>
      <c r="R719" s="226"/>
      <c r="S719" s="226"/>
      <c r="T719" s="226"/>
      <c r="U719" s="226"/>
      <c r="V719" s="226"/>
      <c r="W719" s="226"/>
      <c r="X719" s="226"/>
      <c r="Y719" s="226"/>
      <c r="Z719" s="226"/>
    </row>
    <row r="720" spans="1:26" ht="15.75" customHeight="1">
      <c r="A720" s="226"/>
      <c r="B720" s="226"/>
      <c r="C720" s="226"/>
      <c r="D720" s="226"/>
      <c r="E720" s="226"/>
      <c r="F720" s="226"/>
      <c r="G720" s="226"/>
      <c r="H720" s="226"/>
      <c r="I720" s="226"/>
      <c r="J720" s="226"/>
      <c r="K720" s="226"/>
      <c r="L720" s="226"/>
      <c r="M720" s="226"/>
      <c r="N720" s="226"/>
      <c r="O720" s="226"/>
      <c r="P720" s="226"/>
      <c r="Q720" s="226"/>
      <c r="R720" s="226"/>
      <c r="S720" s="226"/>
      <c r="T720" s="226"/>
      <c r="U720" s="226"/>
      <c r="V720" s="226"/>
      <c r="W720" s="226"/>
      <c r="X720" s="226"/>
      <c r="Y720" s="226"/>
      <c r="Z720" s="226"/>
    </row>
    <row r="721" spans="1:26" ht="15.75" customHeight="1">
      <c r="A721" s="226"/>
      <c r="B721" s="226"/>
      <c r="C721" s="226"/>
      <c r="D721" s="226"/>
      <c r="E721" s="226"/>
      <c r="F721" s="226"/>
      <c r="G721" s="226"/>
      <c r="H721" s="226"/>
      <c r="I721" s="226"/>
      <c r="J721" s="226"/>
      <c r="K721" s="226"/>
      <c r="L721" s="226"/>
      <c r="M721" s="226"/>
      <c r="N721" s="226"/>
      <c r="O721" s="226"/>
      <c r="P721" s="226"/>
      <c r="Q721" s="226"/>
      <c r="R721" s="226"/>
      <c r="S721" s="226"/>
      <c r="T721" s="226"/>
      <c r="U721" s="226"/>
      <c r="V721" s="226"/>
      <c r="W721" s="226"/>
      <c r="X721" s="226"/>
      <c r="Y721" s="226"/>
      <c r="Z721" s="226"/>
    </row>
    <row r="722" spans="1:26" ht="15.75" customHeight="1">
      <c r="A722" s="226"/>
      <c r="B722" s="226"/>
      <c r="C722" s="226"/>
      <c r="D722" s="226"/>
      <c r="E722" s="226"/>
      <c r="F722" s="226"/>
      <c r="G722" s="226"/>
      <c r="H722" s="226"/>
      <c r="I722" s="226"/>
      <c r="J722" s="226"/>
      <c r="K722" s="226"/>
      <c r="L722" s="226"/>
      <c r="M722" s="226"/>
      <c r="N722" s="226"/>
      <c r="O722" s="226"/>
      <c r="P722" s="226"/>
      <c r="Q722" s="226"/>
      <c r="R722" s="226"/>
      <c r="S722" s="226"/>
      <c r="T722" s="226"/>
      <c r="U722" s="226"/>
      <c r="V722" s="226"/>
      <c r="W722" s="226"/>
      <c r="X722" s="226"/>
      <c r="Y722" s="226"/>
      <c r="Z722" s="226"/>
    </row>
    <row r="723" spans="1:26" ht="15.75" customHeight="1">
      <c r="A723" s="226"/>
      <c r="B723" s="226"/>
      <c r="C723" s="226"/>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6"/>
      <c r="Z723" s="226"/>
    </row>
    <row r="724" spans="1:26" ht="15.75" customHeight="1">
      <c r="A724" s="226"/>
      <c r="B724" s="226"/>
      <c r="C724" s="226"/>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6"/>
      <c r="Z724" s="226"/>
    </row>
    <row r="725" spans="1:26" ht="15.75" customHeight="1">
      <c r="A725" s="226"/>
      <c r="B725" s="226"/>
      <c r="C725" s="226"/>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6"/>
      <c r="Z725" s="226"/>
    </row>
    <row r="726" spans="1:26" ht="15.75" customHeight="1">
      <c r="A726" s="226"/>
      <c r="B726" s="226"/>
      <c r="C726" s="226"/>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6"/>
      <c r="Z726" s="226"/>
    </row>
    <row r="727" spans="1:26" ht="15.75" customHeight="1">
      <c r="A727" s="226"/>
      <c r="B727" s="226"/>
      <c r="C727" s="226"/>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6"/>
      <c r="Z727" s="226"/>
    </row>
    <row r="728" spans="1:26" ht="15.75" customHeight="1">
      <c r="A728" s="226"/>
      <c r="B728" s="226"/>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row>
    <row r="729" spans="1:26" ht="15.75" customHeight="1">
      <c r="A729" s="226"/>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c r="Z729" s="226"/>
    </row>
    <row r="730" spans="1:26" ht="15.75" customHeight="1">
      <c r="A730" s="226"/>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c r="Z730" s="226"/>
    </row>
    <row r="731" spans="1:26" ht="15.75" customHeight="1">
      <c r="A731" s="226"/>
      <c r="B731" s="226"/>
      <c r="C731" s="226"/>
      <c r="D731" s="226"/>
      <c r="E731" s="226"/>
      <c r="F731" s="226"/>
      <c r="G731" s="226"/>
      <c r="H731" s="226"/>
      <c r="I731" s="226"/>
      <c r="J731" s="226"/>
      <c r="K731" s="226"/>
      <c r="L731" s="226"/>
      <c r="M731" s="226"/>
      <c r="N731" s="226"/>
      <c r="O731" s="226"/>
      <c r="P731" s="226"/>
      <c r="Q731" s="226"/>
      <c r="R731" s="226"/>
      <c r="S731" s="226"/>
      <c r="T731" s="226"/>
      <c r="U731" s="226"/>
      <c r="V731" s="226"/>
      <c r="W731" s="226"/>
      <c r="X731" s="226"/>
      <c r="Y731" s="226"/>
      <c r="Z731" s="226"/>
    </row>
    <row r="732" spans="1:26" ht="15.75" customHeight="1">
      <c r="A732" s="226"/>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c r="Z732" s="226"/>
    </row>
    <row r="733" spans="1:26" ht="15.75" customHeight="1">
      <c r="A733" s="226"/>
      <c r="B733" s="226"/>
      <c r="C733" s="226"/>
      <c r="D733" s="226"/>
      <c r="E733" s="226"/>
      <c r="F733" s="226"/>
      <c r="G733" s="226"/>
      <c r="H733" s="226"/>
      <c r="I733" s="226"/>
      <c r="J733" s="226"/>
      <c r="K733" s="226"/>
      <c r="L733" s="226"/>
      <c r="M733" s="226"/>
      <c r="N733" s="226"/>
      <c r="O733" s="226"/>
      <c r="P733" s="226"/>
      <c r="Q733" s="226"/>
      <c r="R733" s="226"/>
      <c r="S733" s="226"/>
      <c r="T733" s="226"/>
      <c r="U733" s="226"/>
      <c r="V733" s="226"/>
      <c r="W733" s="226"/>
      <c r="X733" s="226"/>
      <c r="Y733" s="226"/>
      <c r="Z733" s="226"/>
    </row>
    <row r="734" spans="1:26" ht="15.75" customHeight="1">
      <c r="A734" s="226"/>
      <c r="B734" s="226"/>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row>
    <row r="735" spans="1:26" ht="15.75" customHeight="1">
      <c r="A735" s="226"/>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c r="Z735" s="226"/>
    </row>
    <row r="736" spans="1:26" ht="15.75" customHeight="1">
      <c r="A736" s="226"/>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row>
    <row r="737" spans="1:26" ht="15.75" customHeight="1">
      <c r="A737" s="226"/>
      <c r="B737" s="226"/>
      <c r="C737" s="226"/>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c r="Z737" s="226"/>
    </row>
    <row r="738" spans="1:26" ht="15.75" customHeight="1">
      <c r="A738" s="226"/>
      <c r="B738" s="226"/>
      <c r="C738" s="226"/>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c r="Z738" s="226"/>
    </row>
    <row r="739" spans="1:26" ht="15.75" customHeight="1">
      <c r="A739" s="226"/>
      <c r="B739" s="226"/>
      <c r="C739" s="226"/>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c r="Z739" s="226"/>
    </row>
    <row r="740" spans="1:26" ht="15.75" customHeight="1">
      <c r="A740" s="226"/>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6"/>
      <c r="X740" s="226"/>
      <c r="Y740" s="226"/>
      <c r="Z740" s="226"/>
    </row>
    <row r="741" spans="1:26" ht="15.75" customHeight="1">
      <c r="A741" s="226"/>
      <c r="B741" s="226"/>
      <c r="C741" s="226"/>
      <c r="D741" s="226"/>
      <c r="E741" s="226"/>
      <c r="F741" s="226"/>
      <c r="G741" s="226"/>
      <c r="H741" s="226"/>
      <c r="I741" s="226"/>
      <c r="J741" s="226"/>
      <c r="K741" s="226"/>
      <c r="L741" s="226"/>
      <c r="M741" s="226"/>
      <c r="N741" s="226"/>
      <c r="O741" s="226"/>
      <c r="P741" s="226"/>
      <c r="Q741" s="226"/>
      <c r="R741" s="226"/>
      <c r="S741" s="226"/>
      <c r="T741" s="226"/>
      <c r="U741" s="226"/>
      <c r="V741" s="226"/>
      <c r="W741" s="226"/>
      <c r="X741" s="226"/>
      <c r="Y741" s="226"/>
      <c r="Z741" s="226"/>
    </row>
    <row r="742" spans="1:26" ht="15.75" customHeight="1">
      <c r="A742" s="226"/>
      <c r="B742" s="226"/>
      <c r="C742" s="226"/>
      <c r="D742" s="226"/>
      <c r="E742" s="226"/>
      <c r="F742" s="226"/>
      <c r="G742" s="226"/>
      <c r="H742" s="226"/>
      <c r="I742" s="226"/>
      <c r="J742" s="226"/>
      <c r="K742" s="226"/>
      <c r="L742" s="226"/>
      <c r="M742" s="226"/>
      <c r="N742" s="226"/>
      <c r="O742" s="226"/>
      <c r="P742" s="226"/>
      <c r="Q742" s="226"/>
      <c r="R742" s="226"/>
      <c r="S742" s="226"/>
      <c r="T742" s="226"/>
      <c r="U742" s="226"/>
      <c r="V742" s="226"/>
      <c r="W742" s="226"/>
      <c r="X742" s="226"/>
      <c r="Y742" s="226"/>
      <c r="Z742" s="226"/>
    </row>
    <row r="743" spans="1:26" ht="15.75" customHeight="1">
      <c r="A743" s="226"/>
      <c r="B743" s="226"/>
      <c r="C743" s="226"/>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c r="Z743" s="226"/>
    </row>
    <row r="744" spans="1:26" ht="15.75" customHeight="1">
      <c r="A744" s="226"/>
      <c r="B744" s="226"/>
      <c r="C744" s="226"/>
      <c r="D744" s="226"/>
      <c r="E744" s="226"/>
      <c r="F744" s="226"/>
      <c r="G744" s="226"/>
      <c r="H744" s="226"/>
      <c r="I744" s="226"/>
      <c r="J744" s="226"/>
      <c r="K744" s="226"/>
      <c r="L744" s="226"/>
      <c r="M744" s="226"/>
      <c r="N744" s="226"/>
      <c r="O744" s="226"/>
      <c r="P744" s="226"/>
      <c r="Q744" s="226"/>
      <c r="R744" s="226"/>
      <c r="S744" s="226"/>
      <c r="T744" s="226"/>
      <c r="U744" s="226"/>
      <c r="V744" s="226"/>
      <c r="W744" s="226"/>
      <c r="X744" s="226"/>
      <c r="Y744" s="226"/>
      <c r="Z744" s="226"/>
    </row>
    <row r="745" spans="1:26" ht="15.75" customHeight="1">
      <c r="A745" s="226"/>
      <c r="B745" s="226"/>
      <c r="C745" s="226"/>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c r="Z745" s="226"/>
    </row>
    <row r="746" spans="1:26" ht="15.75" customHeight="1">
      <c r="A746" s="226"/>
      <c r="B746" s="226"/>
      <c r="C746" s="226"/>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c r="Z746" s="226"/>
    </row>
    <row r="747" spans="1:26" ht="15.75" customHeight="1">
      <c r="A747" s="226"/>
      <c r="B747" s="226"/>
      <c r="C747" s="226"/>
      <c r="D747" s="226"/>
      <c r="E747" s="226"/>
      <c r="F747" s="226"/>
      <c r="G747" s="226"/>
      <c r="H747" s="226"/>
      <c r="I747" s="226"/>
      <c r="J747" s="226"/>
      <c r="K747" s="226"/>
      <c r="L747" s="226"/>
      <c r="M747" s="226"/>
      <c r="N747" s="226"/>
      <c r="O747" s="226"/>
      <c r="P747" s="226"/>
      <c r="Q747" s="226"/>
      <c r="R747" s="226"/>
      <c r="S747" s="226"/>
      <c r="T747" s="226"/>
      <c r="U747" s="226"/>
      <c r="V747" s="226"/>
      <c r="W747" s="226"/>
      <c r="X747" s="226"/>
      <c r="Y747" s="226"/>
      <c r="Z747" s="226"/>
    </row>
    <row r="748" spans="1:26" ht="15.75" customHeight="1">
      <c r="A748" s="226"/>
      <c r="B748" s="226"/>
      <c r="C748" s="226"/>
      <c r="D748" s="226"/>
      <c r="E748" s="226"/>
      <c r="F748" s="226"/>
      <c r="G748" s="226"/>
      <c r="H748" s="226"/>
      <c r="I748" s="226"/>
      <c r="J748" s="226"/>
      <c r="K748" s="226"/>
      <c r="L748" s="226"/>
      <c r="M748" s="226"/>
      <c r="N748" s="226"/>
      <c r="O748" s="226"/>
      <c r="P748" s="226"/>
      <c r="Q748" s="226"/>
      <c r="R748" s="226"/>
      <c r="S748" s="226"/>
      <c r="T748" s="226"/>
      <c r="U748" s="226"/>
      <c r="V748" s="226"/>
      <c r="W748" s="226"/>
      <c r="X748" s="226"/>
      <c r="Y748" s="226"/>
      <c r="Z748" s="226"/>
    </row>
    <row r="749" spans="1:26" ht="15.75" customHeight="1">
      <c r="A749" s="226"/>
      <c r="B749" s="226"/>
      <c r="C749" s="226"/>
      <c r="D749" s="226"/>
      <c r="E749" s="226"/>
      <c r="F749" s="226"/>
      <c r="G749" s="226"/>
      <c r="H749" s="226"/>
      <c r="I749" s="226"/>
      <c r="J749" s="226"/>
      <c r="K749" s="226"/>
      <c r="L749" s="226"/>
      <c r="M749" s="226"/>
      <c r="N749" s="226"/>
      <c r="O749" s="226"/>
      <c r="P749" s="226"/>
      <c r="Q749" s="226"/>
      <c r="R749" s="226"/>
      <c r="S749" s="226"/>
      <c r="T749" s="226"/>
      <c r="U749" s="226"/>
      <c r="V749" s="226"/>
      <c r="W749" s="226"/>
      <c r="X749" s="226"/>
      <c r="Y749" s="226"/>
      <c r="Z749" s="226"/>
    </row>
    <row r="750" spans="1:26" ht="15.75" customHeight="1">
      <c r="A750" s="226"/>
      <c r="B750" s="226"/>
      <c r="C750" s="226"/>
      <c r="D750" s="226"/>
      <c r="E750" s="226"/>
      <c r="F750" s="226"/>
      <c r="G750" s="226"/>
      <c r="H750" s="226"/>
      <c r="I750" s="226"/>
      <c r="J750" s="226"/>
      <c r="K750" s="226"/>
      <c r="L750" s="226"/>
      <c r="M750" s="226"/>
      <c r="N750" s="226"/>
      <c r="O750" s="226"/>
      <c r="P750" s="226"/>
      <c r="Q750" s="226"/>
      <c r="R750" s="226"/>
      <c r="S750" s="226"/>
      <c r="T750" s="226"/>
      <c r="U750" s="226"/>
      <c r="V750" s="226"/>
      <c r="W750" s="226"/>
      <c r="X750" s="226"/>
      <c r="Y750" s="226"/>
      <c r="Z750" s="226"/>
    </row>
    <row r="751" spans="1:26" ht="15.75" customHeight="1">
      <c r="A751" s="226"/>
      <c r="B751" s="226"/>
      <c r="C751" s="226"/>
      <c r="D751" s="226"/>
      <c r="E751" s="226"/>
      <c r="F751" s="226"/>
      <c r="G751" s="226"/>
      <c r="H751" s="226"/>
      <c r="I751" s="226"/>
      <c r="J751" s="226"/>
      <c r="K751" s="226"/>
      <c r="L751" s="226"/>
      <c r="M751" s="226"/>
      <c r="N751" s="226"/>
      <c r="O751" s="226"/>
      <c r="P751" s="226"/>
      <c r="Q751" s="226"/>
      <c r="R751" s="226"/>
      <c r="S751" s="226"/>
      <c r="T751" s="226"/>
      <c r="U751" s="226"/>
      <c r="V751" s="226"/>
      <c r="W751" s="226"/>
      <c r="X751" s="226"/>
      <c r="Y751" s="226"/>
      <c r="Z751" s="226"/>
    </row>
    <row r="752" spans="1:26" ht="15.75" customHeight="1">
      <c r="A752" s="226"/>
      <c r="B752" s="226"/>
      <c r="C752" s="226"/>
      <c r="D752" s="226"/>
      <c r="E752" s="226"/>
      <c r="F752" s="226"/>
      <c r="G752" s="226"/>
      <c r="H752" s="226"/>
      <c r="I752" s="226"/>
      <c r="J752" s="226"/>
      <c r="K752" s="226"/>
      <c r="L752" s="226"/>
      <c r="M752" s="226"/>
      <c r="N752" s="226"/>
      <c r="O752" s="226"/>
      <c r="P752" s="226"/>
      <c r="Q752" s="226"/>
      <c r="R752" s="226"/>
      <c r="S752" s="226"/>
      <c r="T752" s="226"/>
      <c r="U752" s="226"/>
      <c r="V752" s="226"/>
      <c r="W752" s="226"/>
      <c r="X752" s="226"/>
      <c r="Y752" s="226"/>
      <c r="Z752" s="226"/>
    </row>
    <row r="753" spans="1:26" ht="15.75" customHeight="1">
      <c r="A753" s="226"/>
      <c r="B753" s="226"/>
      <c r="C753" s="226"/>
      <c r="D753" s="226"/>
      <c r="E753" s="226"/>
      <c r="F753" s="226"/>
      <c r="G753" s="226"/>
      <c r="H753" s="226"/>
      <c r="I753" s="226"/>
      <c r="J753" s="226"/>
      <c r="K753" s="226"/>
      <c r="L753" s="226"/>
      <c r="M753" s="226"/>
      <c r="N753" s="226"/>
      <c r="O753" s="226"/>
      <c r="P753" s="226"/>
      <c r="Q753" s="226"/>
      <c r="R753" s="226"/>
      <c r="S753" s="226"/>
      <c r="T753" s="226"/>
      <c r="U753" s="226"/>
      <c r="V753" s="226"/>
      <c r="W753" s="226"/>
      <c r="X753" s="226"/>
      <c r="Y753" s="226"/>
      <c r="Z753" s="226"/>
    </row>
    <row r="754" spans="1:26" ht="15.75" customHeight="1">
      <c r="A754" s="226"/>
      <c r="B754" s="226"/>
      <c r="C754" s="226"/>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c r="Z754" s="226"/>
    </row>
    <row r="755" spans="1:26" ht="15.75" customHeight="1">
      <c r="A755" s="226"/>
      <c r="B755" s="226"/>
      <c r="C755" s="226"/>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c r="Z755" s="226"/>
    </row>
    <row r="756" spans="1:26" ht="15.75" customHeight="1">
      <c r="A756" s="226"/>
      <c r="B756" s="226"/>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row>
    <row r="757" spans="1:26" ht="15.75" customHeight="1">
      <c r="A757" s="226"/>
      <c r="B757" s="226"/>
      <c r="C757" s="226"/>
      <c r="D757" s="226"/>
      <c r="E757" s="226"/>
      <c r="F757" s="226"/>
      <c r="G757" s="226"/>
      <c r="H757" s="226"/>
      <c r="I757" s="226"/>
      <c r="J757" s="226"/>
      <c r="K757" s="226"/>
      <c r="L757" s="226"/>
      <c r="M757" s="226"/>
      <c r="N757" s="226"/>
      <c r="O757" s="226"/>
      <c r="P757" s="226"/>
      <c r="Q757" s="226"/>
      <c r="R757" s="226"/>
      <c r="S757" s="226"/>
      <c r="T757" s="226"/>
      <c r="U757" s="226"/>
      <c r="V757" s="226"/>
      <c r="W757" s="226"/>
      <c r="X757" s="226"/>
      <c r="Y757" s="226"/>
      <c r="Z757" s="226"/>
    </row>
    <row r="758" spans="1:26" ht="15.75" customHeight="1">
      <c r="A758" s="226"/>
      <c r="B758" s="226"/>
      <c r="C758" s="226"/>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row>
    <row r="759" spans="1:26" ht="15.75" customHeight="1">
      <c r="A759" s="226"/>
      <c r="B759" s="226"/>
      <c r="C759" s="226"/>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row>
    <row r="760" spans="1:26" ht="15.75" customHeight="1">
      <c r="A760" s="226"/>
      <c r="B760" s="226"/>
      <c r="C760" s="226"/>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row>
    <row r="761" spans="1:26" ht="15.75" customHeight="1">
      <c r="A761" s="226"/>
      <c r="B761" s="226"/>
      <c r="C761" s="226"/>
      <c r="D761" s="226"/>
      <c r="E761" s="226"/>
      <c r="F761" s="226"/>
      <c r="G761" s="226"/>
      <c r="H761" s="226"/>
      <c r="I761" s="226"/>
      <c r="J761" s="226"/>
      <c r="K761" s="226"/>
      <c r="L761" s="226"/>
      <c r="M761" s="226"/>
      <c r="N761" s="226"/>
      <c r="O761" s="226"/>
      <c r="P761" s="226"/>
      <c r="Q761" s="226"/>
      <c r="R761" s="226"/>
      <c r="S761" s="226"/>
      <c r="T761" s="226"/>
      <c r="U761" s="226"/>
      <c r="V761" s="226"/>
      <c r="W761" s="226"/>
      <c r="X761" s="226"/>
      <c r="Y761" s="226"/>
      <c r="Z761" s="226"/>
    </row>
    <row r="762" spans="1:26" ht="15.75" customHeight="1">
      <c r="A762" s="226"/>
      <c r="B762" s="226"/>
      <c r="C762" s="226"/>
      <c r="D762" s="226"/>
      <c r="E762" s="226"/>
      <c r="F762" s="226"/>
      <c r="G762" s="226"/>
      <c r="H762" s="226"/>
      <c r="I762" s="226"/>
      <c r="J762" s="226"/>
      <c r="K762" s="226"/>
      <c r="L762" s="226"/>
      <c r="M762" s="226"/>
      <c r="N762" s="226"/>
      <c r="O762" s="226"/>
      <c r="P762" s="226"/>
      <c r="Q762" s="226"/>
      <c r="R762" s="226"/>
      <c r="S762" s="226"/>
      <c r="T762" s="226"/>
      <c r="U762" s="226"/>
      <c r="V762" s="226"/>
      <c r="W762" s="226"/>
      <c r="X762" s="226"/>
      <c r="Y762" s="226"/>
      <c r="Z762" s="226"/>
    </row>
    <row r="763" spans="1:26" ht="15.75" customHeight="1">
      <c r="A763" s="226"/>
      <c r="B763" s="226"/>
      <c r="C763" s="226"/>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c r="Z763" s="226"/>
    </row>
    <row r="764" spans="1:26" ht="15.75" customHeight="1">
      <c r="A764" s="226"/>
      <c r="B764" s="226"/>
      <c r="C764" s="226"/>
      <c r="D764" s="226"/>
      <c r="E764" s="226"/>
      <c r="F764" s="226"/>
      <c r="G764" s="226"/>
      <c r="H764" s="226"/>
      <c r="I764" s="226"/>
      <c r="J764" s="226"/>
      <c r="K764" s="226"/>
      <c r="L764" s="226"/>
      <c r="M764" s="226"/>
      <c r="N764" s="226"/>
      <c r="O764" s="226"/>
      <c r="P764" s="226"/>
      <c r="Q764" s="226"/>
      <c r="R764" s="226"/>
      <c r="S764" s="226"/>
      <c r="T764" s="226"/>
      <c r="U764" s="226"/>
      <c r="V764" s="226"/>
      <c r="W764" s="226"/>
      <c r="X764" s="226"/>
      <c r="Y764" s="226"/>
      <c r="Z764" s="226"/>
    </row>
    <row r="765" spans="1:26" ht="15.75" customHeight="1">
      <c r="A765" s="226"/>
      <c r="B765" s="226"/>
      <c r="C765" s="226"/>
      <c r="D765" s="226"/>
      <c r="E765" s="226"/>
      <c r="F765" s="226"/>
      <c r="G765" s="226"/>
      <c r="H765" s="226"/>
      <c r="I765" s="226"/>
      <c r="J765" s="226"/>
      <c r="K765" s="226"/>
      <c r="L765" s="226"/>
      <c r="M765" s="226"/>
      <c r="N765" s="226"/>
      <c r="O765" s="226"/>
      <c r="P765" s="226"/>
      <c r="Q765" s="226"/>
      <c r="R765" s="226"/>
      <c r="S765" s="226"/>
      <c r="T765" s="226"/>
      <c r="U765" s="226"/>
      <c r="V765" s="226"/>
      <c r="W765" s="226"/>
      <c r="X765" s="226"/>
      <c r="Y765" s="226"/>
      <c r="Z765" s="226"/>
    </row>
    <row r="766" spans="1:26" ht="15.75" customHeight="1">
      <c r="A766" s="226"/>
      <c r="B766" s="226"/>
      <c r="C766" s="226"/>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c r="Z766" s="226"/>
    </row>
    <row r="767" spans="1:26" ht="15.75" customHeight="1">
      <c r="A767" s="226"/>
      <c r="B767" s="226"/>
      <c r="C767" s="226"/>
      <c r="D767" s="226"/>
      <c r="E767" s="226"/>
      <c r="F767" s="226"/>
      <c r="G767" s="226"/>
      <c r="H767" s="226"/>
      <c r="I767" s="226"/>
      <c r="J767" s="226"/>
      <c r="K767" s="226"/>
      <c r="L767" s="226"/>
      <c r="M767" s="226"/>
      <c r="N767" s="226"/>
      <c r="O767" s="226"/>
      <c r="P767" s="226"/>
      <c r="Q767" s="226"/>
      <c r="R767" s="226"/>
      <c r="S767" s="226"/>
      <c r="T767" s="226"/>
      <c r="U767" s="226"/>
      <c r="V767" s="226"/>
      <c r="W767" s="226"/>
      <c r="X767" s="226"/>
      <c r="Y767" s="226"/>
      <c r="Z767" s="226"/>
    </row>
    <row r="768" spans="1:26" ht="15.75" customHeight="1">
      <c r="A768" s="226"/>
      <c r="B768" s="226"/>
      <c r="C768" s="226"/>
      <c r="D768" s="226"/>
      <c r="E768" s="226"/>
      <c r="F768" s="226"/>
      <c r="G768" s="226"/>
      <c r="H768" s="226"/>
      <c r="I768" s="226"/>
      <c r="J768" s="226"/>
      <c r="K768" s="226"/>
      <c r="L768" s="226"/>
      <c r="M768" s="226"/>
      <c r="N768" s="226"/>
      <c r="O768" s="226"/>
      <c r="P768" s="226"/>
      <c r="Q768" s="226"/>
      <c r="R768" s="226"/>
      <c r="S768" s="226"/>
      <c r="T768" s="226"/>
      <c r="U768" s="226"/>
      <c r="V768" s="226"/>
      <c r="W768" s="226"/>
      <c r="X768" s="226"/>
      <c r="Y768" s="226"/>
      <c r="Z768" s="226"/>
    </row>
    <row r="769" spans="1:26" ht="15.75" customHeight="1">
      <c r="A769" s="226"/>
      <c r="B769" s="226"/>
      <c r="C769" s="226"/>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c r="Z769" s="226"/>
    </row>
    <row r="770" spans="1:26" ht="15.75" customHeight="1">
      <c r="A770" s="226"/>
      <c r="B770" s="226"/>
      <c r="C770" s="226"/>
      <c r="D770" s="226"/>
      <c r="E770" s="226"/>
      <c r="F770" s="226"/>
      <c r="G770" s="226"/>
      <c r="H770" s="226"/>
      <c r="I770" s="226"/>
      <c r="J770" s="226"/>
      <c r="K770" s="226"/>
      <c r="L770" s="226"/>
      <c r="M770" s="226"/>
      <c r="N770" s="226"/>
      <c r="O770" s="226"/>
      <c r="P770" s="226"/>
      <c r="Q770" s="226"/>
      <c r="R770" s="226"/>
      <c r="S770" s="226"/>
      <c r="T770" s="226"/>
      <c r="U770" s="226"/>
      <c r="V770" s="226"/>
      <c r="W770" s="226"/>
      <c r="X770" s="226"/>
      <c r="Y770" s="226"/>
      <c r="Z770" s="226"/>
    </row>
    <row r="771" spans="1:26" ht="15.75" customHeight="1">
      <c r="A771" s="226"/>
      <c r="B771" s="226"/>
      <c r="C771" s="226"/>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c r="Z771" s="226"/>
    </row>
    <row r="772" spans="1:26" ht="15.75" customHeight="1">
      <c r="A772" s="226"/>
      <c r="B772" s="226"/>
      <c r="C772" s="226"/>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c r="Z772" s="226"/>
    </row>
    <row r="773" spans="1:26" ht="15.75" customHeight="1">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c r="Z773" s="226"/>
    </row>
    <row r="774" spans="1:26" ht="15.75" customHeight="1">
      <c r="A774" s="226"/>
      <c r="B774" s="226"/>
      <c r="C774" s="226"/>
      <c r="D774" s="226"/>
      <c r="E774" s="226"/>
      <c r="F774" s="226"/>
      <c r="G774" s="226"/>
      <c r="H774" s="226"/>
      <c r="I774" s="226"/>
      <c r="J774" s="226"/>
      <c r="K774" s="226"/>
      <c r="L774" s="226"/>
      <c r="M774" s="226"/>
      <c r="N774" s="226"/>
      <c r="O774" s="226"/>
      <c r="P774" s="226"/>
      <c r="Q774" s="226"/>
      <c r="R774" s="226"/>
      <c r="S774" s="226"/>
      <c r="T774" s="226"/>
      <c r="U774" s="226"/>
      <c r="V774" s="226"/>
      <c r="W774" s="226"/>
      <c r="X774" s="226"/>
      <c r="Y774" s="226"/>
      <c r="Z774" s="226"/>
    </row>
    <row r="775" spans="1:26" ht="15.75" customHeight="1">
      <c r="A775" s="226"/>
      <c r="B775" s="226"/>
      <c r="C775" s="226"/>
      <c r="D775" s="226"/>
      <c r="E775" s="226"/>
      <c r="F775" s="226"/>
      <c r="G775" s="226"/>
      <c r="H775" s="226"/>
      <c r="I775" s="226"/>
      <c r="J775" s="226"/>
      <c r="K775" s="226"/>
      <c r="L775" s="226"/>
      <c r="M775" s="226"/>
      <c r="N775" s="226"/>
      <c r="O775" s="226"/>
      <c r="P775" s="226"/>
      <c r="Q775" s="226"/>
      <c r="R775" s="226"/>
      <c r="S775" s="226"/>
      <c r="T775" s="226"/>
      <c r="U775" s="226"/>
      <c r="V775" s="226"/>
      <c r="W775" s="226"/>
      <c r="X775" s="226"/>
      <c r="Y775" s="226"/>
      <c r="Z775" s="226"/>
    </row>
    <row r="776" spans="1:26" ht="15.75" customHeight="1">
      <c r="A776" s="226"/>
      <c r="B776" s="226"/>
      <c r="C776" s="226"/>
      <c r="D776" s="226"/>
      <c r="E776" s="226"/>
      <c r="F776" s="226"/>
      <c r="G776" s="226"/>
      <c r="H776" s="226"/>
      <c r="I776" s="226"/>
      <c r="J776" s="226"/>
      <c r="K776" s="226"/>
      <c r="L776" s="226"/>
      <c r="M776" s="226"/>
      <c r="N776" s="226"/>
      <c r="O776" s="226"/>
      <c r="P776" s="226"/>
      <c r="Q776" s="226"/>
      <c r="R776" s="226"/>
      <c r="S776" s="226"/>
      <c r="T776" s="226"/>
      <c r="U776" s="226"/>
      <c r="V776" s="226"/>
      <c r="W776" s="226"/>
      <c r="X776" s="226"/>
      <c r="Y776" s="226"/>
      <c r="Z776" s="226"/>
    </row>
    <row r="777" spans="1:26" ht="15.75" customHeight="1">
      <c r="A777" s="226"/>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6"/>
      <c r="X777" s="226"/>
      <c r="Y777" s="226"/>
      <c r="Z777" s="226"/>
    </row>
    <row r="778" spans="1:26" ht="15.75" customHeight="1">
      <c r="A778" s="226"/>
      <c r="B778" s="226"/>
      <c r="C778" s="226"/>
      <c r="D778" s="226"/>
      <c r="E778" s="226"/>
      <c r="F778" s="226"/>
      <c r="G778" s="226"/>
      <c r="H778" s="226"/>
      <c r="I778" s="226"/>
      <c r="J778" s="226"/>
      <c r="K778" s="226"/>
      <c r="L778" s="226"/>
      <c r="M778" s="226"/>
      <c r="N778" s="226"/>
      <c r="O778" s="226"/>
      <c r="P778" s="226"/>
      <c r="Q778" s="226"/>
      <c r="R778" s="226"/>
      <c r="S778" s="226"/>
      <c r="T778" s="226"/>
      <c r="U778" s="226"/>
      <c r="V778" s="226"/>
      <c r="W778" s="226"/>
      <c r="X778" s="226"/>
      <c r="Y778" s="226"/>
      <c r="Z778" s="226"/>
    </row>
    <row r="779" spans="1:26" ht="15.75" customHeight="1">
      <c r="A779" s="226"/>
      <c r="B779" s="226"/>
      <c r="C779" s="226"/>
      <c r="D779" s="226"/>
      <c r="E779" s="226"/>
      <c r="F779" s="226"/>
      <c r="G779" s="226"/>
      <c r="H779" s="226"/>
      <c r="I779" s="226"/>
      <c r="J779" s="226"/>
      <c r="K779" s="226"/>
      <c r="L779" s="226"/>
      <c r="M779" s="226"/>
      <c r="N779" s="226"/>
      <c r="O779" s="226"/>
      <c r="P779" s="226"/>
      <c r="Q779" s="226"/>
      <c r="R779" s="226"/>
      <c r="S779" s="226"/>
      <c r="T779" s="226"/>
      <c r="U779" s="226"/>
      <c r="V779" s="226"/>
      <c r="W779" s="226"/>
      <c r="X779" s="226"/>
      <c r="Y779" s="226"/>
      <c r="Z779" s="226"/>
    </row>
    <row r="780" spans="1:26" ht="15.75" customHeight="1">
      <c r="A780" s="226"/>
      <c r="B780" s="226"/>
      <c r="C780" s="226"/>
      <c r="D780" s="226"/>
      <c r="E780" s="226"/>
      <c r="F780" s="226"/>
      <c r="G780" s="226"/>
      <c r="H780" s="226"/>
      <c r="I780" s="226"/>
      <c r="J780" s="226"/>
      <c r="K780" s="226"/>
      <c r="L780" s="226"/>
      <c r="M780" s="226"/>
      <c r="N780" s="226"/>
      <c r="O780" s="226"/>
      <c r="P780" s="226"/>
      <c r="Q780" s="226"/>
      <c r="R780" s="226"/>
      <c r="S780" s="226"/>
      <c r="T780" s="226"/>
      <c r="U780" s="226"/>
      <c r="V780" s="226"/>
      <c r="W780" s="226"/>
      <c r="X780" s="226"/>
      <c r="Y780" s="226"/>
      <c r="Z780" s="226"/>
    </row>
    <row r="781" spans="1:26" ht="15.75" customHeight="1">
      <c r="A781" s="226"/>
      <c r="B781" s="226"/>
      <c r="C781" s="226"/>
      <c r="D781" s="226"/>
      <c r="E781" s="226"/>
      <c r="F781" s="226"/>
      <c r="G781" s="226"/>
      <c r="H781" s="226"/>
      <c r="I781" s="226"/>
      <c r="J781" s="226"/>
      <c r="K781" s="226"/>
      <c r="L781" s="226"/>
      <c r="M781" s="226"/>
      <c r="N781" s="226"/>
      <c r="O781" s="226"/>
      <c r="P781" s="226"/>
      <c r="Q781" s="226"/>
      <c r="R781" s="226"/>
      <c r="S781" s="226"/>
      <c r="T781" s="226"/>
      <c r="U781" s="226"/>
      <c r="V781" s="226"/>
      <c r="W781" s="226"/>
      <c r="X781" s="226"/>
      <c r="Y781" s="226"/>
      <c r="Z781" s="226"/>
    </row>
    <row r="782" spans="1:26" ht="15.75" customHeight="1">
      <c r="A782" s="226"/>
      <c r="B782" s="226"/>
      <c r="C782" s="226"/>
      <c r="D782" s="226"/>
      <c r="E782" s="226"/>
      <c r="F782" s="226"/>
      <c r="G782" s="226"/>
      <c r="H782" s="226"/>
      <c r="I782" s="226"/>
      <c r="J782" s="226"/>
      <c r="K782" s="226"/>
      <c r="L782" s="226"/>
      <c r="M782" s="226"/>
      <c r="N782" s="226"/>
      <c r="O782" s="226"/>
      <c r="P782" s="226"/>
      <c r="Q782" s="226"/>
      <c r="R782" s="226"/>
      <c r="S782" s="226"/>
      <c r="T782" s="226"/>
      <c r="U782" s="226"/>
      <c r="V782" s="226"/>
      <c r="W782" s="226"/>
      <c r="X782" s="226"/>
      <c r="Y782" s="226"/>
      <c r="Z782" s="226"/>
    </row>
    <row r="783" spans="1:26" ht="15.75" customHeight="1">
      <c r="A783" s="226"/>
      <c r="B783" s="226"/>
      <c r="C783" s="226"/>
      <c r="D783" s="226"/>
      <c r="E783" s="226"/>
      <c r="F783" s="226"/>
      <c r="G783" s="226"/>
      <c r="H783" s="226"/>
      <c r="I783" s="226"/>
      <c r="J783" s="226"/>
      <c r="K783" s="226"/>
      <c r="L783" s="226"/>
      <c r="M783" s="226"/>
      <c r="N783" s="226"/>
      <c r="O783" s="226"/>
      <c r="P783" s="226"/>
      <c r="Q783" s="226"/>
      <c r="R783" s="226"/>
      <c r="S783" s="226"/>
      <c r="T783" s="226"/>
      <c r="U783" s="226"/>
      <c r="V783" s="226"/>
      <c r="W783" s="226"/>
      <c r="X783" s="226"/>
      <c r="Y783" s="226"/>
      <c r="Z783" s="226"/>
    </row>
    <row r="784" spans="1:26" ht="15.75" customHeight="1">
      <c r="A784" s="226"/>
      <c r="B784" s="226"/>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row>
    <row r="785" spans="1:26" ht="15.75" customHeight="1">
      <c r="A785" s="226"/>
      <c r="B785" s="226"/>
      <c r="C785" s="226"/>
      <c r="D785" s="226"/>
      <c r="E785" s="226"/>
      <c r="F785" s="226"/>
      <c r="G785" s="226"/>
      <c r="H785" s="226"/>
      <c r="I785" s="226"/>
      <c r="J785" s="226"/>
      <c r="K785" s="226"/>
      <c r="L785" s="226"/>
      <c r="M785" s="226"/>
      <c r="N785" s="226"/>
      <c r="O785" s="226"/>
      <c r="P785" s="226"/>
      <c r="Q785" s="226"/>
      <c r="R785" s="226"/>
      <c r="S785" s="226"/>
      <c r="T785" s="226"/>
      <c r="U785" s="226"/>
      <c r="V785" s="226"/>
      <c r="W785" s="226"/>
      <c r="X785" s="226"/>
      <c r="Y785" s="226"/>
      <c r="Z785" s="226"/>
    </row>
    <row r="786" spans="1:26" ht="15.75" customHeight="1">
      <c r="A786" s="226"/>
      <c r="B786" s="226"/>
      <c r="C786" s="226"/>
      <c r="D786" s="226"/>
      <c r="E786" s="226"/>
      <c r="F786" s="226"/>
      <c r="G786" s="226"/>
      <c r="H786" s="226"/>
      <c r="I786" s="226"/>
      <c r="J786" s="226"/>
      <c r="K786" s="226"/>
      <c r="L786" s="226"/>
      <c r="M786" s="226"/>
      <c r="N786" s="226"/>
      <c r="O786" s="226"/>
      <c r="P786" s="226"/>
      <c r="Q786" s="226"/>
      <c r="R786" s="226"/>
      <c r="S786" s="226"/>
      <c r="T786" s="226"/>
      <c r="U786" s="226"/>
      <c r="V786" s="226"/>
      <c r="W786" s="226"/>
      <c r="X786" s="226"/>
      <c r="Y786" s="226"/>
      <c r="Z786" s="226"/>
    </row>
    <row r="787" spans="1:26" ht="15.75" customHeight="1">
      <c r="A787" s="226"/>
      <c r="B787" s="226"/>
      <c r="C787" s="226"/>
      <c r="D787" s="226"/>
      <c r="E787" s="226"/>
      <c r="F787" s="226"/>
      <c r="G787" s="226"/>
      <c r="H787" s="226"/>
      <c r="I787" s="226"/>
      <c r="J787" s="226"/>
      <c r="K787" s="226"/>
      <c r="L787" s="226"/>
      <c r="M787" s="226"/>
      <c r="N787" s="226"/>
      <c r="O787" s="226"/>
      <c r="P787" s="226"/>
      <c r="Q787" s="226"/>
      <c r="R787" s="226"/>
      <c r="S787" s="226"/>
      <c r="T787" s="226"/>
      <c r="U787" s="226"/>
      <c r="V787" s="226"/>
      <c r="W787" s="226"/>
      <c r="X787" s="226"/>
      <c r="Y787" s="226"/>
      <c r="Z787" s="226"/>
    </row>
    <row r="788" spans="1:26" ht="15.75" customHeight="1">
      <c r="A788" s="226"/>
      <c r="B788" s="226"/>
      <c r="C788" s="226"/>
      <c r="D788" s="226"/>
      <c r="E788" s="226"/>
      <c r="F788" s="226"/>
      <c r="G788" s="226"/>
      <c r="H788" s="226"/>
      <c r="I788" s="226"/>
      <c r="J788" s="226"/>
      <c r="K788" s="226"/>
      <c r="L788" s="226"/>
      <c r="M788" s="226"/>
      <c r="N788" s="226"/>
      <c r="O788" s="226"/>
      <c r="P788" s="226"/>
      <c r="Q788" s="226"/>
      <c r="R788" s="226"/>
      <c r="S788" s="226"/>
      <c r="T788" s="226"/>
      <c r="U788" s="226"/>
      <c r="V788" s="226"/>
      <c r="W788" s="226"/>
      <c r="X788" s="226"/>
      <c r="Y788" s="226"/>
      <c r="Z788" s="226"/>
    </row>
    <row r="789" spans="1:26" ht="15.75" customHeight="1">
      <c r="A789" s="226"/>
      <c r="B789" s="226"/>
      <c r="C789" s="226"/>
      <c r="D789" s="226"/>
      <c r="E789" s="226"/>
      <c r="F789" s="226"/>
      <c r="G789" s="226"/>
      <c r="H789" s="226"/>
      <c r="I789" s="226"/>
      <c r="J789" s="226"/>
      <c r="K789" s="226"/>
      <c r="L789" s="226"/>
      <c r="M789" s="226"/>
      <c r="N789" s="226"/>
      <c r="O789" s="226"/>
      <c r="P789" s="226"/>
      <c r="Q789" s="226"/>
      <c r="R789" s="226"/>
      <c r="S789" s="226"/>
      <c r="T789" s="226"/>
      <c r="U789" s="226"/>
      <c r="V789" s="226"/>
      <c r="W789" s="226"/>
      <c r="X789" s="226"/>
      <c r="Y789" s="226"/>
      <c r="Z789" s="226"/>
    </row>
    <row r="790" spans="1:26" ht="15.75" customHeight="1">
      <c r="A790" s="226"/>
      <c r="B790" s="226"/>
      <c r="C790" s="226"/>
      <c r="D790" s="226"/>
      <c r="E790" s="226"/>
      <c r="F790" s="226"/>
      <c r="G790" s="226"/>
      <c r="H790" s="226"/>
      <c r="I790" s="226"/>
      <c r="J790" s="226"/>
      <c r="K790" s="226"/>
      <c r="L790" s="226"/>
      <c r="M790" s="226"/>
      <c r="N790" s="226"/>
      <c r="O790" s="226"/>
      <c r="P790" s="226"/>
      <c r="Q790" s="226"/>
      <c r="R790" s="226"/>
      <c r="S790" s="226"/>
      <c r="T790" s="226"/>
      <c r="U790" s="226"/>
      <c r="V790" s="226"/>
      <c r="W790" s="226"/>
      <c r="X790" s="226"/>
      <c r="Y790" s="226"/>
      <c r="Z790" s="226"/>
    </row>
    <row r="791" spans="1:26" ht="15.75" customHeight="1">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c r="Z791" s="226"/>
    </row>
    <row r="792" spans="1:26" ht="15.75" customHeight="1">
      <c r="A792" s="226"/>
      <c r="B792" s="226"/>
      <c r="C792" s="226"/>
      <c r="D792" s="226"/>
      <c r="E792" s="226"/>
      <c r="F792" s="226"/>
      <c r="G792" s="226"/>
      <c r="H792" s="226"/>
      <c r="I792" s="226"/>
      <c r="J792" s="226"/>
      <c r="K792" s="226"/>
      <c r="L792" s="226"/>
      <c r="M792" s="226"/>
      <c r="N792" s="226"/>
      <c r="O792" s="226"/>
      <c r="P792" s="226"/>
      <c r="Q792" s="226"/>
      <c r="R792" s="226"/>
      <c r="S792" s="226"/>
      <c r="T792" s="226"/>
      <c r="U792" s="226"/>
      <c r="V792" s="226"/>
      <c r="W792" s="226"/>
      <c r="X792" s="226"/>
      <c r="Y792" s="226"/>
      <c r="Z792" s="226"/>
    </row>
    <row r="793" spans="1:26" ht="15.75" customHeight="1">
      <c r="A793" s="226"/>
      <c r="B793" s="226"/>
      <c r="C793" s="226"/>
      <c r="D793" s="226"/>
      <c r="E793" s="226"/>
      <c r="F793" s="226"/>
      <c r="G793" s="226"/>
      <c r="H793" s="226"/>
      <c r="I793" s="226"/>
      <c r="J793" s="226"/>
      <c r="K793" s="226"/>
      <c r="L793" s="226"/>
      <c r="M793" s="226"/>
      <c r="N793" s="226"/>
      <c r="O793" s="226"/>
      <c r="P793" s="226"/>
      <c r="Q793" s="226"/>
      <c r="R793" s="226"/>
      <c r="S793" s="226"/>
      <c r="T793" s="226"/>
      <c r="U793" s="226"/>
      <c r="V793" s="226"/>
      <c r="W793" s="226"/>
      <c r="X793" s="226"/>
      <c r="Y793" s="226"/>
      <c r="Z793" s="226"/>
    </row>
    <row r="794" spans="1:26" ht="15.75" customHeight="1">
      <c r="A794" s="226"/>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row>
    <row r="795" spans="1:26" ht="15.75" customHeight="1">
      <c r="A795" s="226"/>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row>
    <row r="796" spans="1:26" ht="15.75" customHeight="1">
      <c r="A796" s="226"/>
      <c r="B796" s="226"/>
      <c r="C796" s="226"/>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c r="Z796" s="226"/>
    </row>
    <row r="797" spans="1:26" ht="15.75" customHeight="1">
      <c r="A797" s="226"/>
      <c r="B797" s="226"/>
      <c r="C797" s="226"/>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c r="Z797" s="226"/>
    </row>
    <row r="798" spans="1:26" ht="15.75" customHeight="1">
      <c r="A798" s="226"/>
      <c r="B798" s="226"/>
      <c r="C798" s="226"/>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c r="Z798" s="226"/>
    </row>
    <row r="799" spans="1:26" ht="15.75" customHeight="1">
      <c r="A799" s="226"/>
      <c r="B799" s="226"/>
      <c r="C799" s="226"/>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c r="Z799" s="226"/>
    </row>
    <row r="800" spans="1:26" ht="15.75" customHeight="1">
      <c r="A800" s="226"/>
      <c r="B800" s="226"/>
      <c r="C800" s="226"/>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c r="Z800" s="226"/>
    </row>
    <row r="801" spans="1:26" ht="15.75" customHeight="1">
      <c r="A801" s="226"/>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row>
    <row r="802" spans="1:26" ht="15.75" customHeight="1">
      <c r="A802" s="226"/>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row>
    <row r="803" spans="1:26" ht="15.75" customHeight="1">
      <c r="A803" s="226"/>
      <c r="B803" s="226"/>
      <c r="C803" s="226"/>
      <c r="D803" s="226"/>
      <c r="E803" s="226"/>
      <c r="F803" s="226"/>
      <c r="G803" s="226"/>
      <c r="H803" s="226"/>
      <c r="I803" s="226"/>
      <c r="J803" s="226"/>
      <c r="K803" s="226"/>
      <c r="L803" s="226"/>
      <c r="M803" s="226"/>
      <c r="N803" s="226"/>
      <c r="O803" s="226"/>
      <c r="P803" s="226"/>
      <c r="Q803" s="226"/>
      <c r="R803" s="226"/>
      <c r="S803" s="226"/>
      <c r="T803" s="226"/>
      <c r="U803" s="226"/>
      <c r="V803" s="226"/>
      <c r="W803" s="226"/>
      <c r="X803" s="226"/>
      <c r="Y803" s="226"/>
      <c r="Z803" s="226"/>
    </row>
    <row r="804" spans="1:26" ht="15.75" customHeight="1">
      <c r="A804" s="226"/>
      <c r="B804" s="226"/>
      <c r="C804" s="226"/>
      <c r="D804" s="226"/>
      <c r="E804" s="226"/>
      <c r="F804" s="226"/>
      <c r="G804" s="226"/>
      <c r="H804" s="226"/>
      <c r="I804" s="226"/>
      <c r="J804" s="226"/>
      <c r="K804" s="226"/>
      <c r="L804" s="226"/>
      <c r="M804" s="226"/>
      <c r="N804" s="226"/>
      <c r="O804" s="226"/>
      <c r="P804" s="226"/>
      <c r="Q804" s="226"/>
      <c r="R804" s="226"/>
      <c r="S804" s="226"/>
      <c r="T804" s="226"/>
      <c r="U804" s="226"/>
      <c r="V804" s="226"/>
      <c r="W804" s="226"/>
      <c r="X804" s="226"/>
      <c r="Y804" s="226"/>
      <c r="Z804" s="226"/>
    </row>
    <row r="805" spans="1:26" ht="15.75" customHeight="1">
      <c r="A805" s="226"/>
      <c r="B805" s="226"/>
      <c r="C805" s="226"/>
      <c r="D805" s="226"/>
      <c r="E805" s="226"/>
      <c r="F805" s="226"/>
      <c r="G805" s="226"/>
      <c r="H805" s="226"/>
      <c r="I805" s="226"/>
      <c r="J805" s="226"/>
      <c r="K805" s="226"/>
      <c r="L805" s="226"/>
      <c r="M805" s="226"/>
      <c r="N805" s="226"/>
      <c r="O805" s="226"/>
      <c r="P805" s="226"/>
      <c r="Q805" s="226"/>
      <c r="R805" s="226"/>
      <c r="S805" s="226"/>
      <c r="T805" s="226"/>
      <c r="U805" s="226"/>
      <c r="V805" s="226"/>
      <c r="W805" s="226"/>
      <c r="X805" s="226"/>
      <c r="Y805" s="226"/>
      <c r="Z805" s="226"/>
    </row>
    <row r="806" spans="1:26" ht="15.75" customHeight="1">
      <c r="A806" s="226"/>
      <c r="B806" s="226"/>
      <c r="C806" s="226"/>
      <c r="D806" s="226"/>
      <c r="E806" s="226"/>
      <c r="F806" s="226"/>
      <c r="G806" s="226"/>
      <c r="H806" s="226"/>
      <c r="I806" s="226"/>
      <c r="J806" s="226"/>
      <c r="K806" s="226"/>
      <c r="L806" s="226"/>
      <c r="M806" s="226"/>
      <c r="N806" s="226"/>
      <c r="O806" s="226"/>
      <c r="P806" s="226"/>
      <c r="Q806" s="226"/>
      <c r="R806" s="226"/>
      <c r="S806" s="226"/>
      <c r="T806" s="226"/>
      <c r="U806" s="226"/>
      <c r="V806" s="226"/>
      <c r="W806" s="226"/>
      <c r="X806" s="226"/>
      <c r="Y806" s="226"/>
      <c r="Z806" s="226"/>
    </row>
    <row r="807" spans="1:26" ht="15.75" customHeight="1">
      <c r="A807" s="226"/>
      <c r="B807" s="226"/>
      <c r="C807" s="226"/>
      <c r="D807" s="226"/>
      <c r="E807" s="226"/>
      <c r="F807" s="226"/>
      <c r="G807" s="226"/>
      <c r="H807" s="226"/>
      <c r="I807" s="226"/>
      <c r="J807" s="226"/>
      <c r="K807" s="226"/>
      <c r="L807" s="226"/>
      <c r="M807" s="226"/>
      <c r="N807" s="226"/>
      <c r="O807" s="226"/>
      <c r="P807" s="226"/>
      <c r="Q807" s="226"/>
      <c r="R807" s="226"/>
      <c r="S807" s="226"/>
      <c r="T807" s="226"/>
      <c r="U807" s="226"/>
      <c r="V807" s="226"/>
      <c r="W807" s="226"/>
      <c r="X807" s="226"/>
      <c r="Y807" s="226"/>
      <c r="Z807" s="226"/>
    </row>
    <row r="808" spans="1:26" ht="15.75" customHeight="1">
      <c r="A808" s="226"/>
      <c r="B808" s="226"/>
      <c r="C808" s="226"/>
      <c r="D808" s="226"/>
      <c r="E808" s="226"/>
      <c r="F808" s="226"/>
      <c r="G808" s="226"/>
      <c r="H808" s="226"/>
      <c r="I808" s="226"/>
      <c r="J808" s="226"/>
      <c r="K808" s="226"/>
      <c r="L808" s="226"/>
      <c r="M808" s="226"/>
      <c r="N808" s="226"/>
      <c r="O808" s="226"/>
      <c r="P808" s="226"/>
      <c r="Q808" s="226"/>
      <c r="R808" s="226"/>
      <c r="S808" s="226"/>
      <c r="T808" s="226"/>
      <c r="U808" s="226"/>
      <c r="V808" s="226"/>
      <c r="W808" s="226"/>
      <c r="X808" s="226"/>
      <c r="Y808" s="226"/>
      <c r="Z808" s="226"/>
    </row>
    <row r="809" spans="1:26" ht="15.75" customHeight="1">
      <c r="A809" s="226"/>
      <c r="B809" s="226"/>
      <c r="C809" s="226"/>
      <c r="D809" s="226"/>
      <c r="E809" s="226"/>
      <c r="F809" s="226"/>
      <c r="G809" s="226"/>
      <c r="H809" s="226"/>
      <c r="I809" s="226"/>
      <c r="J809" s="226"/>
      <c r="K809" s="226"/>
      <c r="L809" s="226"/>
      <c r="M809" s="226"/>
      <c r="N809" s="226"/>
      <c r="O809" s="226"/>
      <c r="P809" s="226"/>
      <c r="Q809" s="226"/>
      <c r="R809" s="226"/>
      <c r="S809" s="226"/>
      <c r="T809" s="226"/>
      <c r="U809" s="226"/>
      <c r="V809" s="226"/>
      <c r="W809" s="226"/>
      <c r="X809" s="226"/>
      <c r="Y809" s="226"/>
      <c r="Z809" s="226"/>
    </row>
    <row r="810" spans="1:26" ht="15.75" customHeight="1">
      <c r="A810" s="226"/>
      <c r="B810" s="226"/>
      <c r="C810" s="226"/>
      <c r="D810" s="226"/>
      <c r="E810" s="226"/>
      <c r="F810" s="226"/>
      <c r="G810" s="226"/>
      <c r="H810" s="226"/>
      <c r="I810" s="226"/>
      <c r="J810" s="226"/>
      <c r="K810" s="226"/>
      <c r="L810" s="226"/>
      <c r="M810" s="226"/>
      <c r="N810" s="226"/>
      <c r="O810" s="226"/>
      <c r="P810" s="226"/>
      <c r="Q810" s="226"/>
      <c r="R810" s="226"/>
      <c r="S810" s="226"/>
      <c r="T810" s="226"/>
      <c r="U810" s="226"/>
      <c r="V810" s="226"/>
      <c r="W810" s="226"/>
      <c r="X810" s="226"/>
      <c r="Y810" s="226"/>
      <c r="Z810" s="226"/>
    </row>
    <row r="811" spans="1:26" ht="15.75" customHeight="1">
      <c r="A811" s="226"/>
      <c r="B811" s="226"/>
      <c r="C811" s="226"/>
      <c r="D811" s="226"/>
      <c r="E811" s="226"/>
      <c r="F811" s="226"/>
      <c r="G811" s="226"/>
      <c r="H811" s="226"/>
      <c r="I811" s="226"/>
      <c r="J811" s="226"/>
      <c r="K811" s="226"/>
      <c r="L811" s="226"/>
      <c r="M811" s="226"/>
      <c r="N811" s="226"/>
      <c r="O811" s="226"/>
      <c r="P811" s="226"/>
      <c r="Q811" s="226"/>
      <c r="R811" s="226"/>
      <c r="S811" s="226"/>
      <c r="T811" s="226"/>
      <c r="U811" s="226"/>
      <c r="V811" s="226"/>
      <c r="W811" s="226"/>
      <c r="X811" s="226"/>
      <c r="Y811" s="226"/>
      <c r="Z811" s="226"/>
    </row>
    <row r="812" spans="1:26" ht="15.75" customHeight="1">
      <c r="A812" s="226"/>
      <c r="B812" s="226"/>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row>
    <row r="813" spans="1:26" ht="15.75" customHeight="1">
      <c r="A813" s="226"/>
      <c r="B813" s="226"/>
      <c r="C813" s="226"/>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c r="Z813" s="226"/>
    </row>
    <row r="814" spans="1:26" ht="15.75" customHeight="1">
      <c r="A814" s="226"/>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c r="Z814" s="226"/>
    </row>
    <row r="815" spans="1:26" ht="15.75" customHeight="1">
      <c r="A815" s="226"/>
      <c r="B815" s="226"/>
      <c r="C815" s="226"/>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c r="Z815" s="226"/>
    </row>
    <row r="816" spans="1:26" ht="15.75" customHeight="1">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c r="Z816" s="226"/>
    </row>
    <row r="817" spans="1:26" ht="15.75" customHeight="1">
      <c r="A817" s="226"/>
      <c r="B817" s="226"/>
      <c r="C817" s="226"/>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row>
    <row r="818" spans="1:26" ht="15.75" customHeight="1">
      <c r="A818" s="226"/>
      <c r="B818" s="226"/>
      <c r="C818" s="226"/>
      <c r="D818" s="226"/>
      <c r="E818" s="226"/>
      <c r="F818" s="226"/>
      <c r="G818" s="226"/>
      <c r="H818" s="226"/>
      <c r="I818" s="226"/>
      <c r="J818" s="226"/>
      <c r="K818" s="226"/>
      <c r="L818" s="226"/>
      <c r="M818" s="226"/>
      <c r="N818" s="226"/>
      <c r="O818" s="226"/>
      <c r="P818" s="226"/>
      <c r="Q818" s="226"/>
      <c r="R818" s="226"/>
      <c r="S818" s="226"/>
      <c r="T818" s="226"/>
      <c r="U818" s="226"/>
      <c r="V818" s="226"/>
      <c r="W818" s="226"/>
      <c r="X818" s="226"/>
      <c r="Y818" s="226"/>
      <c r="Z818" s="226"/>
    </row>
    <row r="819" spans="1:26" ht="15.75" customHeight="1">
      <c r="A819" s="226"/>
      <c r="B819" s="226"/>
      <c r="C819" s="226"/>
      <c r="D819" s="226"/>
      <c r="E819" s="226"/>
      <c r="F819" s="226"/>
      <c r="G819" s="226"/>
      <c r="H819" s="226"/>
      <c r="I819" s="226"/>
      <c r="J819" s="226"/>
      <c r="K819" s="226"/>
      <c r="L819" s="226"/>
      <c r="M819" s="226"/>
      <c r="N819" s="226"/>
      <c r="O819" s="226"/>
      <c r="P819" s="226"/>
      <c r="Q819" s="226"/>
      <c r="R819" s="226"/>
      <c r="S819" s="226"/>
      <c r="T819" s="226"/>
      <c r="U819" s="226"/>
      <c r="V819" s="226"/>
      <c r="W819" s="226"/>
      <c r="X819" s="226"/>
      <c r="Y819" s="226"/>
      <c r="Z819" s="226"/>
    </row>
    <row r="820" spans="1:26" ht="15.75" customHeight="1">
      <c r="A820" s="226"/>
      <c r="B820" s="226"/>
      <c r="C820" s="226"/>
      <c r="D820" s="226"/>
      <c r="E820" s="226"/>
      <c r="F820" s="226"/>
      <c r="G820" s="226"/>
      <c r="H820" s="226"/>
      <c r="I820" s="226"/>
      <c r="J820" s="226"/>
      <c r="K820" s="226"/>
      <c r="L820" s="226"/>
      <c r="M820" s="226"/>
      <c r="N820" s="226"/>
      <c r="O820" s="226"/>
      <c r="P820" s="226"/>
      <c r="Q820" s="226"/>
      <c r="R820" s="226"/>
      <c r="S820" s="226"/>
      <c r="T820" s="226"/>
      <c r="U820" s="226"/>
      <c r="V820" s="226"/>
      <c r="W820" s="226"/>
      <c r="X820" s="226"/>
      <c r="Y820" s="226"/>
      <c r="Z820" s="226"/>
    </row>
    <row r="821" spans="1:26" ht="15.75" customHeight="1">
      <c r="A821" s="226"/>
      <c r="B821" s="226"/>
      <c r="C821" s="226"/>
      <c r="D821" s="226"/>
      <c r="E821" s="226"/>
      <c r="F821" s="226"/>
      <c r="G821" s="226"/>
      <c r="H821" s="226"/>
      <c r="I821" s="226"/>
      <c r="J821" s="226"/>
      <c r="K821" s="226"/>
      <c r="L821" s="226"/>
      <c r="M821" s="226"/>
      <c r="N821" s="226"/>
      <c r="O821" s="226"/>
      <c r="P821" s="226"/>
      <c r="Q821" s="226"/>
      <c r="R821" s="226"/>
      <c r="S821" s="226"/>
      <c r="T821" s="226"/>
      <c r="U821" s="226"/>
      <c r="V821" s="226"/>
      <c r="W821" s="226"/>
      <c r="X821" s="226"/>
      <c r="Y821" s="226"/>
      <c r="Z821" s="226"/>
    </row>
    <row r="822" spans="1:26" ht="15.75" customHeight="1">
      <c r="A822" s="226"/>
      <c r="B822" s="226"/>
      <c r="C822" s="226"/>
      <c r="D822" s="226"/>
      <c r="E822" s="226"/>
      <c r="F822" s="226"/>
      <c r="G822" s="226"/>
      <c r="H822" s="226"/>
      <c r="I822" s="226"/>
      <c r="J822" s="226"/>
      <c r="K822" s="226"/>
      <c r="L822" s="226"/>
      <c r="M822" s="226"/>
      <c r="N822" s="226"/>
      <c r="O822" s="226"/>
      <c r="P822" s="226"/>
      <c r="Q822" s="226"/>
      <c r="R822" s="226"/>
      <c r="S822" s="226"/>
      <c r="T822" s="226"/>
      <c r="U822" s="226"/>
      <c r="V822" s="226"/>
      <c r="W822" s="226"/>
      <c r="X822" s="226"/>
      <c r="Y822" s="226"/>
      <c r="Z822" s="226"/>
    </row>
    <row r="823" spans="1:26" ht="15.75" customHeight="1">
      <c r="A823" s="226"/>
      <c r="B823" s="226"/>
      <c r="C823" s="226"/>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c r="Z823" s="226"/>
    </row>
    <row r="824" spans="1:26" ht="15.75" customHeight="1">
      <c r="A824" s="226"/>
      <c r="B824" s="226"/>
      <c r="C824" s="226"/>
      <c r="D824" s="226"/>
      <c r="E824" s="226"/>
      <c r="F824" s="226"/>
      <c r="G824" s="226"/>
      <c r="H824" s="226"/>
      <c r="I824" s="226"/>
      <c r="J824" s="226"/>
      <c r="K824" s="226"/>
      <c r="L824" s="226"/>
      <c r="M824" s="226"/>
      <c r="N824" s="226"/>
      <c r="O824" s="226"/>
      <c r="P824" s="226"/>
      <c r="Q824" s="226"/>
      <c r="R824" s="226"/>
      <c r="S824" s="226"/>
      <c r="T824" s="226"/>
      <c r="U824" s="226"/>
      <c r="V824" s="226"/>
      <c r="W824" s="226"/>
      <c r="X824" s="226"/>
      <c r="Y824" s="226"/>
      <c r="Z824" s="226"/>
    </row>
    <row r="825" spans="1:26" ht="15.75" customHeight="1">
      <c r="A825" s="226"/>
      <c r="B825" s="226"/>
      <c r="C825" s="226"/>
      <c r="D825" s="226"/>
      <c r="E825" s="226"/>
      <c r="F825" s="226"/>
      <c r="G825" s="226"/>
      <c r="H825" s="226"/>
      <c r="I825" s="226"/>
      <c r="J825" s="226"/>
      <c r="K825" s="226"/>
      <c r="L825" s="226"/>
      <c r="M825" s="226"/>
      <c r="N825" s="226"/>
      <c r="O825" s="226"/>
      <c r="P825" s="226"/>
      <c r="Q825" s="226"/>
      <c r="R825" s="226"/>
      <c r="S825" s="226"/>
      <c r="T825" s="226"/>
      <c r="U825" s="226"/>
      <c r="V825" s="226"/>
      <c r="W825" s="226"/>
      <c r="X825" s="226"/>
      <c r="Y825" s="226"/>
      <c r="Z825" s="226"/>
    </row>
    <row r="826" spans="1:26" ht="15.75" customHeight="1">
      <c r="A826" s="226"/>
      <c r="B826" s="226"/>
      <c r="C826" s="226"/>
      <c r="D826" s="226"/>
      <c r="E826" s="226"/>
      <c r="F826" s="226"/>
      <c r="G826" s="226"/>
      <c r="H826" s="226"/>
      <c r="I826" s="226"/>
      <c r="J826" s="226"/>
      <c r="K826" s="226"/>
      <c r="L826" s="226"/>
      <c r="M826" s="226"/>
      <c r="N826" s="226"/>
      <c r="O826" s="226"/>
      <c r="P826" s="226"/>
      <c r="Q826" s="226"/>
      <c r="R826" s="226"/>
      <c r="S826" s="226"/>
      <c r="T826" s="226"/>
      <c r="U826" s="226"/>
      <c r="V826" s="226"/>
      <c r="W826" s="226"/>
      <c r="X826" s="226"/>
      <c r="Y826" s="226"/>
      <c r="Z826" s="226"/>
    </row>
    <row r="827" spans="1:26" ht="15.75" customHeight="1">
      <c r="A827" s="226"/>
      <c r="B827" s="226"/>
      <c r="C827" s="226"/>
      <c r="D827" s="226"/>
      <c r="E827" s="226"/>
      <c r="F827" s="226"/>
      <c r="G827" s="226"/>
      <c r="H827" s="226"/>
      <c r="I827" s="226"/>
      <c r="J827" s="226"/>
      <c r="K827" s="226"/>
      <c r="L827" s="226"/>
      <c r="M827" s="226"/>
      <c r="N827" s="226"/>
      <c r="O827" s="226"/>
      <c r="P827" s="226"/>
      <c r="Q827" s="226"/>
      <c r="R827" s="226"/>
      <c r="S827" s="226"/>
      <c r="T827" s="226"/>
      <c r="U827" s="226"/>
      <c r="V827" s="226"/>
      <c r="W827" s="226"/>
      <c r="X827" s="226"/>
      <c r="Y827" s="226"/>
      <c r="Z827" s="226"/>
    </row>
    <row r="828" spans="1:26" ht="15.75" customHeight="1">
      <c r="A828" s="226"/>
      <c r="B828" s="226"/>
      <c r="C828" s="226"/>
      <c r="D828" s="226"/>
      <c r="E828" s="226"/>
      <c r="F828" s="226"/>
      <c r="G828" s="226"/>
      <c r="H828" s="226"/>
      <c r="I828" s="226"/>
      <c r="J828" s="226"/>
      <c r="K828" s="226"/>
      <c r="L828" s="226"/>
      <c r="M828" s="226"/>
      <c r="N828" s="226"/>
      <c r="O828" s="226"/>
      <c r="P828" s="226"/>
      <c r="Q828" s="226"/>
      <c r="R828" s="226"/>
      <c r="S828" s="226"/>
      <c r="T828" s="226"/>
      <c r="U828" s="226"/>
      <c r="V828" s="226"/>
      <c r="W828" s="226"/>
      <c r="X828" s="226"/>
      <c r="Y828" s="226"/>
      <c r="Z828" s="226"/>
    </row>
    <row r="829" spans="1:26" ht="15.75" customHeight="1">
      <c r="A829" s="226"/>
      <c r="B829" s="226"/>
      <c r="C829" s="226"/>
      <c r="D829" s="226"/>
      <c r="E829" s="226"/>
      <c r="F829" s="226"/>
      <c r="G829" s="226"/>
      <c r="H829" s="226"/>
      <c r="I829" s="226"/>
      <c r="J829" s="226"/>
      <c r="K829" s="226"/>
      <c r="L829" s="226"/>
      <c r="M829" s="226"/>
      <c r="N829" s="226"/>
      <c r="O829" s="226"/>
      <c r="P829" s="226"/>
      <c r="Q829" s="226"/>
      <c r="R829" s="226"/>
      <c r="S829" s="226"/>
      <c r="T829" s="226"/>
      <c r="U829" s="226"/>
      <c r="V829" s="226"/>
      <c r="W829" s="226"/>
      <c r="X829" s="226"/>
      <c r="Y829" s="226"/>
      <c r="Z829" s="226"/>
    </row>
    <row r="830" spans="1:26" ht="15.75" customHeight="1">
      <c r="A830" s="226"/>
      <c r="B830" s="226"/>
      <c r="C830" s="226"/>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c r="Z830" s="226"/>
    </row>
    <row r="831" spans="1:26" ht="15.75" customHeight="1">
      <c r="A831" s="226"/>
      <c r="B831" s="226"/>
      <c r="C831" s="226"/>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c r="Z831" s="226"/>
    </row>
    <row r="832" spans="1:26" ht="15.75" customHeight="1">
      <c r="A832" s="226"/>
      <c r="B832" s="226"/>
      <c r="C832" s="226"/>
      <c r="D832" s="226"/>
      <c r="E832" s="226"/>
      <c r="F832" s="226"/>
      <c r="G832" s="226"/>
      <c r="H832" s="226"/>
      <c r="I832" s="226"/>
      <c r="J832" s="226"/>
      <c r="K832" s="226"/>
      <c r="L832" s="226"/>
      <c r="M832" s="226"/>
      <c r="N832" s="226"/>
      <c r="O832" s="226"/>
      <c r="P832" s="226"/>
      <c r="Q832" s="226"/>
      <c r="R832" s="226"/>
      <c r="S832" s="226"/>
      <c r="T832" s="226"/>
      <c r="U832" s="226"/>
      <c r="V832" s="226"/>
      <c r="W832" s="226"/>
      <c r="X832" s="226"/>
      <c r="Y832" s="226"/>
      <c r="Z832" s="226"/>
    </row>
    <row r="833" spans="1:26" ht="15.75" customHeight="1">
      <c r="A833" s="226"/>
      <c r="B833" s="226"/>
      <c r="C833" s="226"/>
      <c r="D833" s="226"/>
      <c r="E833" s="226"/>
      <c r="F833" s="226"/>
      <c r="G833" s="226"/>
      <c r="H833" s="226"/>
      <c r="I833" s="226"/>
      <c r="J833" s="226"/>
      <c r="K833" s="226"/>
      <c r="L833" s="226"/>
      <c r="M833" s="226"/>
      <c r="N833" s="226"/>
      <c r="O833" s="226"/>
      <c r="P833" s="226"/>
      <c r="Q833" s="226"/>
      <c r="R833" s="226"/>
      <c r="S833" s="226"/>
      <c r="T833" s="226"/>
      <c r="U833" s="226"/>
      <c r="V833" s="226"/>
      <c r="W833" s="226"/>
      <c r="X833" s="226"/>
      <c r="Y833" s="226"/>
      <c r="Z833" s="226"/>
    </row>
    <row r="834" spans="1:26" ht="15.75" customHeight="1">
      <c r="A834" s="226"/>
      <c r="B834" s="226"/>
      <c r="C834" s="226"/>
      <c r="D834" s="226"/>
      <c r="E834" s="226"/>
      <c r="F834" s="226"/>
      <c r="G834" s="226"/>
      <c r="H834" s="226"/>
      <c r="I834" s="226"/>
      <c r="J834" s="226"/>
      <c r="K834" s="226"/>
      <c r="L834" s="226"/>
      <c r="M834" s="226"/>
      <c r="N834" s="226"/>
      <c r="O834" s="226"/>
      <c r="P834" s="226"/>
      <c r="Q834" s="226"/>
      <c r="R834" s="226"/>
      <c r="S834" s="226"/>
      <c r="T834" s="226"/>
      <c r="U834" s="226"/>
      <c r="V834" s="226"/>
      <c r="W834" s="226"/>
      <c r="X834" s="226"/>
      <c r="Y834" s="226"/>
      <c r="Z834" s="226"/>
    </row>
    <row r="835" spans="1:26" ht="15.75" customHeight="1">
      <c r="A835" s="226"/>
      <c r="B835" s="226"/>
      <c r="C835" s="226"/>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c r="Z835" s="226"/>
    </row>
    <row r="836" spans="1:26" ht="15.75" customHeight="1">
      <c r="A836" s="226"/>
      <c r="B836" s="226"/>
      <c r="C836" s="226"/>
      <c r="D836" s="226"/>
      <c r="E836" s="226"/>
      <c r="F836" s="226"/>
      <c r="G836" s="226"/>
      <c r="H836" s="226"/>
      <c r="I836" s="226"/>
      <c r="J836" s="226"/>
      <c r="K836" s="226"/>
      <c r="L836" s="226"/>
      <c r="M836" s="226"/>
      <c r="N836" s="226"/>
      <c r="O836" s="226"/>
      <c r="P836" s="226"/>
      <c r="Q836" s="226"/>
      <c r="R836" s="226"/>
      <c r="S836" s="226"/>
      <c r="T836" s="226"/>
      <c r="U836" s="226"/>
      <c r="V836" s="226"/>
      <c r="W836" s="226"/>
      <c r="X836" s="226"/>
      <c r="Y836" s="226"/>
      <c r="Z836" s="226"/>
    </row>
    <row r="837" spans="1:26" ht="15.75" customHeight="1">
      <c r="A837" s="226"/>
      <c r="B837" s="226"/>
      <c r="C837" s="226"/>
      <c r="D837" s="226"/>
      <c r="E837" s="226"/>
      <c r="F837" s="226"/>
      <c r="G837" s="226"/>
      <c r="H837" s="226"/>
      <c r="I837" s="226"/>
      <c r="J837" s="226"/>
      <c r="K837" s="226"/>
      <c r="L837" s="226"/>
      <c r="M837" s="226"/>
      <c r="N837" s="226"/>
      <c r="O837" s="226"/>
      <c r="P837" s="226"/>
      <c r="Q837" s="226"/>
      <c r="R837" s="226"/>
      <c r="S837" s="226"/>
      <c r="T837" s="226"/>
      <c r="U837" s="226"/>
      <c r="V837" s="226"/>
      <c r="W837" s="226"/>
      <c r="X837" s="226"/>
      <c r="Y837" s="226"/>
      <c r="Z837" s="226"/>
    </row>
    <row r="838" spans="1:26" ht="15.75" customHeight="1">
      <c r="A838" s="226"/>
      <c r="B838" s="226"/>
      <c r="C838" s="226"/>
      <c r="D838" s="226"/>
      <c r="E838" s="226"/>
      <c r="F838" s="226"/>
      <c r="G838" s="226"/>
      <c r="H838" s="226"/>
      <c r="I838" s="226"/>
      <c r="J838" s="226"/>
      <c r="K838" s="226"/>
      <c r="L838" s="226"/>
      <c r="M838" s="226"/>
      <c r="N838" s="226"/>
      <c r="O838" s="226"/>
      <c r="P838" s="226"/>
      <c r="Q838" s="226"/>
      <c r="R838" s="226"/>
      <c r="S838" s="226"/>
      <c r="T838" s="226"/>
      <c r="U838" s="226"/>
      <c r="V838" s="226"/>
      <c r="W838" s="226"/>
      <c r="X838" s="226"/>
      <c r="Y838" s="226"/>
      <c r="Z838" s="226"/>
    </row>
    <row r="839" spans="1:26" ht="15.75" customHeight="1">
      <c r="A839" s="226"/>
      <c r="B839" s="226"/>
      <c r="C839" s="226"/>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row>
    <row r="840" spans="1:26" ht="15.75" customHeight="1">
      <c r="A840" s="226"/>
      <c r="B840" s="226"/>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row>
    <row r="841" spans="1:26" ht="15.75" customHeight="1">
      <c r="A841" s="226"/>
      <c r="B841" s="226"/>
      <c r="C841" s="226"/>
      <c r="D841" s="226"/>
      <c r="E841" s="226"/>
      <c r="F841" s="226"/>
      <c r="G841" s="226"/>
      <c r="H841" s="226"/>
      <c r="I841" s="226"/>
      <c r="J841" s="226"/>
      <c r="K841" s="226"/>
      <c r="L841" s="226"/>
      <c r="M841" s="226"/>
      <c r="N841" s="226"/>
      <c r="O841" s="226"/>
      <c r="P841" s="226"/>
      <c r="Q841" s="226"/>
      <c r="R841" s="226"/>
      <c r="S841" s="226"/>
      <c r="T841" s="226"/>
      <c r="U841" s="226"/>
      <c r="V841" s="226"/>
      <c r="W841" s="226"/>
      <c r="X841" s="226"/>
      <c r="Y841" s="226"/>
      <c r="Z841" s="226"/>
    </row>
    <row r="842" spans="1:26" ht="15.75" customHeight="1">
      <c r="A842" s="226"/>
      <c r="B842" s="226"/>
      <c r="C842" s="226"/>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c r="Z842" s="226"/>
    </row>
    <row r="843" spans="1:26" ht="15.75" customHeight="1">
      <c r="A843" s="226"/>
      <c r="B843" s="226"/>
      <c r="C843" s="226"/>
      <c r="D843" s="226"/>
      <c r="E843" s="226"/>
      <c r="F843" s="226"/>
      <c r="G843" s="226"/>
      <c r="H843" s="226"/>
      <c r="I843" s="226"/>
      <c r="J843" s="226"/>
      <c r="K843" s="226"/>
      <c r="L843" s="226"/>
      <c r="M843" s="226"/>
      <c r="N843" s="226"/>
      <c r="O843" s="226"/>
      <c r="P843" s="226"/>
      <c r="Q843" s="226"/>
      <c r="R843" s="226"/>
      <c r="S843" s="226"/>
      <c r="T843" s="226"/>
      <c r="U843" s="226"/>
      <c r="V843" s="226"/>
      <c r="W843" s="226"/>
      <c r="X843" s="226"/>
      <c r="Y843" s="226"/>
      <c r="Z843" s="226"/>
    </row>
    <row r="844" spans="1:26" ht="15.75" customHeight="1">
      <c r="A844" s="226"/>
      <c r="B844" s="226"/>
      <c r="C844" s="226"/>
      <c r="D844" s="226"/>
      <c r="E844" s="226"/>
      <c r="F844" s="226"/>
      <c r="G844" s="226"/>
      <c r="H844" s="226"/>
      <c r="I844" s="226"/>
      <c r="J844" s="226"/>
      <c r="K844" s="226"/>
      <c r="L844" s="226"/>
      <c r="M844" s="226"/>
      <c r="N844" s="226"/>
      <c r="O844" s="226"/>
      <c r="P844" s="226"/>
      <c r="Q844" s="226"/>
      <c r="R844" s="226"/>
      <c r="S844" s="226"/>
      <c r="T844" s="226"/>
      <c r="U844" s="226"/>
      <c r="V844" s="226"/>
      <c r="W844" s="226"/>
      <c r="X844" s="226"/>
      <c r="Y844" s="226"/>
      <c r="Z844" s="226"/>
    </row>
    <row r="845" spans="1:26" ht="15.75" customHeight="1">
      <c r="A845" s="226"/>
      <c r="B845" s="226"/>
      <c r="C845" s="226"/>
      <c r="D845" s="226"/>
      <c r="E845" s="226"/>
      <c r="F845" s="226"/>
      <c r="G845" s="226"/>
      <c r="H845" s="226"/>
      <c r="I845" s="226"/>
      <c r="J845" s="226"/>
      <c r="K845" s="226"/>
      <c r="L845" s="226"/>
      <c r="M845" s="226"/>
      <c r="N845" s="226"/>
      <c r="O845" s="226"/>
      <c r="P845" s="226"/>
      <c r="Q845" s="226"/>
      <c r="R845" s="226"/>
      <c r="S845" s="226"/>
      <c r="T845" s="226"/>
      <c r="U845" s="226"/>
      <c r="V845" s="226"/>
      <c r="W845" s="226"/>
      <c r="X845" s="226"/>
      <c r="Y845" s="226"/>
      <c r="Z845" s="226"/>
    </row>
    <row r="846" spans="1:26" ht="15.75" customHeight="1">
      <c r="A846" s="226"/>
      <c r="B846" s="226"/>
      <c r="C846" s="226"/>
      <c r="D846" s="226"/>
      <c r="E846" s="226"/>
      <c r="F846" s="226"/>
      <c r="G846" s="226"/>
      <c r="H846" s="226"/>
      <c r="I846" s="226"/>
      <c r="J846" s="226"/>
      <c r="K846" s="226"/>
      <c r="L846" s="226"/>
      <c r="M846" s="226"/>
      <c r="N846" s="226"/>
      <c r="O846" s="226"/>
      <c r="P846" s="226"/>
      <c r="Q846" s="226"/>
      <c r="R846" s="226"/>
      <c r="S846" s="226"/>
      <c r="T846" s="226"/>
      <c r="U846" s="226"/>
      <c r="V846" s="226"/>
      <c r="W846" s="226"/>
      <c r="X846" s="226"/>
      <c r="Y846" s="226"/>
      <c r="Z846" s="226"/>
    </row>
    <row r="847" spans="1:26" ht="15.75" customHeight="1">
      <c r="A847" s="226"/>
      <c r="B847" s="226"/>
      <c r="C847" s="226"/>
      <c r="D847" s="226"/>
      <c r="E847" s="226"/>
      <c r="F847" s="226"/>
      <c r="G847" s="226"/>
      <c r="H847" s="226"/>
      <c r="I847" s="226"/>
      <c r="J847" s="226"/>
      <c r="K847" s="226"/>
      <c r="L847" s="226"/>
      <c r="M847" s="226"/>
      <c r="N847" s="226"/>
      <c r="O847" s="226"/>
      <c r="P847" s="226"/>
      <c r="Q847" s="226"/>
      <c r="R847" s="226"/>
      <c r="S847" s="226"/>
      <c r="T847" s="226"/>
      <c r="U847" s="226"/>
      <c r="V847" s="226"/>
      <c r="W847" s="226"/>
      <c r="X847" s="226"/>
      <c r="Y847" s="226"/>
      <c r="Z847" s="226"/>
    </row>
    <row r="848" spans="1:26" ht="15.75" customHeight="1">
      <c r="A848" s="226"/>
      <c r="B848" s="226"/>
      <c r="C848" s="226"/>
      <c r="D848" s="226"/>
      <c r="E848" s="226"/>
      <c r="F848" s="226"/>
      <c r="G848" s="226"/>
      <c r="H848" s="226"/>
      <c r="I848" s="226"/>
      <c r="J848" s="226"/>
      <c r="K848" s="226"/>
      <c r="L848" s="226"/>
      <c r="M848" s="226"/>
      <c r="N848" s="226"/>
      <c r="O848" s="226"/>
      <c r="P848" s="226"/>
      <c r="Q848" s="226"/>
      <c r="R848" s="226"/>
      <c r="S848" s="226"/>
      <c r="T848" s="226"/>
      <c r="U848" s="226"/>
      <c r="V848" s="226"/>
      <c r="W848" s="226"/>
      <c r="X848" s="226"/>
      <c r="Y848" s="226"/>
      <c r="Z848" s="226"/>
    </row>
    <row r="849" spans="1:26" ht="15.75" customHeight="1">
      <c r="A849" s="226"/>
      <c r="B849" s="226"/>
      <c r="C849" s="226"/>
      <c r="D849" s="226"/>
      <c r="E849" s="226"/>
      <c r="F849" s="226"/>
      <c r="G849" s="226"/>
      <c r="H849" s="226"/>
      <c r="I849" s="226"/>
      <c r="J849" s="226"/>
      <c r="K849" s="226"/>
      <c r="L849" s="226"/>
      <c r="M849" s="226"/>
      <c r="N849" s="226"/>
      <c r="O849" s="226"/>
      <c r="P849" s="226"/>
      <c r="Q849" s="226"/>
      <c r="R849" s="226"/>
      <c r="S849" s="226"/>
      <c r="T849" s="226"/>
      <c r="U849" s="226"/>
      <c r="V849" s="226"/>
      <c r="W849" s="226"/>
      <c r="X849" s="226"/>
      <c r="Y849" s="226"/>
      <c r="Z849" s="226"/>
    </row>
    <row r="850" spans="1:26" ht="15.75" customHeight="1">
      <c r="A850" s="226"/>
      <c r="B850" s="226"/>
      <c r="C850" s="226"/>
      <c r="D850" s="226"/>
      <c r="E850" s="226"/>
      <c r="F850" s="226"/>
      <c r="G850" s="226"/>
      <c r="H850" s="226"/>
      <c r="I850" s="226"/>
      <c r="J850" s="226"/>
      <c r="K850" s="226"/>
      <c r="L850" s="226"/>
      <c r="M850" s="226"/>
      <c r="N850" s="226"/>
      <c r="O850" s="226"/>
      <c r="P850" s="226"/>
      <c r="Q850" s="226"/>
      <c r="R850" s="226"/>
      <c r="S850" s="226"/>
      <c r="T850" s="226"/>
      <c r="U850" s="226"/>
      <c r="V850" s="226"/>
      <c r="W850" s="226"/>
      <c r="X850" s="226"/>
      <c r="Y850" s="226"/>
      <c r="Z850" s="226"/>
    </row>
    <row r="851" spans="1:26" ht="15.75" customHeight="1">
      <c r="A851" s="226"/>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6"/>
      <c r="X851" s="226"/>
      <c r="Y851" s="226"/>
      <c r="Z851" s="226"/>
    </row>
    <row r="852" spans="1:26" ht="15.75" customHeight="1">
      <c r="A852" s="226"/>
      <c r="B852" s="226"/>
      <c r="C852" s="226"/>
      <c r="D852" s="226"/>
      <c r="E852" s="226"/>
      <c r="F852" s="226"/>
      <c r="G852" s="226"/>
      <c r="H852" s="226"/>
      <c r="I852" s="226"/>
      <c r="J852" s="226"/>
      <c r="K852" s="226"/>
      <c r="L852" s="226"/>
      <c r="M852" s="226"/>
      <c r="N852" s="226"/>
      <c r="O852" s="226"/>
      <c r="P852" s="226"/>
      <c r="Q852" s="226"/>
      <c r="R852" s="226"/>
      <c r="S852" s="226"/>
      <c r="T852" s="226"/>
      <c r="U852" s="226"/>
      <c r="V852" s="226"/>
      <c r="W852" s="226"/>
      <c r="X852" s="226"/>
      <c r="Y852" s="226"/>
      <c r="Z852" s="226"/>
    </row>
    <row r="853" spans="1:26" ht="15.75" customHeight="1">
      <c r="A853" s="226"/>
      <c r="B853" s="226"/>
      <c r="C853" s="226"/>
      <c r="D853" s="226"/>
      <c r="E853" s="226"/>
      <c r="F853" s="226"/>
      <c r="G853" s="226"/>
      <c r="H853" s="226"/>
      <c r="I853" s="226"/>
      <c r="J853" s="226"/>
      <c r="K853" s="226"/>
      <c r="L853" s="226"/>
      <c r="M853" s="226"/>
      <c r="N853" s="226"/>
      <c r="O853" s="226"/>
      <c r="P853" s="226"/>
      <c r="Q853" s="226"/>
      <c r="R853" s="226"/>
      <c r="S853" s="226"/>
      <c r="T853" s="226"/>
      <c r="U853" s="226"/>
      <c r="V853" s="226"/>
      <c r="W853" s="226"/>
      <c r="X853" s="226"/>
      <c r="Y853" s="226"/>
      <c r="Z853" s="226"/>
    </row>
    <row r="854" spans="1:26" ht="15.75" customHeight="1">
      <c r="A854" s="226"/>
      <c r="B854" s="226"/>
      <c r="C854" s="226"/>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c r="Z854" s="226"/>
    </row>
    <row r="855" spans="1:26" ht="15.75" customHeight="1">
      <c r="A855" s="226"/>
      <c r="B855" s="226"/>
      <c r="C855" s="226"/>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c r="Z855" s="226"/>
    </row>
    <row r="856" spans="1:26" ht="15.75" customHeight="1">
      <c r="A856" s="226"/>
      <c r="B856" s="226"/>
      <c r="C856" s="226"/>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c r="Z856" s="226"/>
    </row>
    <row r="857" spans="1:26" ht="15.75" customHeight="1">
      <c r="A857" s="226"/>
      <c r="B857" s="226"/>
      <c r="C857" s="226"/>
      <c r="D857" s="226"/>
      <c r="E857" s="226"/>
      <c r="F857" s="226"/>
      <c r="G857" s="226"/>
      <c r="H857" s="226"/>
      <c r="I857" s="226"/>
      <c r="J857" s="226"/>
      <c r="K857" s="226"/>
      <c r="L857" s="226"/>
      <c r="M857" s="226"/>
      <c r="N857" s="226"/>
      <c r="O857" s="226"/>
      <c r="P857" s="226"/>
      <c r="Q857" s="226"/>
      <c r="R857" s="226"/>
      <c r="S857" s="226"/>
      <c r="T857" s="226"/>
      <c r="U857" s="226"/>
      <c r="V857" s="226"/>
      <c r="W857" s="226"/>
      <c r="X857" s="226"/>
      <c r="Y857" s="226"/>
      <c r="Z857" s="226"/>
    </row>
    <row r="858" spans="1:26" ht="15.75" customHeight="1">
      <c r="A858" s="226"/>
      <c r="B858" s="226"/>
      <c r="C858" s="226"/>
      <c r="D858" s="226"/>
      <c r="E858" s="226"/>
      <c r="F858" s="226"/>
      <c r="G858" s="226"/>
      <c r="H858" s="226"/>
      <c r="I858" s="226"/>
      <c r="J858" s="226"/>
      <c r="K858" s="226"/>
      <c r="L858" s="226"/>
      <c r="M858" s="226"/>
      <c r="N858" s="226"/>
      <c r="O858" s="226"/>
      <c r="P858" s="226"/>
      <c r="Q858" s="226"/>
      <c r="R858" s="226"/>
      <c r="S858" s="226"/>
      <c r="T858" s="226"/>
      <c r="U858" s="226"/>
      <c r="V858" s="226"/>
      <c r="W858" s="226"/>
      <c r="X858" s="226"/>
      <c r="Y858" s="226"/>
      <c r="Z858" s="226"/>
    </row>
    <row r="859" spans="1:26" ht="15.75" customHeight="1">
      <c r="A859" s="226"/>
      <c r="B859" s="226"/>
      <c r="C859" s="226"/>
      <c r="D859" s="226"/>
      <c r="E859" s="226"/>
      <c r="F859" s="226"/>
      <c r="G859" s="226"/>
      <c r="H859" s="226"/>
      <c r="I859" s="226"/>
      <c r="J859" s="226"/>
      <c r="K859" s="226"/>
      <c r="L859" s="226"/>
      <c r="M859" s="226"/>
      <c r="N859" s="226"/>
      <c r="O859" s="226"/>
      <c r="P859" s="226"/>
      <c r="Q859" s="226"/>
      <c r="R859" s="226"/>
      <c r="S859" s="226"/>
      <c r="T859" s="226"/>
      <c r="U859" s="226"/>
      <c r="V859" s="226"/>
      <c r="W859" s="226"/>
      <c r="X859" s="226"/>
      <c r="Y859" s="226"/>
      <c r="Z859" s="226"/>
    </row>
    <row r="860" spans="1:26" ht="15.75" customHeight="1">
      <c r="A860" s="226"/>
      <c r="B860" s="226"/>
      <c r="C860" s="226"/>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c r="Z860" s="226"/>
    </row>
    <row r="861" spans="1:26" ht="15.75" customHeight="1">
      <c r="A861" s="226"/>
      <c r="B861" s="226"/>
      <c r="C861" s="226"/>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c r="Z861" s="226"/>
    </row>
    <row r="862" spans="1:26" ht="15.75" customHeight="1">
      <c r="A862" s="226"/>
      <c r="B862" s="226"/>
      <c r="C862" s="226"/>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c r="Z862" s="226"/>
    </row>
    <row r="863" spans="1:26" ht="15.75" customHeight="1">
      <c r="A863" s="226"/>
      <c r="B863" s="226"/>
      <c r="C863" s="226"/>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c r="Z863" s="226"/>
    </row>
    <row r="864" spans="1:26" ht="15.75" customHeight="1">
      <c r="A864" s="226"/>
      <c r="B864" s="226"/>
      <c r="C864" s="226"/>
      <c r="D864" s="226"/>
      <c r="E864" s="226"/>
      <c r="F864" s="226"/>
      <c r="G864" s="226"/>
      <c r="H864" s="226"/>
      <c r="I864" s="226"/>
      <c r="J864" s="226"/>
      <c r="K864" s="226"/>
      <c r="L864" s="226"/>
      <c r="M864" s="226"/>
      <c r="N864" s="226"/>
      <c r="O864" s="226"/>
      <c r="P864" s="226"/>
      <c r="Q864" s="226"/>
      <c r="R864" s="226"/>
      <c r="S864" s="226"/>
      <c r="T864" s="226"/>
      <c r="U864" s="226"/>
      <c r="V864" s="226"/>
      <c r="W864" s="226"/>
      <c r="X864" s="226"/>
      <c r="Y864" s="226"/>
      <c r="Z864" s="226"/>
    </row>
    <row r="865" spans="1:26" ht="15.75" customHeight="1">
      <c r="A865" s="226"/>
      <c r="B865" s="226"/>
      <c r="C865" s="226"/>
      <c r="D865" s="226"/>
      <c r="E865" s="226"/>
      <c r="F865" s="226"/>
      <c r="G865" s="226"/>
      <c r="H865" s="226"/>
      <c r="I865" s="226"/>
      <c r="J865" s="226"/>
      <c r="K865" s="226"/>
      <c r="L865" s="226"/>
      <c r="M865" s="226"/>
      <c r="N865" s="226"/>
      <c r="O865" s="226"/>
      <c r="P865" s="226"/>
      <c r="Q865" s="226"/>
      <c r="R865" s="226"/>
      <c r="S865" s="226"/>
      <c r="T865" s="226"/>
      <c r="U865" s="226"/>
      <c r="V865" s="226"/>
      <c r="W865" s="226"/>
      <c r="X865" s="226"/>
      <c r="Y865" s="226"/>
      <c r="Z865" s="226"/>
    </row>
    <row r="866" spans="1:26" ht="15.75" customHeight="1">
      <c r="A866" s="226"/>
      <c r="B866" s="226"/>
      <c r="C866" s="226"/>
      <c r="D866" s="226"/>
      <c r="E866" s="226"/>
      <c r="F866" s="226"/>
      <c r="G866" s="226"/>
      <c r="H866" s="226"/>
      <c r="I866" s="226"/>
      <c r="J866" s="226"/>
      <c r="K866" s="226"/>
      <c r="L866" s="226"/>
      <c r="M866" s="226"/>
      <c r="N866" s="226"/>
      <c r="O866" s="226"/>
      <c r="P866" s="226"/>
      <c r="Q866" s="226"/>
      <c r="R866" s="226"/>
      <c r="S866" s="226"/>
      <c r="T866" s="226"/>
      <c r="U866" s="226"/>
      <c r="V866" s="226"/>
      <c r="W866" s="226"/>
      <c r="X866" s="226"/>
      <c r="Y866" s="226"/>
      <c r="Z866" s="226"/>
    </row>
    <row r="867" spans="1:26" ht="15.75" customHeight="1">
      <c r="A867" s="226"/>
      <c r="B867" s="226"/>
      <c r="C867" s="226"/>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c r="Z867" s="226"/>
    </row>
    <row r="868" spans="1:26" ht="15.75" customHeight="1">
      <c r="A868" s="226"/>
      <c r="B868" s="226"/>
      <c r="C868" s="226"/>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row>
    <row r="869" spans="1:26" ht="15.75" customHeight="1">
      <c r="A869" s="226"/>
      <c r="B869" s="226"/>
      <c r="C869" s="226"/>
      <c r="D869" s="226"/>
      <c r="E869" s="226"/>
      <c r="F869" s="226"/>
      <c r="G869" s="226"/>
      <c r="H869" s="226"/>
      <c r="I869" s="226"/>
      <c r="J869" s="226"/>
      <c r="K869" s="226"/>
      <c r="L869" s="226"/>
      <c r="M869" s="226"/>
      <c r="N869" s="226"/>
      <c r="O869" s="226"/>
      <c r="P869" s="226"/>
      <c r="Q869" s="226"/>
      <c r="R869" s="226"/>
      <c r="S869" s="226"/>
      <c r="T869" s="226"/>
      <c r="U869" s="226"/>
      <c r="V869" s="226"/>
      <c r="W869" s="226"/>
      <c r="X869" s="226"/>
      <c r="Y869" s="226"/>
      <c r="Z869" s="226"/>
    </row>
    <row r="870" spans="1:26" ht="15.75" customHeight="1">
      <c r="A870" s="226"/>
      <c r="B870" s="226"/>
      <c r="C870" s="226"/>
      <c r="D870" s="226"/>
      <c r="E870" s="226"/>
      <c r="F870" s="226"/>
      <c r="G870" s="226"/>
      <c r="H870" s="226"/>
      <c r="I870" s="226"/>
      <c r="J870" s="226"/>
      <c r="K870" s="226"/>
      <c r="L870" s="226"/>
      <c r="M870" s="226"/>
      <c r="N870" s="226"/>
      <c r="O870" s="226"/>
      <c r="P870" s="226"/>
      <c r="Q870" s="226"/>
      <c r="R870" s="226"/>
      <c r="S870" s="226"/>
      <c r="T870" s="226"/>
      <c r="U870" s="226"/>
      <c r="V870" s="226"/>
      <c r="W870" s="226"/>
      <c r="X870" s="226"/>
      <c r="Y870" s="226"/>
      <c r="Z870" s="226"/>
    </row>
    <row r="871" spans="1:26" ht="15.75" customHeight="1">
      <c r="A871" s="226"/>
      <c r="B871" s="226"/>
      <c r="C871" s="226"/>
      <c r="D871" s="226"/>
      <c r="E871" s="226"/>
      <c r="F871" s="226"/>
      <c r="G871" s="226"/>
      <c r="H871" s="226"/>
      <c r="I871" s="226"/>
      <c r="J871" s="226"/>
      <c r="K871" s="226"/>
      <c r="L871" s="226"/>
      <c r="M871" s="226"/>
      <c r="N871" s="226"/>
      <c r="O871" s="226"/>
      <c r="P871" s="226"/>
      <c r="Q871" s="226"/>
      <c r="R871" s="226"/>
      <c r="S871" s="226"/>
      <c r="T871" s="226"/>
      <c r="U871" s="226"/>
      <c r="V871" s="226"/>
      <c r="W871" s="226"/>
      <c r="X871" s="226"/>
      <c r="Y871" s="226"/>
      <c r="Z871" s="226"/>
    </row>
    <row r="872" spans="1:26" ht="15.75" customHeight="1">
      <c r="A872" s="226"/>
      <c r="B872" s="226"/>
      <c r="C872" s="226"/>
      <c r="D872" s="226"/>
      <c r="E872" s="226"/>
      <c r="F872" s="226"/>
      <c r="G872" s="226"/>
      <c r="H872" s="226"/>
      <c r="I872" s="226"/>
      <c r="J872" s="226"/>
      <c r="K872" s="226"/>
      <c r="L872" s="226"/>
      <c r="M872" s="226"/>
      <c r="N872" s="226"/>
      <c r="O872" s="226"/>
      <c r="P872" s="226"/>
      <c r="Q872" s="226"/>
      <c r="R872" s="226"/>
      <c r="S872" s="226"/>
      <c r="T872" s="226"/>
      <c r="U872" s="226"/>
      <c r="V872" s="226"/>
      <c r="W872" s="226"/>
      <c r="X872" s="226"/>
      <c r="Y872" s="226"/>
      <c r="Z872" s="226"/>
    </row>
    <row r="873" spans="1:26" ht="15.75" customHeight="1">
      <c r="A873" s="226"/>
      <c r="B873" s="226"/>
      <c r="C873" s="226"/>
      <c r="D873" s="226"/>
      <c r="E873" s="226"/>
      <c r="F873" s="226"/>
      <c r="G873" s="226"/>
      <c r="H873" s="226"/>
      <c r="I873" s="226"/>
      <c r="J873" s="226"/>
      <c r="K873" s="226"/>
      <c r="L873" s="226"/>
      <c r="M873" s="226"/>
      <c r="N873" s="226"/>
      <c r="O873" s="226"/>
      <c r="P873" s="226"/>
      <c r="Q873" s="226"/>
      <c r="R873" s="226"/>
      <c r="S873" s="226"/>
      <c r="T873" s="226"/>
      <c r="U873" s="226"/>
      <c r="V873" s="226"/>
      <c r="W873" s="226"/>
      <c r="X873" s="226"/>
      <c r="Y873" s="226"/>
      <c r="Z873" s="226"/>
    </row>
    <row r="874" spans="1:26" ht="15.75" customHeight="1">
      <c r="A874" s="226"/>
      <c r="B874" s="226"/>
      <c r="C874" s="226"/>
      <c r="D874" s="226"/>
      <c r="E874" s="226"/>
      <c r="F874" s="226"/>
      <c r="G874" s="226"/>
      <c r="H874" s="226"/>
      <c r="I874" s="226"/>
      <c r="J874" s="226"/>
      <c r="K874" s="226"/>
      <c r="L874" s="226"/>
      <c r="M874" s="226"/>
      <c r="N874" s="226"/>
      <c r="O874" s="226"/>
      <c r="P874" s="226"/>
      <c r="Q874" s="226"/>
      <c r="R874" s="226"/>
      <c r="S874" s="226"/>
      <c r="T874" s="226"/>
      <c r="U874" s="226"/>
      <c r="V874" s="226"/>
      <c r="W874" s="226"/>
      <c r="X874" s="226"/>
      <c r="Y874" s="226"/>
      <c r="Z874" s="226"/>
    </row>
    <row r="875" spans="1:26" ht="15.75" customHeight="1">
      <c r="A875" s="226"/>
      <c r="B875" s="226"/>
      <c r="C875" s="226"/>
      <c r="D875" s="226"/>
      <c r="E875" s="226"/>
      <c r="F875" s="226"/>
      <c r="G875" s="226"/>
      <c r="H875" s="226"/>
      <c r="I875" s="226"/>
      <c r="J875" s="226"/>
      <c r="K875" s="226"/>
      <c r="L875" s="226"/>
      <c r="M875" s="226"/>
      <c r="N875" s="226"/>
      <c r="O875" s="226"/>
      <c r="P875" s="226"/>
      <c r="Q875" s="226"/>
      <c r="R875" s="226"/>
      <c r="S875" s="226"/>
      <c r="T875" s="226"/>
      <c r="U875" s="226"/>
      <c r="V875" s="226"/>
      <c r="W875" s="226"/>
      <c r="X875" s="226"/>
      <c r="Y875" s="226"/>
      <c r="Z875" s="226"/>
    </row>
    <row r="876" spans="1:26" ht="15.75" customHeight="1">
      <c r="A876" s="226"/>
      <c r="B876" s="226"/>
      <c r="C876" s="226"/>
      <c r="D876" s="226"/>
      <c r="E876" s="226"/>
      <c r="F876" s="226"/>
      <c r="G876" s="226"/>
      <c r="H876" s="226"/>
      <c r="I876" s="226"/>
      <c r="J876" s="226"/>
      <c r="K876" s="226"/>
      <c r="L876" s="226"/>
      <c r="M876" s="226"/>
      <c r="N876" s="226"/>
      <c r="O876" s="226"/>
      <c r="P876" s="226"/>
      <c r="Q876" s="226"/>
      <c r="R876" s="226"/>
      <c r="S876" s="226"/>
      <c r="T876" s="226"/>
      <c r="U876" s="226"/>
      <c r="V876" s="226"/>
      <c r="W876" s="226"/>
      <c r="X876" s="226"/>
      <c r="Y876" s="226"/>
      <c r="Z876" s="226"/>
    </row>
    <row r="877" spans="1:26" ht="15.75" customHeight="1">
      <c r="A877" s="226"/>
      <c r="B877" s="226"/>
      <c r="C877" s="226"/>
      <c r="D877" s="226"/>
      <c r="E877" s="226"/>
      <c r="F877" s="226"/>
      <c r="G877" s="226"/>
      <c r="H877" s="226"/>
      <c r="I877" s="226"/>
      <c r="J877" s="226"/>
      <c r="K877" s="226"/>
      <c r="L877" s="226"/>
      <c r="M877" s="226"/>
      <c r="N877" s="226"/>
      <c r="O877" s="226"/>
      <c r="P877" s="226"/>
      <c r="Q877" s="226"/>
      <c r="R877" s="226"/>
      <c r="S877" s="226"/>
      <c r="T877" s="226"/>
      <c r="U877" s="226"/>
      <c r="V877" s="226"/>
      <c r="W877" s="226"/>
      <c r="X877" s="226"/>
      <c r="Y877" s="226"/>
      <c r="Z877" s="226"/>
    </row>
    <row r="878" spans="1:26" ht="15.75" customHeight="1">
      <c r="A878" s="226"/>
      <c r="B878" s="226"/>
      <c r="C878" s="226"/>
      <c r="D878" s="226"/>
      <c r="E878" s="226"/>
      <c r="F878" s="226"/>
      <c r="G878" s="226"/>
      <c r="H878" s="226"/>
      <c r="I878" s="226"/>
      <c r="J878" s="226"/>
      <c r="K878" s="226"/>
      <c r="L878" s="226"/>
      <c r="M878" s="226"/>
      <c r="N878" s="226"/>
      <c r="O878" s="226"/>
      <c r="P878" s="226"/>
      <c r="Q878" s="226"/>
      <c r="R878" s="226"/>
      <c r="S878" s="226"/>
      <c r="T878" s="226"/>
      <c r="U878" s="226"/>
      <c r="V878" s="226"/>
      <c r="W878" s="226"/>
      <c r="X878" s="226"/>
      <c r="Y878" s="226"/>
      <c r="Z878" s="226"/>
    </row>
    <row r="879" spans="1:26" ht="15.75" customHeight="1">
      <c r="A879" s="226"/>
      <c r="B879" s="226"/>
      <c r="C879" s="226"/>
      <c r="D879" s="226"/>
      <c r="E879" s="226"/>
      <c r="F879" s="226"/>
      <c r="G879" s="226"/>
      <c r="H879" s="226"/>
      <c r="I879" s="226"/>
      <c r="J879" s="226"/>
      <c r="K879" s="226"/>
      <c r="L879" s="226"/>
      <c r="M879" s="226"/>
      <c r="N879" s="226"/>
      <c r="O879" s="226"/>
      <c r="P879" s="226"/>
      <c r="Q879" s="226"/>
      <c r="R879" s="226"/>
      <c r="S879" s="226"/>
      <c r="T879" s="226"/>
      <c r="U879" s="226"/>
      <c r="V879" s="226"/>
      <c r="W879" s="226"/>
      <c r="X879" s="226"/>
      <c r="Y879" s="226"/>
      <c r="Z879" s="226"/>
    </row>
    <row r="880" spans="1:26" ht="15.75" customHeight="1">
      <c r="A880" s="226"/>
      <c r="B880" s="226"/>
      <c r="C880" s="226"/>
      <c r="D880" s="226"/>
      <c r="E880" s="226"/>
      <c r="F880" s="226"/>
      <c r="G880" s="226"/>
      <c r="H880" s="226"/>
      <c r="I880" s="226"/>
      <c r="J880" s="226"/>
      <c r="K880" s="226"/>
      <c r="L880" s="226"/>
      <c r="M880" s="226"/>
      <c r="N880" s="226"/>
      <c r="O880" s="226"/>
      <c r="P880" s="226"/>
      <c r="Q880" s="226"/>
      <c r="R880" s="226"/>
      <c r="S880" s="226"/>
      <c r="T880" s="226"/>
      <c r="U880" s="226"/>
      <c r="V880" s="226"/>
      <c r="W880" s="226"/>
      <c r="X880" s="226"/>
      <c r="Y880" s="226"/>
      <c r="Z880" s="226"/>
    </row>
    <row r="881" spans="1:26" ht="15.75" customHeight="1">
      <c r="A881" s="226"/>
      <c r="B881" s="226"/>
      <c r="C881" s="226"/>
      <c r="D881" s="226"/>
      <c r="E881" s="226"/>
      <c r="F881" s="226"/>
      <c r="G881" s="226"/>
      <c r="H881" s="226"/>
      <c r="I881" s="226"/>
      <c r="J881" s="226"/>
      <c r="K881" s="226"/>
      <c r="L881" s="226"/>
      <c r="M881" s="226"/>
      <c r="N881" s="226"/>
      <c r="O881" s="226"/>
      <c r="P881" s="226"/>
      <c r="Q881" s="226"/>
      <c r="R881" s="226"/>
      <c r="S881" s="226"/>
      <c r="T881" s="226"/>
      <c r="U881" s="226"/>
      <c r="V881" s="226"/>
      <c r="W881" s="226"/>
      <c r="X881" s="226"/>
      <c r="Y881" s="226"/>
      <c r="Z881" s="226"/>
    </row>
    <row r="882" spans="1:26" ht="15.75" customHeight="1">
      <c r="A882" s="226"/>
      <c r="B882" s="226"/>
      <c r="C882" s="226"/>
      <c r="D882" s="226"/>
      <c r="E882" s="226"/>
      <c r="F882" s="226"/>
      <c r="G882" s="226"/>
      <c r="H882" s="226"/>
      <c r="I882" s="226"/>
      <c r="J882" s="226"/>
      <c r="K882" s="226"/>
      <c r="L882" s="226"/>
      <c r="M882" s="226"/>
      <c r="N882" s="226"/>
      <c r="O882" s="226"/>
      <c r="P882" s="226"/>
      <c r="Q882" s="226"/>
      <c r="R882" s="226"/>
      <c r="S882" s="226"/>
      <c r="T882" s="226"/>
      <c r="U882" s="226"/>
      <c r="V882" s="226"/>
      <c r="W882" s="226"/>
      <c r="X882" s="226"/>
      <c r="Y882" s="226"/>
      <c r="Z882" s="226"/>
    </row>
    <row r="883" spans="1:26" ht="15.75" customHeight="1">
      <c r="A883" s="226"/>
      <c r="B883" s="226"/>
      <c r="C883" s="226"/>
      <c r="D883" s="226"/>
      <c r="E883" s="226"/>
      <c r="F883" s="226"/>
      <c r="G883" s="226"/>
      <c r="H883" s="226"/>
      <c r="I883" s="226"/>
      <c r="J883" s="226"/>
      <c r="K883" s="226"/>
      <c r="L883" s="226"/>
      <c r="M883" s="226"/>
      <c r="N883" s="226"/>
      <c r="O883" s="226"/>
      <c r="P883" s="226"/>
      <c r="Q883" s="226"/>
      <c r="R883" s="226"/>
      <c r="S883" s="226"/>
      <c r="T883" s="226"/>
      <c r="U883" s="226"/>
      <c r="V883" s="226"/>
      <c r="W883" s="226"/>
      <c r="X883" s="226"/>
      <c r="Y883" s="226"/>
      <c r="Z883" s="226"/>
    </row>
    <row r="884" spans="1:26" ht="15.75" customHeight="1">
      <c r="A884" s="226"/>
      <c r="B884" s="226"/>
      <c r="C884" s="226"/>
      <c r="D884" s="226"/>
      <c r="E884" s="226"/>
      <c r="F884" s="226"/>
      <c r="G884" s="226"/>
      <c r="H884" s="226"/>
      <c r="I884" s="226"/>
      <c r="J884" s="226"/>
      <c r="K884" s="226"/>
      <c r="L884" s="226"/>
      <c r="M884" s="226"/>
      <c r="N884" s="226"/>
      <c r="O884" s="226"/>
      <c r="P884" s="226"/>
      <c r="Q884" s="226"/>
      <c r="R884" s="226"/>
      <c r="S884" s="226"/>
      <c r="T884" s="226"/>
      <c r="U884" s="226"/>
      <c r="V884" s="226"/>
      <c r="W884" s="226"/>
      <c r="X884" s="226"/>
      <c r="Y884" s="226"/>
      <c r="Z884" s="226"/>
    </row>
    <row r="885" spans="1:26" ht="15.75" customHeight="1">
      <c r="A885" s="226"/>
      <c r="B885" s="226"/>
      <c r="C885" s="226"/>
      <c r="D885" s="226"/>
      <c r="E885" s="226"/>
      <c r="F885" s="226"/>
      <c r="G885" s="226"/>
      <c r="H885" s="226"/>
      <c r="I885" s="226"/>
      <c r="J885" s="226"/>
      <c r="K885" s="226"/>
      <c r="L885" s="226"/>
      <c r="M885" s="226"/>
      <c r="N885" s="226"/>
      <c r="O885" s="226"/>
      <c r="P885" s="226"/>
      <c r="Q885" s="226"/>
      <c r="R885" s="226"/>
      <c r="S885" s="226"/>
      <c r="T885" s="226"/>
      <c r="U885" s="226"/>
      <c r="V885" s="226"/>
      <c r="W885" s="226"/>
      <c r="X885" s="226"/>
      <c r="Y885" s="226"/>
      <c r="Z885" s="226"/>
    </row>
    <row r="886" spans="1:26" ht="15.75" customHeight="1">
      <c r="A886" s="226"/>
      <c r="B886" s="226"/>
      <c r="C886" s="226"/>
      <c r="D886" s="226"/>
      <c r="E886" s="226"/>
      <c r="F886" s="226"/>
      <c r="G886" s="226"/>
      <c r="H886" s="226"/>
      <c r="I886" s="226"/>
      <c r="J886" s="226"/>
      <c r="K886" s="226"/>
      <c r="L886" s="226"/>
      <c r="M886" s="226"/>
      <c r="N886" s="226"/>
      <c r="O886" s="226"/>
      <c r="P886" s="226"/>
      <c r="Q886" s="226"/>
      <c r="R886" s="226"/>
      <c r="S886" s="226"/>
      <c r="T886" s="226"/>
      <c r="U886" s="226"/>
      <c r="V886" s="226"/>
      <c r="W886" s="226"/>
      <c r="X886" s="226"/>
      <c r="Y886" s="226"/>
      <c r="Z886" s="226"/>
    </row>
    <row r="887" spans="1:26" ht="15.75" customHeight="1">
      <c r="A887" s="226"/>
      <c r="B887" s="226"/>
      <c r="C887" s="226"/>
      <c r="D887" s="226"/>
      <c r="E887" s="226"/>
      <c r="F887" s="226"/>
      <c r="G887" s="226"/>
      <c r="H887" s="226"/>
      <c r="I887" s="226"/>
      <c r="J887" s="226"/>
      <c r="K887" s="226"/>
      <c r="L887" s="226"/>
      <c r="M887" s="226"/>
      <c r="N887" s="226"/>
      <c r="O887" s="226"/>
      <c r="P887" s="226"/>
      <c r="Q887" s="226"/>
      <c r="R887" s="226"/>
      <c r="S887" s="226"/>
      <c r="T887" s="226"/>
      <c r="U887" s="226"/>
      <c r="V887" s="226"/>
      <c r="W887" s="226"/>
      <c r="X887" s="226"/>
      <c r="Y887" s="226"/>
      <c r="Z887" s="226"/>
    </row>
    <row r="888" spans="1:26" ht="15.75" customHeight="1">
      <c r="A888" s="226"/>
      <c r="B888" s="226"/>
      <c r="C888" s="226"/>
      <c r="D888" s="226"/>
      <c r="E888" s="226"/>
      <c r="F888" s="226"/>
      <c r="G888" s="226"/>
      <c r="H888" s="226"/>
      <c r="I888" s="226"/>
      <c r="J888" s="226"/>
      <c r="K888" s="226"/>
      <c r="L888" s="226"/>
      <c r="M888" s="226"/>
      <c r="N888" s="226"/>
      <c r="O888" s="226"/>
      <c r="P888" s="226"/>
      <c r="Q888" s="226"/>
      <c r="R888" s="226"/>
      <c r="S888" s="226"/>
      <c r="T888" s="226"/>
      <c r="U888" s="226"/>
      <c r="V888" s="226"/>
      <c r="W888" s="226"/>
      <c r="X888" s="226"/>
      <c r="Y888" s="226"/>
      <c r="Z888" s="226"/>
    </row>
    <row r="889" spans="1:26" ht="15.75" customHeight="1">
      <c r="A889" s="226"/>
      <c r="B889" s="226"/>
      <c r="C889" s="226"/>
      <c r="D889" s="226"/>
      <c r="E889" s="226"/>
      <c r="F889" s="226"/>
      <c r="G889" s="226"/>
      <c r="H889" s="226"/>
      <c r="I889" s="226"/>
      <c r="J889" s="226"/>
      <c r="K889" s="226"/>
      <c r="L889" s="226"/>
      <c r="M889" s="226"/>
      <c r="N889" s="226"/>
      <c r="O889" s="226"/>
      <c r="P889" s="226"/>
      <c r="Q889" s="226"/>
      <c r="R889" s="226"/>
      <c r="S889" s="226"/>
      <c r="T889" s="226"/>
      <c r="U889" s="226"/>
      <c r="V889" s="226"/>
      <c r="W889" s="226"/>
      <c r="X889" s="226"/>
      <c r="Y889" s="226"/>
      <c r="Z889" s="226"/>
    </row>
    <row r="890" spans="1:26" ht="15.75" customHeight="1">
      <c r="A890" s="226"/>
      <c r="B890" s="226"/>
      <c r="C890" s="226"/>
      <c r="D890" s="226"/>
      <c r="E890" s="226"/>
      <c r="F890" s="226"/>
      <c r="G890" s="226"/>
      <c r="H890" s="226"/>
      <c r="I890" s="226"/>
      <c r="J890" s="226"/>
      <c r="K890" s="226"/>
      <c r="L890" s="226"/>
      <c r="M890" s="226"/>
      <c r="N890" s="226"/>
      <c r="O890" s="226"/>
      <c r="P890" s="226"/>
      <c r="Q890" s="226"/>
      <c r="R890" s="226"/>
      <c r="S890" s="226"/>
      <c r="T890" s="226"/>
      <c r="U890" s="226"/>
      <c r="V890" s="226"/>
      <c r="W890" s="226"/>
      <c r="X890" s="226"/>
      <c r="Y890" s="226"/>
      <c r="Z890" s="226"/>
    </row>
    <row r="891" spans="1:26" ht="15.75" customHeight="1">
      <c r="A891" s="226"/>
      <c r="B891" s="226"/>
      <c r="C891" s="226"/>
      <c r="D891" s="226"/>
      <c r="E891" s="226"/>
      <c r="F891" s="226"/>
      <c r="G891" s="226"/>
      <c r="H891" s="226"/>
      <c r="I891" s="226"/>
      <c r="J891" s="226"/>
      <c r="K891" s="226"/>
      <c r="L891" s="226"/>
      <c r="M891" s="226"/>
      <c r="N891" s="226"/>
      <c r="O891" s="226"/>
      <c r="P891" s="226"/>
      <c r="Q891" s="226"/>
      <c r="R891" s="226"/>
      <c r="S891" s="226"/>
      <c r="T891" s="226"/>
      <c r="U891" s="226"/>
      <c r="V891" s="226"/>
      <c r="W891" s="226"/>
      <c r="X891" s="226"/>
      <c r="Y891" s="226"/>
      <c r="Z891" s="226"/>
    </row>
    <row r="892" spans="1:26" ht="15.75" customHeight="1">
      <c r="A892" s="226"/>
      <c r="B892" s="226"/>
      <c r="C892" s="226"/>
      <c r="D892" s="226"/>
      <c r="E892" s="226"/>
      <c r="F892" s="226"/>
      <c r="G892" s="226"/>
      <c r="H892" s="226"/>
      <c r="I892" s="226"/>
      <c r="J892" s="226"/>
      <c r="K892" s="226"/>
      <c r="L892" s="226"/>
      <c r="M892" s="226"/>
      <c r="N892" s="226"/>
      <c r="O892" s="226"/>
      <c r="P892" s="226"/>
      <c r="Q892" s="226"/>
      <c r="R892" s="226"/>
      <c r="S892" s="226"/>
      <c r="T892" s="226"/>
      <c r="U892" s="226"/>
      <c r="V892" s="226"/>
      <c r="W892" s="226"/>
      <c r="X892" s="226"/>
      <c r="Y892" s="226"/>
      <c r="Z892" s="226"/>
    </row>
    <row r="893" spans="1:26" ht="15.75" customHeight="1">
      <c r="A893" s="226"/>
      <c r="B893" s="226"/>
      <c r="C893" s="226"/>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6"/>
      <c r="Z893" s="226"/>
    </row>
    <row r="894" spans="1:26" ht="15.75" customHeight="1">
      <c r="A894" s="226"/>
      <c r="B894" s="226"/>
      <c r="C894" s="226"/>
      <c r="D894" s="226"/>
      <c r="E894" s="226"/>
      <c r="F894" s="226"/>
      <c r="G894" s="226"/>
      <c r="H894" s="226"/>
      <c r="I894" s="226"/>
      <c r="J894" s="226"/>
      <c r="K894" s="226"/>
      <c r="L894" s="226"/>
      <c r="M894" s="226"/>
      <c r="N894" s="226"/>
      <c r="O894" s="226"/>
      <c r="P894" s="226"/>
      <c r="Q894" s="226"/>
      <c r="R894" s="226"/>
      <c r="S894" s="226"/>
      <c r="T894" s="226"/>
      <c r="U894" s="226"/>
      <c r="V894" s="226"/>
      <c r="W894" s="226"/>
      <c r="X894" s="226"/>
      <c r="Y894" s="226"/>
      <c r="Z894" s="226"/>
    </row>
    <row r="895" spans="1:26" ht="15.75" customHeight="1">
      <c r="A895" s="226"/>
      <c r="B895" s="226"/>
      <c r="C895" s="226"/>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6"/>
      <c r="Z895" s="226"/>
    </row>
    <row r="896" spans="1:26" ht="15.75" customHeight="1">
      <c r="A896" s="226"/>
      <c r="B896" s="226"/>
      <c r="C896" s="226"/>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c r="Z896" s="226"/>
    </row>
    <row r="897" spans="1:26" ht="15.75" customHeight="1">
      <c r="A897" s="226"/>
      <c r="B897" s="226"/>
      <c r="C897" s="226"/>
      <c r="D897" s="226"/>
      <c r="E897" s="226"/>
      <c r="F897" s="226"/>
      <c r="G897" s="226"/>
      <c r="H897" s="226"/>
      <c r="I897" s="226"/>
      <c r="J897" s="226"/>
      <c r="K897" s="226"/>
      <c r="L897" s="226"/>
      <c r="M897" s="226"/>
      <c r="N897" s="226"/>
      <c r="O897" s="226"/>
      <c r="P897" s="226"/>
      <c r="Q897" s="226"/>
      <c r="R897" s="226"/>
      <c r="S897" s="226"/>
      <c r="T897" s="226"/>
      <c r="U897" s="226"/>
      <c r="V897" s="226"/>
      <c r="W897" s="226"/>
      <c r="X897" s="226"/>
      <c r="Y897" s="226"/>
      <c r="Z897" s="226"/>
    </row>
    <row r="898" spans="1:26" ht="15.75" customHeight="1">
      <c r="A898" s="226"/>
      <c r="B898" s="226"/>
      <c r="C898" s="226"/>
      <c r="D898" s="226"/>
      <c r="E898" s="226"/>
      <c r="F898" s="226"/>
      <c r="G898" s="226"/>
      <c r="H898" s="226"/>
      <c r="I898" s="226"/>
      <c r="J898" s="226"/>
      <c r="K898" s="226"/>
      <c r="L898" s="226"/>
      <c r="M898" s="226"/>
      <c r="N898" s="226"/>
      <c r="O898" s="226"/>
      <c r="P898" s="226"/>
      <c r="Q898" s="226"/>
      <c r="R898" s="226"/>
      <c r="S898" s="226"/>
      <c r="T898" s="226"/>
      <c r="U898" s="226"/>
      <c r="V898" s="226"/>
      <c r="W898" s="226"/>
      <c r="X898" s="226"/>
      <c r="Y898" s="226"/>
      <c r="Z898" s="226"/>
    </row>
    <row r="899" spans="1:26" ht="15.75" customHeight="1">
      <c r="A899" s="226"/>
      <c r="B899" s="226"/>
      <c r="C899" s="226"/>
      <c r="D899" s="226"/>
      <c r="E899" s="226"/>
      <c r="F899" s="226"/>
      <c r="G899" s="226"/>
      <c r="H899" s="226"/>
      <c r="I899" s="226"/>
      <c r="J899" s="226"/>
      <c r="K899" s="226"/>
      <c r="L899" s="226"/>
      <c r="M899" s="226"/>
      <c r="N899" s="226"/>
      <c r="O899" s="226"/>
      <c r="P899" s="226"/>
      <c r="Q899" s="226"/>
      <c r="R899" s="226"/>
      <c r="S899" s="226"/>
      <c r="T899" s="226"/>
      <c r="U899" s="226"/>
      <c r="V899" s="226"/>
      <c r="W899" s="226"/>
      <c r="X899" s="226"/>
      <c r="Y899" s="226"/>
      <c r="Z899" s="226"/>
    </row>
    <row r="900" spans="1:26" ht="15.75" customHeight="1">
      <c r="A900" s="226"/>
      <c r="B900" s="226"/>
      <c r="C900" s="226"/>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c r="Z900" s="226"/>
    </row>
    <row r="901" spans="1:26" ht="15.75" customHeight="1">
      <c r="A901" s="226"/>
      <c r="B901" s="226"/>
      <c r="C901" s="226"/>
      <c r="D901" s="226"/>
      <c r="E901" s="226"/>
      <c r="F901" s="226"/>
      <c r="G901" s="226"/>
      <c r="H901" s="226"/>
      <c r="I901" s="226"/>
      <c r="J901" s="226"/>
      <c r="K901" s="226"/>
      <c r="L901" s="226"/>
      <c r="M901" s="226"/>
      <c r="N901" s="226"/>
      <c r="O901" s="226"/>
      <c r="P901" s="226"/>
      <c r="Q901" s="226"/>
      <c r="R901" s="226"/>
      <c r="S901" s="226"/>
      <c r="T901" s="226"/>
      <c r="U901" s="226"/>
      <c r="V901" s="226"/>
      <c r="W901" s="226"/>
      <c r="X901" s="226"/>
      <c r="Y901" s="226"/>
      <c r="Z901" s="226"/>
    </row>
    <row r="902" spans="1:26" ht="15.75" customHeight="1">
      <c r="A902" s="226"/>
      <c r="B902" s="226"/>
      <c r="C902" s="226"/>
      <c r="D902" s="226"/>
      <c r="E902" s="226"/>
      <c r="F902" s="226"/>
      <c r="G902" s="226"/>
      <c r="H902" s="226"/>
      <c r="I902" s="226"/>
      <c r="J902" s="226"/>
      <c r="K902" s="226"/>
      <c r="L902" s="226"/>
      <c r="M902" s="226"/>
      <c r="N902" s="226"/>
      <c r="O902" s="226"/>
      <c r="P902" s="226"/>
      <c r="Q902" s="226"/>
      <c r="R902" s="226"/>
      <c r="S902" s="226"/>
      <c r="T902" s="226"/>
      <c r="U902" s="226"/>
      <c r="V902" s="226"/>
      <c r="W902" s="226"/>
      <c r="X902" s="226"/>
      <c r="Y902" s="226"/>
      <c r="Z902" s="226"/>
    </row>
    <row r="903" spans="1:26" ht="15.75" customHeight="1">
      <c r="A903" s="226"/>
      <c r="B903" s="226"/>
      <c r="C903" s="226"/>
      <c r="D903" s="226"/>
      <c r="E903" s="226"/>
      <c r="F903" s="226"/>
      <c r="G903" s="226"/>
      <c r="H903" s="226"/>
      <c r="I903" s="226"/>
      <c r="J903" s="226"/>
      <c r="K903" s="226"/>
      <c r="L903" s="226"/>
      <c r="M903" s="226"/>
      <c r="N903" s="226"/>
      <c r="O903" s="226"/>
      <c r="P903" s="226"/>
      <c r="Q903" s="226"/>
      <c r="R903" s="226"/>
      <c r="S903" s="226"/>
      <c r="T903" s="226"/>
      <c r="U903" s="226"/>
      <c r="V903" s="226"/>
      <c r="W903" s="226"/>
      <c r="X903" s="226"/>
      <c r="Y903" s="226"/>
      <c r="Z903" s="226"/>
    </row>
    <row r="904" spans="1:26" ht="15.75" customHeight="1">
      <c r="A904" s="226"/>
      <c r="B904" s="226"/>
      <c r="C904" s="226"/>
      <c r="D904" s="226"/>
      <c r="E904" s="226"/>
      <c r="F904" s="226"/>
      <c r="G904" s="226"/>
      <c r="H904" s="226"/>
      <c r="I904" s="226"/>
      <c r="J904" s="226"/>
      <c r="K904" s="226"/>
      <c r="L904" s="226"/>
      <c r="M904" s="226"/>
      <c r="N904" s="226"/>
      <c r="O904" s="226"/>
      <c r="P904" s="226"/>
      <c r="Q904" s="226"/>
      <c r="R904" s="226"/>
      <c r="S904" s="226"/>
      <c r="T904" s="226"/>
      <c r="U904" s="226"/>
      <c r="V904" s="226"/>
      <c r="W904" s="226"/>
      <c r="X904" s="226"/>
      <c r="Y904" s="226"/>
      <c r="Z904" s="226"/>
    </row>
    <row r="905" spans="1:26" ht="15.75" customHeight="1">
      <c r="A905" s="226"/>
      <c r="B905" s="226"/>
      <c r="C905" s="226"/>
      <c r="D905" s="226"/>
      <c r="E905" s="226"/>
      <c r="F905" s="226"/>
      <c r="G905" s="226"/>
      <c r="H905" s="226"/>
      <c r="I905" s="226"/>
      <c r="J905" s="226"/>
      <c r="K905" s="226"/>
      <c r="L905" s="226"/>
      <c r="M905" s="226"/>
      <c r="N905" s="226"/>
      <c r="O905" s="226"/>
      <c r="P905" s="226"/>
      <c r="Q905" s="226"/>
      <c r="R905" s="226"/>
      <c r="S905" s="226"/>
      <c r="T905" s="226"/>
      <c r="U905" s="226"/>
      <c r="V905" s="226"/>
      <c r="W905" s="226"/>
      <c r="X905" s="226"/>
      <c r="Y905" s="226"/>
      <c r="Z905" s="226"/>
    </row>
    <row r="906" spans="1:26" ht="15.75" customHeight="1">
      <c r="A906" s="226"/>
      <c r="B906" s="226"/>
      <c r="C906" s="226"/>
      <c r="D906" s="226"/>
      <c r="E906" s="226"/>
      <c r="F906" s="226"/>
      <c r="G906" s="226"/>
      <c r="H906" s="226"/>
      <c r="I906" s="226"/>
      <c r="J906" s="226"/>
      <c r="K906" s="226"/>
      <c r="L906" s="226"/>
      <c r="M906" s="226"/>
      <c r="N906" s="226"/>
      <c r="O906" s="226"/>
      <c r="P906" s="226"/>
      <c r="Q906" s="226"/>
      <c r="R906" s="226"/>
      <c r="S906" s="226"/>
      <c r="T906" s="226"/>
      <c r="U906" s="226"/>
      <c r="V906" s="226"/>
      <c r="W906" s="226"/>
      <c r="X906" s="226"/>
      <c r="Y906" s="226"/>
      <c r="Z906" s="226"/>
    </row>
    <row r="907" spans="1:26" ht="15.75" customHeight="1">
      <c r="A907" s="226"/>
      <c r="B907" s="226"/>
      <c r="C907" s="226"/>
      <c r="D907" s="226"/>
      <c r="E907" s="226"/>
      <c r="F907" s="226"/>
      <c r="G907" s="226"/>
      <c r="H907" s="226"/>
      <c r="I907" s="226"/>
      <c r="J907" s="226"/>
      <c r="K907" s="226"/>
      <c r="L907" s="226"/>
      <c r="M907" s="226"/>
      <c r="N907" s="226"/>
      <c r="O907" s="226"/>
      <c r="P907" s="226"/>
      <c r="Q907" s="226"/>
      <c r="R907" s="226"/>
      <c r="S907" s="226"/>
      <c r="T907" s="226"/>
      <c r="U907" s="226"/>
      <c r="V907" s="226"/>
      <c r="W907" s="226"/>
      <c r="X907" s="226"/>
      <c r="Y907" s="226"/>
      <c r="Z907" s="226"/>
    </row>
    <row r="908" spans="1:26" ht="15.75" customHeight="1">
      <c r="A908" s="226"/>
      <c r="B908" s="226"/>
      <c r="C908" s="226"/>
      <c r="D908" s="226"/>
      <c r="E908" s="226"/>
      <c r="F908" s="226"/>
      <c r="G908" s="226"/>
      <c r="H908" s="226"/>
      <c r="I908" s="226"/>
      <c r="J908" s="226"/>
      <c r="K908" s="226"/>
      <c r="L908" s="226"/>
      <c r="M908" s="226"/>
      <c r="N908" s="226"/>
      <c r="O908" s="226"/>
      <c r="P908" s="226"/>
      <c r="Q908" s="226"/>
      <c r="R908" s="226"/>
      <c r="S908" s="226"/>
      <c r="T908" s="226"/>
      <c r="U908" s="226"/>
      <c r="V908" s="226"/>
      <c r="W908" s="226"/>
      <c r="X908" s="226"/>
      <c r="Y908" s="226"/>
      <c r="Z908" s="226"/>
    </row>
    <row r="909" spans="1:26" ht="15.75" customHeight="1">
      <c r="A909" s="226"/>
      <c r="B909" s="226"/>
      <c r="C909" s="226"/>
      <c r="D909" s="226"/>
      <c r="E909" s="226"/>
      <c r="F909" s="226"/>
      <c r="G909" s="226"/>
      <c r="H909" s="226"/>
      <c r="I909" s="226"/>
      <c r="J909" s="226"/>
      <c r="K909" s="226"/>
      <c r="L909" s="226"/>
      <c r="M909" s="226"/>
      <c r="N909" s="226"/>
      <c r="O909" s="226"/>
      <c r="P909" s="226"/>
      <c r="Q909" s="226"/>
      <c r="R909" s="226"/>
      <c r="S909" s="226"/>
      <c r="T909" s="226"/>
      <c r="U909" s="226"/>
      <c r="V909" s="226"/>
      <c r="W909" s="226"/>
      <c r="X909" s="226"/>
      <c r="Y909" s="226"/>
      <c r="Z909" s="226"/>
    </row>
    <row r="910" spans="1:26" ht="15.75" customHeight="1">
      <c r="A910" s="226"/>
      <c r="B910" s="226"/>
      <c r="C910" s="226"/>
      <c r="D910" s="226"/>
      <c r="E910" s="226"/>
      <c r="F910" s="226"/>
      <c r="G910" s="226"/>
      <c r="H910" s="226"/>
      <c r="I910" s="226"/>
      <c r="J910" s="226"/>
      <c r="K910" s="226"/>
      <c r="L910" s="226"/>
      <c r="M910" s="226"/>
      <c r="N910" s="226"/>
      <c r="O910" s="226"/>
      <c r="P910" s="226"/>
      <c r="Q910" s="226"/>
      <c r="R910" s="226"/>
      <c r="S910" s="226"/>
      <c r="T910" s="226"/>
      <c r="U910" s="226"/>
      <c r="V910" s="226"/>
      <c r="W910" s="226"/>
      <c r="X910" s="226"/>
      <c r="Y910" s="226"/>
      <c r="Z910" s="226"/>
    </row>
    <row r="911" spans="1:26" ht="15.75" customHeight="1">
      <c r="A911" s="226"/>
      <c r="B911" s="226"/>
      <c r="C911" s="226"/>
      <c r="D911" s="226"/>
      <c r="E911" s="226"/>
      <c r="F911" s="226"/>
      <c r="G911" s="226"/>
      <c r="H911" s="226"/>
      <c r="I911" s="226"/>
      <c r="J911" s="226"/>
      <c r="K911" s="226"/>
      <c r="L911" s="226"/>
      <c r="M911" s="226"/>
      <c r="N911" s="226"/>
      <c r="O911" s="226"/>
      <c r="P911" s="226"/>
      <c r="Q911" s="226"/>
      <c r="R911" s="226"/>
      <c r="S911" s="226"/>
      <c r="T911" s="226"/>
      <c r="U911" s="226"/>
      <c r="V911" s="226"/>
      <c r="W911" s="226"/>
      <c r="X911" s="226"/>
      <c r="Y911" s="226"/>
      <c r="Z911" s="226"/>
    </row>
    <row r="912" spans="1:26" ht="15.75" customHeight="1">
      <c r="A912" s="226"/>
      <c r="B912" s="226"/>
      <c r="C912" s="226"/>
      <c r="D912" s="226"/>
      <c r="E912" s="226"/>
      <c r="F912" s="226"/>
      <c r="G912" s="226"/>
      <c r="H912" s="226"/>
      <c r="I912" s="226"/>
      <c r="J912" s="226"/>
      <c r="K912" s="226"/>
      <c r="L912" s="226"/>
      <c r="M912" s="226"/>
      <c r="N912" s="226"/>
      <c r="O912" s="226"/>
      <c r="P912" s="226"/>
      <c r="Q912" s="226"/>
      <c r="R912" s="226"/>
      <c r="S912" s="226"/>
      <c r="T912" s="226"/>
      <c r="U912" s="226"/>
      <c r="V912" s="226"/>
      <c r="W912" s="226"/>
      <c r="X912" s="226"/>
      <c r="Y912" s="226"/>
      <c r="Z912" s="226"/>
    </row>
    <row r="913" spans="1:26" ht="15.75" customHeight="1">
      <c r="A913" s="226"/>
      <c r="B913" s="226"/>
      <c r="C913" s="226"/>
      <c r="D913" s="226"/>
      <c r="E913" s="226"/>
      <c r="F913" s="226"/>
      <c r="G913" s="226"/>
      <c r="H913" s="226"/>
      <c r="I913" s="226"/>
      <c r="J913" s="226"/>
      <c r="K913" s="226"/>
      <c r="L913" s="226"/>
      <c r="M913" s="226"/>
      <c r="N913" s="226"/>
      <c r="O913" s="226"/>
      <c r="P913" s="226"/>
      <c r="Q913" s="226"/>
      <c r="R913" s="226"/>
      <c r="S913" s="226"/>
      <c r="T913" s="226"/>
      <c r="U913" s="226"/>
      <c r="V913" s="226"/>
      <c r="W913" s="226"/>
      <c r="X913" s="226"/>
      <c r="Y913" s="226"/>
      <c r="Z913" s="226"/>
    </row>
    <row r="914" spans="1:26" ht="15.75" customHeight="1">
      <c r="A914" s="226"/>
      <c r="B914" s="226"/>
      <c r="C914" s="226"/>
      <c r="D914" s="226"/>
      <c r="E914" s="226"/>
      <c r="F914" s="226"/>
      <c r="G914" s="226"/>
      <c r="H914" s="226"/>
      <c r="I914" s="226"/>
      <c r="J914" s="226"/>
      <c r="K914" s="226"/>
      <c r="L914" s="226"/>
      <c r="M914" s="226"/>
      <c r="N914" s="226"/>
      <c r="O914" s="226"/>
      <c r="P914" s="226"/>
      <c r="Q914" s="226"/>
      <c r="R914" s="226"/>
      <c r="S914" s="226"/>
      <c r="T914" s="226"/>
      <c r="U914" s="226"/>
      <c r="V914" s="226"/>
      <c r="W914" s="226"/>
      <c r="X914" s="226"/>
      <c r="Y914" s="226"/>
      <c r="Z914" s="226"/>
    </row>
    <row r="915" spans="1:26" ht="15.75" customHeight="1">
      <c r="A915" s="226"/>
      <c r="B915" s="226"/>
      <c r="C915" s="226"/>
      <c r="D915" s="226"/>
      <c r="E915" s="226"/>
      <c r="F915" s="226"/>
      <c r="G915" s="226"/>
      <c r="H915" s="226"/>
      <c r="I915" s="226"/>
      <c r="J915" s="226"/>
      <c r="K915" s="226"/>
      <c r="L915" s="226"/>
      <c r="M915" s="226"/>
      <c r="N915" s="226"/>
      <c r="O915" s="226"/>
      <c r="P915" s="226"/>
      <c r="Q915" s="226"/>
      <c r="R915" s="226"/>
      <c r="S915" s="226"/>
      <c r="T915" s="226"/>
      <c r="U915" s="226"/>
      <c r="V915" s="226"/>
      <c r="W915" s="226"/>
      <c r="X915" s="226"/>
      <c r="Y915" s="226"/>
      <c r="Z915" s="226"/>
    </row>
    <row r="916" spans="1:26" ht="15.75" customHeight="1">
      <c r="A916" s="226"/>
      <c r="B916" s="226"/>
      <c r="C916" s="226"/>
      <c r="D916" s="226"/>
      <c r="E916" s="226"/>
      <c r="F916" s="226"/>
      <c r="G916" s="226"/>
      <c r="H916" s="226"/>
      <c r="I916" s="226"/>
      <c r="J916" s="226"/>
      <c r="K916" s="226"/>
      <c r="L916" s="226"/>
      <c r="M916" s="226"/>
      <c r="N916" s="226"/>
      <c r="O916" s="226"/>
      <c r="P916" s="226"/>
      <c r="Q916" s="226"/>
      <c r="R916" s="226"/>
      <c r="S916" s="226"/>
      <c r="T916" s="226"/>
      <c r="U916" s="226"/>
      <c r="V916" s="226"/>
      <c r="W916" s="226"/>
      <c r="X916" s="226"/>
      <c r="Y916" s="226"/>
      <c r="Z916" s="226"/>
    </row>
    <row r="917" spans="1:26" ht="15.75" customHeight="1">
      <c r="A917" s="226"/>
      <c r="B917" s="226"/>
      <c r="C917" s="226"/>
      <c r="D917" s="226"/>
      <c r="E917" s="226"/>
      <c r="F917" s="226"/>
      <c r="G917" s="226"/>
      <c r="H917" s="226"/>
      <c r="I917" s="226"/>
      <c r="J917" s="226"/>
      <c r="K917" s="226"/>
      <c r="L917" s="226"/>
      <c r="M917" s="226"/>
      <c r="N917" s="226"/>
      <c r="O917" s="226"/>
      <c r="P917" s="226"/>
      <c r="Q917" s="226"/>
      <c r="R917" s="226"/>
      <c r="S917" s="226"/>
      <c r="T917" s="226"/>
      <c r="U917" s="226"/>
      <c r="V917" s="226"/>
      <c r="W917" s="226"/>
      <c r="X917" s="226"/>
      <c r="Y917" s="226"/>
      <c r="Z917" s="226"/>
    </row>
    <row r="918" spans="1:26" ht="15.75" customHeight="1">
      <c r="A918" s="226"/>
      <c r="B918" s="226"/>
      <c r="C918" s="226"/>
      <c r="D918" s="226"/>
      <c r="E918" s="226"/>
      <c r="F918" s="226"/>
      <c r="G918" s="226"/>
      <c r="H918" s="226"/>
      <c r="I918" s="226"/>
      <c r="J918" s="226"/>
      <c r="K918" s="226"/>
      <c r="L918" s="226"/>
      <c r="M918" s="226"/>
      <c r="N918" s="226"/>
      <c r="O918" s="226"/>
      <c r="P918" s="226"/>
      <c r="Q918" s="226"/>
      <c r="R918" s="226"/>
      <c r="S918" s="226"/>
      <c r="T918" s="226"/>
      <c r="U918" s="226"/>
      <c r="V918" s="226"/>
      <c r="W918" s="226"/>
      <c r="X918" s="226"/>
      <c r="Y918" s="226"/>
      <c r="Z918" s="226"/>
    </row>
    <row r="919" spans="1:26" ht="15.75" customHeight="1">
      <c r="A919" s="226"/>
      <c r="B919" s="226"/>
      <c r="C919" s="226"/>
      <c r="D919" s="226"/>
      <c r="E919" s="226"/>
      <c r="F919" s="226"/>
      <c r="G919" s="226"/>
      <c r="H919" s="226"/>
      <c r="I919" s="226"/>
      <c r="J919" s="226"/>
      <c r="K919" s="226"/>
      <c r="L919" s="226"/>
      <c r="M919" s="226"/>
      <c r="N919" s="226"/>
      <c r="O919" s="226"/>
      <c r="P919" s="226"/>
      <c r="Q919" s="226"/>
      <c r="R919" s="226"/>
      <c r="S919" s="226"/>
      <c r="T919" s="226"/>
      <c r="U919" s="226"/>
      <c r="V919" s="226"/>
      <c r="W919" s="226"/>
      <c r="X919" s="226"/>
      <c r="Y919" s="226"/>
      <c r="Z919" s="226"/>
    </row>
    <row r="920" spans="1:26" ht="15.75" customHeight="1">
      <c r="A920" s="226"/>
      <c r="B920" s="226"/>
      <c r="C920" s="226"/>
      <c r="D920" s="226"/>
      <c r="E920" s="226"/>
      <c r="F920" s="226"/>
      <c r="G920" s="226"/>
      <c r="H920" s="226"/>
      <c r="I920" s="226"/>
      <c r="J920" s="226"/>
      <c r="K920" s="226"/>
      <c r="L920" s="226"/>
      <c r="M920" s="226"/>
      <c r="N920" s="226"/>
      <c r="O920" s="226"/>
      <c r="P920" s="226"/>
      <c r="Q920" s="226"/>
      <c r="R920" s="226"/>
      <c r="S920" s="226"/>
      <c r="T920" s="226"/>
      <c r="U920" s="226"/>
      <c r="V920" s="226"/>
      <c r="W920" s="226"/>
      <c r="X920" s="226"/>
      <c r="Y920" s="226"/>
      <c r="Z920" s="226"/>
    </row>
    <row r="921" spans="1:26" ht="15.75" customHeight="1">
      <c r="A921" s="226"/>
      <c r="B921" s="226"/>
      <c r="C921" s="226"/>
      <c r="D921" s="226"/>
      <c r="E921" s="226"/>
      <c r="F921" s="226"/>
      <c r="G921" s="226"/>
      <c r="H921" s="226"/>
      <c r="I921" s="226"/>
      <c r="J921" s="226"/>
      <c r="K921" s="226"/>
      <c r="L921" s="226"/>
      <c r="M921" s="226"/>
      <c r="N921" s="226"/>
      <c r="O921" s="226"/>
      <c r="P921" s="226"/>
      <c r="Q921" s="226"/>
      <c r="R921" s="226"/>
      <c r="S921" s="226"/>
      <c r="T921" s="226"/>
      <c r="U921" s="226"/>
      <c r="V921" s="226"/>
      <c r="W921" s="226"/>
      <c r="X921" s="226"/>
      <c r="Y921" s="226"/>
      <c r="Z921" s="226"/>
    </row>
    <row r="922" spans="1:26" ht="15.75" customHeight="1">
      <c r="A922" s="226"/>
      <c r="B922" s="226"/>
      <c r="C922" s="226"/>
      <c r="D922" s="226"/>
      <c r="E922" s="226"/>
      <c r="F922" s="226"/>
      <c r="G922" s="226"/>
      <c r="H922" s="226"/>
      <c r="I922" s="226"/>
      <c r="J922" s="226"/>
      <c r="K922" s="226"/>
      <c r="L922" s="226"/>
      <c r="M922" s="226"/>
      <c r="N922" s="226"/>
      <c r="O922" s="226"/>
      <c r="P922" s="226"/>
      <c r="Q922" s="226"/>
      <c r="R922" s="226"/>
      <c r="S922" s="226"/>
      <c r="T922" s="226"/>
      <c r="U922" s="226"/>
      <c r="V922" s="226"/>
      <c r="W922" s="226"/>
      <c r="X922" s="226"/>
      <c r="Y922" s="226"/>
      <c r="Z922" s="226"/>
    </row>
    <row r="923" spans="1:26" ht="15.75" customHeight="1">
      <c r="A923" s="226"/>
      <c r="B923" s="226"/>
      <c r="C923" s="226"/>
      <c r="D923" s="226"/>
      <c r="E923" s="226"/>
      <c r="F923" s="226"/>
      <c r="G923" s="226"/>
      <c r="H923" s="226"/>
      <c r="I923" s="226"/>
      <c r="J923" s="226"/>
      <c r="K923" s="226"/>
      <c r="L923" s="226"/>
      <c r="M923" s="226"/>
      <c r="N923" s="226"/>
      <c r="O923" s="226"/>
      <c r="P923" s="226"/>
      <c r="Q923" s="226"/>
      <c r="R923" s="226"/>
      <c r="S923" s="226"/>
      <c r="T923" s="226"/>
      <c r="U923" s="226"/>
      <c r="V923" s="226"/>
      <c r="W923" s="226"/>
      <c r="X923" s="226"/>
      <c r="Y923" s="226"/>
      <c r="Z923" s="226"/>
    </row>
    <row r="924" spans="1:26" ht="15.75" customHeight="1">
      <c r="A924" s="226"/>
      <c r="B924" s="226"/>
      <c r="C924" s="226"/>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c r="Z924" s="226"/>
    </row>
    <row r="925" spans="1:26" ht="15.75" customHeight="1">
      <c r="A925" s="226"/>
      <c r="B925" s="226"/>
      <c r="C925" s="226"/>
      <c r="D925" s="226"/>
      <c r="E925" s="226"/>
      <c r="F925" s="226"/>
      <c r="G925" s="226"/>
      <c r="H925" s="226"/>
      <c r="I925" s="226"/>
      <c r="J925" s="226"/>
      <c r="K925" s="226"/>
      <c r="L925" s="226"/>
      <c r="M925" s="226"/>
      <c r="N925" s="226"/>
      <c r="O925" s="226"/>
      <c r="P925" s="226"/>
      <c r="Q925" s="226"/>
      <c r="R925" s="226"/>
      <c r="S925" s="226"/>
      <c r="T925" s="226"/>
      <c r="U925" s="226"/>
      <c r="V925" s="226"/>
      <c r="W925" s="226"/>
      <c r="X925" s="226"/>
      <c r="Y925" s="226"/>
      <c r="Z925" s="226"/>
    </row>
    <row r="926" spans="1:26" ht="15.75" customHeight="1">
      <c r="A926" s="226"/>
      <c r="B926" s="226"/>
      <c r="C926" s="226"/>
      <c r="D926" s="226"/>
      <c r="E926" s="226"/>
      <c r="F926" s="226"/>
      <c r="G926" s="226"/>
      <c r="H926" s="226"/>
      <c r="I926" s="226"/>
      <c r="J926" s="226"/>
      <c r="K926" s="226"/>
      <c r="L926" s="226"/>
      <c r="M926" s="226"/>
      <c r="N926" s="226"/>
      <c r="O926" s="226"/>
      <c r="P926" s="226"/>
      <c r="Q926" s="226"/>
      <c r="R926" s="226"/>
      <c r="S926" s="226"/>
      <c r="T926" s="226"/>
      <c r="U926" s="226"/>
      <c r="V926" s="226"/>
      <c r="W926" s="226"/>
      <c r="X926" s="226"/>
      <c r="Y926" s="226"/>
      <c r="Z926" s="226"/>
    </row>
    <row r="927" spans="1:26" ht="15.75" customHeight="1">
      <c r="A927" s="226"/>
      <c r="B927" s="226"/>
      <c r="C927" s="226"/>
      <c r="D927" s="226"/>
      <c r="E927" s="226"/>
      <c r="F927" s="226"/>
      <c r="G927" s="226"/>
      <c r="H927" s="226"/>
      <c r="I927" s="226"/>
      <c r="J927" s="226"/>
      <c r="K927" s="226"/>
      <c r="L927" s="226"/>
      <c r="M927" s="226"/>
      <c r="N927" s="226"/>
      <c r="O927" s="226"/>
      <c r="P927" s="226"/>
      <c r="Q927" s="226"/>
      <c r="R927" s="226"/>
      <c r="S927" s="226"/>
      <c r="T927" s="226"/>
      <c r="U927" s="226"/>
      <c r="V927" s="226"/>
      <c r="W927" s="226"/>
      <c r="X927" s="226"/>
      <c r="Y927" s="226"/>
      <c r="Z927" s="226"/>
    </row>
    <row r="928" spans="1:26" ht="15.75" customHeight="1">
      <c r="A928" s="226"/>
      <c r="B928" s="226"/>
      <c r="C928" s="226"/>
      <c r="D928" s="226"/>
      <c r="E928" s="226"/>
      <c r="F928" s="226"/>
      <c r="G928" s="226"/>
      <c r="H928" s="226"/>
      <c r="I928" s="226"/>
      <c r="J928" s="226"/>
      <c r="K928" s="226"/>
      <c r="L928" s="226"/>
      <c r="M928" s="226"/>
      <c r="N928" s="226"/>
      <c r="O928" s="226"/>
      <c r="P928" s="226"/>
      <c r="Q928" s="226"/>
      <c r="R928" s="226"/>
      <c r="S928" s="226"/>
      <c r="T928" s="226"/>
      <c r="U928" s="226"/>
      <c r="V928" s="226"/>
      <c r="W928" s="226"/>
      <c r="X928" s="226"/>
      <c r="Y928" s="226"/>
      <c r="Z928" s="226"/>
    </row>
    <row r="929" spans="1:26" ht="15.75" customHeight="1">
      <c r="A929" s="226"/>
      <c r="B929" s="226"/>
      <c r="C929" s="226"/>
      <c r="D929" s="226"/>
      <c r="E929" s="226"/>
      <c r="F929" s="226"/>
      <c r="G929" s="226"/>
      <c r="H929" s="226"/>
      <c r="I929" s="226"/>
      <c r="J929" s="226"/>
      <c r="K929" s="226"/>
      <c r="L929" s="226"/>
      <c r="M929" s="226"/>
      <c r="N929" s="226"/>
      <c r="O929" s="226"/>
      <c r="P929" s="226"/>
      <c r="Q929" s="226"/>
      <c r="R929" s="226"/>
      <c r="S929" s="226"/>
      <c r="T929" s="226"/>
      <c r="U929" s="226"/>
      <c r="V929" s="226"/>
      <c r="W929" s="226"/>
      <c r="X929" s="226"/>
      <c r="Y929" s="226"/>
      <c r="Z929" s="226"/>
    </row>
    <row r="930" spans="1:26" ht="15.75" customHeight="1">
      <c r="A930" s="226"/>
      <c r="B930" s="226"/>
      <c r="C930" s="226"/>
      <c r="D930" s="226"/>
      <c r="E930" s="226"/>
      <c r="F930" s="226"/>
      <c r="G930" s="226"/>
      <c r="H930" s="226"/>
      <c r="I930" s="226"/>
      <c r="J930" s="226"/>
      <c r="K930" s="226"/>
      <c r="L930" s="226"/>
      <c r="M930" s="226"/>
      <c r="N930" s="226"/>
      <c r="O930" s="226"/>
      <c r="P930" s="226"/>
      <c r="Q930" s="226"/>
      <c r="R930" s="226"/>
      <c r="S930" s="226"/>
      <c r="T930" s="226"/>
      <c r="U930" s="226"/>
      <c r="V930" s="226"/>
      <c r="W930" s="226"/>
      <c r="X930" s="226"/>
      <c r="Y930" s="226"/>
      <c r="Z930" s="226"/>
    </row>
    <row r="931" spans="1:26" ht="15.75" customHeight="1">
      <c r="A931" s="226"/>
      <c r="B931" s="226"/>
      <c r="C931" s="226"/>
      <c r="D931" s="226"/>
      <c r="E931" s="226"/>
      <c r="F931" s="226"/>
      <c r="G931" s="226"/>
      <c r="H931" s="226"/>
      <c r="I931" s="226"/>
      <c r="J931" s="226"/>
      <c r="K931" s="226"/>
      <c r="L931" s="226"/>
      <c r="M931" s="226"/>
      <c r="N931" s="226"/>
      <c r="O931" s="226"/>
      <c r="P931" s="226"/>
      <c r="Q931" s="226"/>
      <c r="R931" s="226"/>
      <c r="S931" s="226"/>
      <c r="T931" s="226"/>
      <c r="U931" s="226"/>
      <c r="V931" s="226"/>
      <c r="W931" s="226"/>
      <c r="X931" s="226"/>
      <c r="Y931" s="226"/>
      <c r="Z931" s="226"/>
    </row>
    <row r="932" spans="1:26" ht="15.75" customHeight="1">
      <c r="A932" s="226"/>
      <c r="B932" s="226"/>
      <c r="C932" s="226"/>
      <c r="D932" s="226"/>
      <c r="E932" s="226"/>
      <c r="F932" s="226"/>
      <c r="G932" s="226"/>
      <c r="H932" s="226"/>
      <c r="I932" s="226"/>
      <c r="J932" s="226"/>
      <c r="K932" s="226"/>
      <c r="L932" s="226"/>
      <c r="M932" s="226"/>
      <c r="N932" s="226"/>
      <c r="O932" s="226"/>
      <c r="P932" s="226"/>
      <c r="Q932" s="226"/>
      <c r="R932" s="226"/>
      <c r="S932" s="226"/>
      <c r="T932" s="226"/>
      <c r="U932" s="226"/>
      <c r="V932" s="226"/>
      <c r="W932" s="226"/>
      <c r="X932" s="226"/>
      <c r="Y932" s="226"/>
      <c r="Z932" s="226"/>
    </row>
    <row r="933" spans="1:26" ht="15.75" customHeight="1">
      <c r="A933" s="226"/>
      <c r="B933" s="226"/>
      <c r="C933" s="226"/>
      <c r="D933" s="226"/>
      <c r="E933" s="226"/>
      <c r="F933" s="226"/>
      <c r="G933" s="226"/>
      <c r="H933" s="226"/>
      <c r="I933" s="226"/>
      <c r="J933" s="226"/>
      <c r="K933" s="226"/>
      <c r="L933" s="226"/>
      <c r="M933" s="226"/>
      <c r="N933" s="226"/>
      <c r="O933" s="226"/>
      <c r="P933" s="226"/>
      <c r="Q933" s="226"/>
      <c r="R933" s="226"/>
      <c r="S933" s="226"/>
      <c r="T933" s="226"/>
      <c r="U933" s="226"/>
      <c r="V933" s="226"/>
      <c r="W933" s="226"/>
      <c r="X933" s="226"/>
      <c r="Y933" s="226"/>
      <c r="Z933" s="226"/>
    </row>
    <row r="934" spans="1:26" ht="15.75" customHeight="1">
      <c r="A934" s="226"/>
      <c r="B934" s="226"/>
      <c r="C934" s="226"/>
      <c r="D934" s="226"/>
      <c r="E934" s="226"/>
      <c r="F934" s="226"/>
      <c r="G934" s="226"/>
      <c r="H934" s="226"/>
      <c r="I934" s="226"/>
      <c r="J934" s="226"/>
      <c r="K934" s="226"/>
      <c r="L934" s="226"/>
      <c r="M934" s="226"/>
      <c r="N934" s="226"/>
      <c r="O934" s="226"/>
      <c r="P934" s="226"/>
      <c r="Q934" s="226"/>
      <c r="R934" s="226"/>
      <c r="S934" s="226"/>
      <c r="T934" s="226"/>
      <c r="U934" s="226"/>
      <c r="V934" s="226"/>
      <c r="W934" s="226"/>
      <c r="X934" s="226"/>
      <c r="Y934" s="226"/>
      <c r="Z934" s="226"/>
    </row>
    <row r="935" spans="1:26" ht="15.75" customHeight="1">
      <c r="A935" s="226"/>
      <c r="B935" s="226"/>
      <c r="C935" s="226"/>
      <c r="D935" s="226"/>
      <c r="E935" s="226"/>
      <c r="F935" s="226"/>
      <c r="G935" s="226"/>
      <c r="H935" s="226"/>
      <c r="I935" s="226"/>
      <c r="J935" s="226"/>
      <c r="K935" s="226"/>
      <c r="L935" s="226"/>
      <c r="M935" s="226"/>
      <c r="N935" s="226"/>
      <c r="O935" s="226"/>
      <c r="P935" s="226"/>
      <c r="Q935" s="226"/>
      <c r="R935" s="226"/>
      <c r="S935" s="226"/>
      <c r="T935" s="226"/>
      <c r="U935" s="226"/>
      <c r="V935" s="226"/>
      <c r="W935" s="226"/>
      <c r="X935" s="226"/>
      <c r="Y935" s="226"/>
      <c r="Z935" s="226"/>
    </row>
    <row r="936" spans="1:26" ht="15.75" customHeight="1">
      <c r="A936" s="226"/>
      <c r="B936" s="226"/>
      <c r="C936" s="226"/>
      <c r="D936" s="226"/>
      <c r="E936" s="226"/>
      <c r="F936" s="226"/>
      <c r="G936" s="226"/>
      <c r="H936" s="226"/>
      <c r="I936" s="226"/>
      <c r="J936" s="226"/>
      <c r="K936" s="226"/>
      <c r="L936" s="226"/>
      <c r="M936" s="226"/>
      <c r="N936" s="226"/>
      <c r="O936" s="226"/>
      <c r="P936" s="226"/>
      <c r="Q936" s="226"/>
      <c r="R936" s="226"/>
      <c r="S936" s="226"/>
      <c r="T936" s="226"/>
      <c r="U936" s="226"/>
      <c r="V936" s="226"/>
      <c r="W936" s="226"/>
      <c r="X936" s="226"/>
      <c r="Y936" s="226"/>
      <c r="Z936" s="226"/>
    </row>
    <row r="937" spans="1:26" ht="15.75" customHeight="1">
      <c r="A937" s="226"/>
      <c r="B937" s="226"/>
      <c r="C937" s="226"/>
      <c r="D937" s="226"/>
      <c r="E937" s="226"/>
      <c r="F937" s="226"/>
      <c r="G937" s="226"/>
      <c r="H937" s="226"/>
      <c r="I937" s="226"/>
      <c r="J937" s="226"/>
      <c r="K937" s="226"/>
      <c r="L937" s="226"/>
      <c r="M937" s="226"/>
      <c r="N937" s="226"/>
      <c r="O937" s="226"/>
      <c r="P937" s="226"/>
      <c r="Q937" s="226"/>
      <c r="R937" s="226"/>
      <c r="S937" s="226"/>
      <c r="T937" s="226"/>
      <c r="U937" s="226"/>
      <c r="V937" s="226"/>
      <c r="W937" s="226"/>
      <c r="X937" s="226"/>
      <c r="Y937" s="226"/>
      <c r="Z937" s="226"/>
    </row>
    <row r="938" spans="1:26" ht="15.75" customHeight="1">
      <c r="A938" s="226"/>
      <c r="B938" s="226"/>
      <c r="C938" s="226"/>
      <c r="D938" s="226"/>
      <c r="E938" s="226"/>
      <c r="F938" s="226"/>
      <c r="G938" s="226"/>
      <c r="H938" s="226"/>
      <c r="I938" s="226"/>
      <c r="J938" s="226"/>
      <c r="K938" s="226"/>
      <c r="L938" s="226"/>
      <c r="M938" s="226"/>
      <c r="N938" s="226"/>
      <c r="O938" s="226"/>
      <c r="P938" s="226"/>
      <c r="Q938" s="226"/>
      <c r="R938" s="226"/>
      <c r="S938" s="226"/>
      <c r="T938" s="226"/>
      <c r="U938" s="226"/>
      <c r="V938" s="226"/>
      <c r="W938" s="226"/>
      <c r="X938" s="226"/>
      <c r="Y938" s="226"/>
      <c r="Z938" s="226"/>
    </row>
    <row r="939" spans="1:26" ht="15.75" customHeight="1">
      <c r="A939" s="226"/>
      <c r="B939" s="226"/>
      <c r="C939" s="226"/>
      <c r="D939" s="226"/>
      <c r="E939" s="226"/>
      <c r="F939" s="226"/>
      <c r="G939" s="226"/>
      <c r="H939" s="226"/>
      <c r="I939" s="226"/>
      <c r="J939" s="226"/>
      <c r="K939" s="226"/>
      <c r="L939" s="226"/>
      <c r="M939" s="226"/>
      <c r="N939" s="226"/>
      <c r="O939" s="226"/>
      <c r="P939" s="226"/>
      <c r="Q939" s="226"/>
      <c r="R939" s="226"/>
      <c r="S939" s="226"/>
      <c r="T939" s="226"/>
      <c r="U939" s="226"/>
      <c r="V939" s="226"/>
      <c r="W939" s="226"/>
      <c r="X939" s="226"/>
      <c r="Y939" s="226"/>
      <c r="Z939" s="226"/>
    </row>
    <row r="940" spans="1:26" ht="15.75" customHeight="1">
      <c r="A940" s="226"/>
      <c r="B940" s="226"/>
      <c r="C940" s="226"/>
      <c r="D940" s="226"/>
      <c r="E940" s="226"/>
      <c r="F940" s="226"/>
      <c r="G940" s="226"/>
      <c r="H940" s="226"/>
      <c r="I940" s="226"/>
      <c r="J940" s="226"/>
      <c r="K940" s="226"/>
      <c r="L940" s="226"/>
      <c r="M940" s="226"/>
      <c r="N940" s="226"/>
      <c r="O940" s="226"/>
      <c r="P940" s="226"/>
      <c r="Q940" s="226"/>
      <c r="R940" s="226"/>
      <c r="S940" s="226"/>
      <c r="T940" s="226"/>
      <c r="U940" s="226"/>
      <c r="V940" s="226"/>
      <c r="W940" s="226"/>
      <c r="X940" s="226"/>
      <c r="Y940" s="226"/>
      <c r="Z940" s="226"/>
    </row>
    <row r="941" spans="1:26" ht="15.75" customHeight="1">
      <c r="A941" s="226"/>
      <c r="B941" s="226"/>
      <c r="C941" s="226"/>
      <c r="D941" s="226"/>
      <c r="E941" s="226"/>
      <c r="F941" s="226"/>
      <c r="G941" s="226"/>
      <c r="H941" s="226"/>
      <c r="I941" s="226"/>
      <c r="J941" s="226"/>
      <c r="K941" s="226"/>
      <c r="L941" s="226"/>
      <c r="M941" s="226"/>
      <c r="N941" s="226"/>
      <c r="O941" s="226"/>
      <c r="P941" s="226"/>
      <c r="Q941" s="226"/>
      <c r="R941" s="226"/>
      <c r="S941" s="226"/>
      <c r="T941" s="226"/>
      <c r="U941" s="226"/>
      <c r="V941" s="226"/>
      <c r="W941" s="226"/>
      <c r="X941" s="226"/>
      <c r="Y941" s="226"/>
      <c r="Z941" s="226"/>
    </row>
    <row r="942" spans="1:26" ht="15.75" customHeight="1">
      <c r="A942" s="226"/>
      <c r="B942" s="226"/>
      <c r="C942" s="226"/>
      <c r="D942" s="226"/>
      <c r="E942" s="226"/>
      <c r="F942" s="226"/>
      <c r="G942" s="226"/>
      <c r="H942" s="226"/>
      <c r="I942" s="226"/>
      <c r="J942" s="226"/>
      <c r="K942" s="226"/>
      <c r="L942" s="226"/>
      <c r="M942" s="226"/>
      <c r="N942" s="226"/>
      <c r="O942" s="226"/>
      <c r="P942" s="226"/>
      <c r="Q942" s="226"/>
      <c r="R942" s="226"/>
      <c r="S942" s="226"/>
      <c r="T942" s="226"/>
      <c r="U942" s="226"/>
      <c r="V942" s="226"/>
      <c r="W942" s="226"/>
      <c r="X942" s="226"/>
      <c r="Y942" s="226"/>
      <c r="Z942" s="226"/>
    </row>
    <row r="943" spans="1:26" ht="15.75" customHeight="1">
      <c r="A943" s="226"/>
      <c r="B943" s="226"/>
      <c r="C943" s="226"/>
      <c r="D943" s="226"/>
      <c r="E943" s="226"/>
      <c r="F943" s="226"/>
      <c r="G943" s="226"/>
      <c r="H943" s="226"/>
      <c r="I943" s="226"/>
      <c r="J943" s="226"/>
      <c r="K943" s="226"/>
      <c r="L943" s="226"/>
      <c r="M943" s="226"/>
      <c r="N943" s="226"/>
      <c r="O943" s="226"/>
      <c r="P943" s="226"/>
      <c r="Q943" s="226"/>
      <c r="R943" s="226"/>
      <c r="S943" s="226"/>
      <c r="T943" s="226"/>
      <c r="U943" s="226"/>
      <c r="V943" s="226"/>
      <c r="W943" s="226"/>
      <c r="X943" s="226"/>
      <c r="Y943" s="226"/>
      <c r="Z943" s="226"/>
    </row>
    <row r="944" spans="1:26" ht="15.75" customHeight="1">
      <c r="A944" s="226"/>
      <c r="B944" s="226"/>
      <c r="C944" s="226"/>
      <c r="D944" s="226"/>
      <c r="E944" s="226"/>
      <c r="F944" s="226"/>
      <c r="G944" s="226"/>
      <c r="H944" s="226"/>
      <c r="I944" s="226"/>
      <c r="J944" s="226"/>
      <c r="K944" s="226"/>
      <c r="L944" s="226"/>
      <c r="M944" s="226"/>
      <c r="N944" s="226"/>
      <c r="O944" s="226"/>
      <c r="P944" s="226"/>
      <c r="Q944" s="226"/>
      <c r="R944" s="226"/>
      <c r="S944" s="226"/>
      <c r="T944" s="226"/>
      <c r="U944" s="226"/>
      <c r="V944" s="226"/>
      <c r="W944" s="226"/>
      <c r="X944" s="226"/>
      <c r="Y944" s="226"/>
      <c r="Z944" s="226"/>
    </row>
    <row r="945" spans="1:26" ht="15.75" customHeight="1">
      <c r="A945" s="226"/>
      <c r="B945" s="226"/>
      <c r="C945" s="226"/>
      <c r="D945" s="226"/>
      <c r="E945" s="226"/>
      <c r="F945" s="226"/>
      <c r="G945" s="226"/>
      <c r="H945" s="226"/>
      <c r="I945" s="226"/>
      <c r="J945" s="226"/>
      <c r="K945" s="226"/>
      <c r="L945" s="226"/>
      <c r="M945" s="226"/>
      <c r="N945" s="226"/>
      <c r="O945" s="226"/>
      <c r="P945" s="226"/>
      <c r="Q945" s="226"/>
      <c r="R945" s="226"/>
      <c r="S945" s="226"/>
      <c r="T945" s="226"/>
      <c r="U945" s="226"/>
      <c r="V945" s="226"/>
      <c r="W945" s="226"/>
      <c r="X945" s="226"/>
      <c r="Y945" s="226"/>
      <c r="Z945" s="226"/>
    </row>
    <row r="946" spans="1:26" ht="15.75" customHeight="1">
      <c r="A946" s="226"/>
      <c r="B946" s="226"/>
      <c r="C946" s="226"/>
      <c r="D946" s="226"/>
      <c r="E946" s="226"/>
      <c r="F946" s="226"/>
      <c r="G946" s="226"/>
      <c r="H946" s="226"/>
      <c r="I946" s="226"/>
      <c r="J946" s="226"/>
      <c r="K946" s="226"/>
      <c r="L946" s="226"/>
      <c r="M946" s="226"/>
      <c r="N946" s="226"/>
      <c r="O946" s="226"/>
      <c r="P946" s="226"/>
      <c r="Q946" s="226"/>
      <c r="R946" s="226"/>
      <c r="S946" s="226"/>
      <c r="T946" s="226"/>
      <c r="U946" s="226"/>
      <c r="V946" s="226"/>
      <c r="W946" s="226"/>
      <c r="X946" s="226"/>
      <c r="Y946" s="226"/>
      <c r="Z946" s="226"/>
    </row>
    <row r="947" spans="1:26" ht="15.75" customHeight="1">
      <c r="A947" s="226"/>
      <c r="B947" s="226"/>
      <c r="C947" s="226"/>
      <c r="D947" s="226"/>
      <c r="E947" s="226"/>
      <c r="F947" s="226"/>
      <c r="G947" s="226"/>
      <c r="H947" s="226"/>
      <c r="I947" s="226"/>
      <c r="J947" s="226"/>
      <c r="K947" s="226"/>
      <c r="L947" s="226"/>
      <c r="M947" s="226"/>
      <c r="N947" s="226"/>
      <c r="O947" s="226"/>
      <c r="P947" s="226"/>
      <c r="Q947" s="226"/>
      <c r="R947" s="226"/>
      <c r="S947" s="226"/>
      <c r="T947" s="226"/>
      <c r="U947" s="226"/>
      <c r="V947" s="226"/>
      <c r="W947" s="226"/>
      <c r="X947" s="226"/>
      <c r="Y947" s="226"/>
      <c r="Z947" s="226"/>
    </row>
    <row r="948" spans="1:26" ht="15.75" customHeight="1">
      <c r="A948" s="226"/>
      <c r="B948" s="226"/>
      <c r="C948" s="226"/>
      <c r="D948" s="226"/>
      <c r="E948" s="226"/>
      <c r="F948" s="226"/>
      <c r="G948" s="226"/>
      <c r="H948" s="226"/>
      <c r="I948" s="226"/>
      <c r="J948" s="226"/>
      <c r="K948" s="226"/>
      <c r="L948" s="226"/>
      <c r="M948" s="226"/>
      <c r="N948" s="226"/>
      <c r="O948" s="226"/>
      <c r="P948" s="226"/>
      <c r="Q948" s="226"/>
      <c r="R948" s="226"/>
      <c r="S948" s="226"/>
      <c r="T948" s="226"/>
      <c r="U948" s="226"/>
      <c r="V948" s="226"/>
      <c r="W948" s="226"/>
      <c r="X948" s="226"/>
      <c r="Y948" s="226"/>
      <c r="Z948" s="226"/>
    </row>
    <row r="949" spans="1:26" ht="15.75" customHeight="1">
      <c r="A949" s="226"/>
      <c r="B949" s="226"/>
      <c r="C949" s="226"/>
      <c r="D949" s="226"/>
      <c r="E949" s="226"/>
      <c r="F949" s="226"/>
      <c r="G949" s="226"/>
      <c r="H949" s="226"/>
      <c r="I949" s="226"/>
      <c r="J949" s="226"/>
      <c r="K949" s="226"/>
      <c r="L949" s="226"/>
      <c r="M949" s="226"/>
      <c r="N949" s="226"/>
      <c r="O949" s="226"/>
      <c r="P949" s="226"/>
      <c r="Q949" s="226"/>
      <c r="R949" s="226"/>
      <c r="S949" s="226"/>
      <c r="T949" s="226"/>
      <c r="U949" s="226"/>
      <c r="V949" s="226"/>
      <c r="W949" s="226"/>
      <c r="X949" s="226"/>
      <c r="Y949" s="226"/>
      <c r="Z949" s="226"/>
    </row>
    <row r="950" spans="1:26" ht="15.75" customHeight="1">
      <c r="A950" s="226"/>
      <c r="B950" s="226"/>
      <c r="C950" s="226"/>
      <c r="D950" s="226"/>
      <c r="E950" s="226"/>
      <c r="F950" s="226"/>
      <c r="G950" s="226"/>
      <c r="H950" s="226"/>
      <c r="I950" s="226"/>
      <c r="J950" s="226"/>
      <c r="K950" s="226"/>
      <c r="L950" s="226"/>
      <c r="M950" s="226"/>
      <c r="N950" s="226"/>
      <c r="O950" s="226"/>
      <c r="P950" s="226"/>
      <c r="Q950" s="226"/>
      <c r="R950" s="226"/>
      <c r="S950" s="226"/>
      <c r="T950" s="226"/>
      <c r="U950" s="226"/>
      <c r="V950" s="226"/>
      <c r="W950" s="226"/>
      <c r="X950" s="226"/>
      <c r="Y950" s="226"/>
      <c r="Z950" s="226"/>
    </row>
    <row r="951" spans="1:26" ht="15.75" customHeight="1">
      <c r="A951" s="226"/>
      <c r="B951" s="226"/>
      <c r="C951" s="226"/>
      <c r="D951" s="226"/>
      <c r="E951" s="226"/>
      <c r="F951" s="226"/>
      <c r="G951" s="226"/>
      <c r="H951" s="226"/>
      <c r="I951" s="226"/>
      <c r="J951" s="226"/>
      <c r="K951" s="226"/>
      <c r="L951" s="226"/>
      <c r="M951" s="226"/>
      <c r="N951" s="226"/>
      <c r="O951" s="226"/>
      <c r="P951" s="226"/>
      <c r="Q951" s="226"/>
      <c r="R951" s="226"/>
      <c r="S951" s="226"/>
      <c r="T951" s="226"/>
      <c r="U951" s="226"/>
      <c r="V951" s="226"/>
      <c r="W951" s="226"/>
      <c r="X951" s="226"/>
      <c r="Y951" s="226"/>
      <c r="Z951" s="226"/>
    </row>
    <row r="952" spans="1:26" ht="15.75" customHeight="1">
      <c r="A952" s="226"/>
      <c r="B952" s="226"/>
      <c r="C952" s="226"/>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c r="Z952" s="226"/>
    </row>
    <row r="953" spans="1:26" ht="15.75" customHeight="1">
      <c r="A953" s="226"/>
      <c r="B953" s="226"/>
      <c r="C953" s="226"/>
      <c r="D953" s="226"/>
      <c r="E953" s="226"/>
      <c r="F953" s="226"/>
      <c r="G953" s="226"/>
      <c r="H953" s="226"/>
      <c r="I953" s="226"/>
      <c r="J953" s="226"/>
      <c r="K953" s="226"/>
      <c r="L953" s="226"/>
      <c r="M953" s="226"/>
      <c r="N953" s="226"/>
      <c r="O953" s="226"/>
      <c r="P953" s="226"/>
      <c r="Q953" s="226"/>
      <c r="R953" s="226"/>
      <c r="S953" s="226"/>
      <c r="T953" s="226"/>
      <c r="U953" s="226"/>
      <c r="V953" s="226"/>
      <c r="W953" s="226"/>
      <c r="X953" s="226"/>
      <c r="Y953" s="226"/>
      <c r="Z953" s="226"/>
    </row>
    <row r="954" spans="1:26" ht="15.75" customHeight="1">
      <c r="A954" s="226"/>
      <c r="B954" s="226"/>
      <c r="C954" s="226"/>
      <c r="D954" s="226"/>
      <c r="E954" s="226"/>
      <c r="F954" s="226"/>
      <c r="G954" s="226"/>
      <c r="H954" s="226"/>
      <c r="I954" s="226"/>
      <c r="J954" s="226"/>
      <c r="K954" s="226"/>
      <c r="L954" s="226"/>
      <c r="M954" s="226"/>
      <c r="N954" s="226"/>
      <c r="O954" s="226"/>
      <c r="P954" s="226"/>
      <c r="Q954" s="226"/>
      <c r="R954" s="226"/>
      <c r="S954" s="226"/>
      <c r="T954" s="226"/>
      <c r="U954" s="226"/>
      <c r="V954" s="226"/>
      <c r="W954" s="226"/>
      <c r="X954" s="226"/>
      <c r="Y954" s="226"/>
      <c r="Z954" s="226"/>
    </row>
    <row r="955" spans="1:26" ht="15.75" customHeight="1">
      <c r="A955" s="226"/>
      <c r="B955" s="226"/>
      <c r="C955" s="226"/>
      <c r="D955" s="226"/>
      <c r="E955" s="226"/>
      <c r="F955" s="226"/>
      <c r="G955" s="226"/>
      <c r="H955" s="226"/>
      <c r="I955" s="226"/>
      <c r="J955" s="226"/>
      <c r="K955" s="226"/>
      <c r="L955" s="226"/>
      <c r="M955" s="226"/>
      <c r="N955" s="226"/>
      <c r="O955" s="226"/>
      <c r="P955" s="226"/>
      <c r="Q955" s="226"/>
      <c r="R955" s="226"/>
      <c r="S955" s="226"/>
      <c r="T955" s="226"/>
      <c r="U955" s="226"/>
      <c r="V955" s="226"/>
      <c r="W955" s="226"/>
      <c r="X955" s="226"/>
      <c r="Y955" s="226"/>
      <c r="Z955" s="226"/>
    </row>
    <row r="956" spans="1:26" ht="15.75" customHeight="1">
      <c r="A956" s="226"/>
      <c r="B956" s="226"/>
      <c r="C956" s="226"/>
      <c r="D956" s="226"/>
      <c r="E956" s="226"/>
      <c r="F956" s="226"/>
      <c r="G956" s="226"/>
      <c r="H956" s="226"/>
      <c r="I956" s="226"/>
      <c r="J956" s="226"/>
      <c r="K956" s="226"/>
      <c r="L956" s="226"/>
      <c r="M956" s="226"/>
      <c r="N956" s="226"/>
      <c r="O956" s="226"/>
      <c r="P956" s="226"/>
      <c r="Q956" s="226"/>
      <c r="R956" s="226"/>
      <c r="S956" s="226"/>
      <c r="T956" s="226"/>
      <c r="U956" s="226"/>
      <c r="V956" s="226"/>
      <c r="W956" s="226"/>
      <c r="X956" s="226"/>
      <c r="Y956" s="226"/>
      <c r="Z956" s="226"/>
    </row>
    <row r="957" spans="1:26" ht="15.75" customHeight="1">
      <c r="A957" s="226"/>
      <c r="B957" s="226"/>
      <c r="C957" s="226"/>
      <c r="D957" s="226"/>
      <c r="E957" s="226"/>
      <c r="F957" s="226"/>
      <c r="G957" s="226"/>
      <c r="H957" s="226"/>
      <c r="I957" s="226"/>
      <c r="J957" s="226"/>
      <c r="K957" s="226"/>
      <c r="L957" s="226"/>
      <c r="M957" s="226"/>
      <c r="N957" s="226"/>
      <c r="O957" s="226"/>
      <c r="P957" s="226"/>
      <c r="Q957" s="226"/>
      <c r="R957" s="226"/>
      <c r="S957" s="226"/>
      <c r="T957" s="226"/>
      <c r="U957" s="226"/>
      <c r="V957" s="226"/>
      <c r="W957" s="226"/>
      <c r="X957" s="226"/>
      <c r="Y957" s="226"/>
      <c r="Z957" s="226"/>
    </row>
    <row r="958" spans="1:26" ht="15.75" customHeight="1">
      <c r="A958" s="226"/>
      <c r="B958" s="226"/>
      <c r="C958" s="226"/>
      <c r="D958" s="226"/>
      <c r="E958" s="226"/>
      <c r="F958" s="226"/>
      <c r="G958" s="226"/>
      <c r="H958" s="226"/>
      <c r="I958" s="226"/>
      <c r="J958" s="226"/>
      <c r="K958" s="226"/>
      <c r="L958" s="226"/>
      <c r="M958" s="226"/>
      <c r="N958" s="226"/>
      <c r="O958" s="226"/>
      <c r="P958" s="226"/>
      <c r="Q958" s="226"/>
      <c r="R958" s="226"/>
      <c r="S958" s="226"/>
      <c r="T958" s="226"/>
      <c r="U958" s="226"/>
      <c r="V958" s="226"/>
      <c r="W958" s="226"/>
      <c r="X958" s="226"/>
      <c r="Y958" s="226"/>
      <c r="Z958" s="226"/>
    </row>
    <row r="959" spans="1:26" ht="15.75" customHeight="1">
      <c r="A959" s="226"/>
      <c r="B959" s="226"/>
      <c r="C959" s="226"/>
      <c r="D959" s="226"/>
      <c r="E959" s="226"/>
      <c r="F959" s="226"/>
      <c r="G959" s="226"/>
      <c r="H959" s="226"/>
      <c r="I959" s="226"/>
      <c r="J959" s="226"/>
      <c r="K959" s="226"/>
      <c r="L959" s="226"/>
      <c r="M959" s="226"/>
      <c r="N959" s="226"/>
      <c r="O959" s="226"/>
      <c r="P959" s="226"/>
      <c r="Q959" s="226"/>
      <c r="R959" s="226"/>
      <c r="S959" s="226"/>
      <c r="T959" s="226"/>
      <c r="U959" s="226"/>
      <c r="V959" s="226"/>
      <c r="W959" s="226"/>
      <c r="X959" s="226"/>
      <c r="Y959" s="226"/>
      <c r="Z959" s="226"/>
    </row>
    <row r="960" spans="1:26" ht="15.75" customHeight="1">
      <c r="A960" s="226"/>
      <c r="B960" s="226"/>
      <c r="C960" s="226"/>
      <c r="D960" s="226"/>
      <c r="E960" s="226"/>
      <c r="F960" s="226"/>
      <c r="G960" s="226"/>
      <c r="H960" s="226"/>
      <c r="I960" s="226"/>
      <c r="J960" s="226"/>
      <c r="K960" s="226"/>
      <c r="L960" s="226"/>
      <c r="M960" s="226"/>
      <c r="N960" s="226"/>
      <c r="O960" s="226"/>
      <c r="P960" s="226"/>
      <c r="Q960" s="226"/>
      <c r="R960" s="226"/>
      <c r="S960" s="226"/>
      <c r="T960" s="226"/>
      <c r="U960" s="226"/>
      <c r="V960" s="226"/>
      <c r="W960" s="226"/>
      <c r="X960" s="226"/>
      <c r="Y960" s="226"/>
      <c r="Z960" s="226"/>
    </row>
    <row r="961" spans="1:26" ht="15.75" customHeight="1">
      <c r="A961" s="226"/>
      <c r="B961" s="226"/>
      <c r="C961" s="226"/>
      <c r="D961" s="226"/>
      <c r="E961" s="226"/>
      <c r="F961" s="226"/>
      <c r="G961" s="226"/>
      <c r="H961" s="226"/>
      <c r="I961" s="226"/>
      <c r="J961" s="226"/>
      <c r="K961" s="226"/>
      <c r="L961" s="226"/>
      <c r="M961" s="226"/>
      <c r="N961" s="226"/>
      <c r="O961" s="226"/>
      <c r="P961" s="226"/>
      <c r="Q961" s="226"/>
      <c r="R961" s="226"/>
      <c r="S961" s="226"/>
      <c r="T961" s="226"/>
      <c r="U961" s="226"/>
      <c r="V961" s="226"/>
      <c r="W961" s="226"/>
      <c r="X961" s="226"/>
      <c r="Y961" s="226"/>
      <c r="Z961" s="226"/>
    </row>
    <row r="962" spans="1:26" ht="15.75" customHeight="1">
      <c r="A962" s="226"/>
      <c r="B962" s="226"/>
      <c r="C962" s="226"/>
      <c r="D962" s="226"/>
      <c r="E962" s="226"/>
      <c r="F962" s="226"/>
      <c r="G962" s="226"/>
      <c r="H962" s="226"/>
      <c r="I962" s="226"/>
      <c r="J962" s="226"/>
      <c r="K962" s="226"/>
      <c r="L962" s="226"/>
      <c r="M962" s="226"/>
      <c r="N962" s="226"/>
      <c r="O962" s="226"/>
      <c r="P962" s="226"/>
      <c r="Q962" s="226"/>
      <c r="R962" s="226"/>
      <c r="S962" s="226"/>
      <c r="T962" s="226"/>
      <c r="U962" s="226"/>
      <c r="V962" s="226"/>
      <c r="W962" s="226"/>
      <c r="X962" s="226"/>
      <c r="Y962" s="226"/>
      <c r="Z962" s="226"/>
    </row>
    <row r="963" spans="1:26" ht="15.75" customHeight="1">
      <c r="A963" s="226"/>
      <c r="B963" s="226"/>
      <c r="C963" s="226"/>
      <c r="D963" s="226"/>
      <c r="E963" s="226"/>
      <c r="F963" s="226"/>
      <c r="G963" s="226"/>
      <c r="H963" s="226"/>
      <c r="I963" s="226"/>
      <c r="J963" s="226"/>
      <c r="K963" s="226"/>
      <c r="L963" s="226"/>
      <c r="M963" s="226"/>
      <c r="N963" s="226"/>
      <c r="O963" s="226"/>
      <c r="P963" s="226"/>
      <c r="Q963" s="226"/>
      <c r="R963" s="226"/>
      <c r="S963" s="226"/>
      <c r="T963" s="226"/>
      <c r="U963" s="226"/>
      <c r="V963" s="226"/>
      <c r="W963" s="226"/>
      <c r="X963" s="226"/>
      <c r="Y963" s="226"/>
      <c r="Z963" s="226"/>
    </row>
    <row r="964" spans="1:26" ht="15.75" customHeight="1">
      <c r="A964" s="226"/>
      <c r="B964" s="226"/>
      <c r="C964" s="226"/>
      <c r="D964" s="226"/>
      <c r="E964" s="226"/>
      <c r="F964" s="226"/>
      <c r="G964" s="226"/>
      <c r="H964" s="226"/>
      <c r="I964" s="226"/>
      <c r="J964" s="226"/>
      <c r="K964" s="226"/>
      <c r="L964" s="226"/>
      <c r="M964" s="226"/>
      <c r="N964" s="226"/>
      <c r="O964" s="226"/>
      <c r="P964" s="226"/>
      <c r="Q964" s="226"/>
      <c r="R964" s="226"/>
      <c r="S964" s="226"/>
      <c r="T964" s="226"/>
      <c r="U964" s="226"/>
      <c r="V964" s="226"/>
      <c r="W964" s="226"/>
      <c r="X964" s="226"/>
      <c r="Y964" s="226"/>
      <c r="Z964" s="226"/>
    </row>
    <row r="965" spans="1:26" ht="15.75" customHeight="1">
      <c r="A965" s="226"/>
      <c r="B965" s="226"/>
      <c r="C965" s="226"/>
      <c r="D965" s="226"/>
      <c r="E965" s="226"/>
      <c r="F965" s="226"/>
      <c r="G965" s="226"/>
      <c r="H965" s="226"/>
      <c r="I965" s="226"/>
      <c r="J965" s="226"/>
      <c r="K965" s="226"/>
      <c r="L965" s="226"/>
      <c r="M965" s="226"/>
      <c r="N965" s="226"/>
      <c r="O965" s="226"/>
      <c r="P965" s="226"/>
      <c r="Q965" s="226"/>
      <c r="R965" s="226"/>
      <c r="S965" s="226"/>
      <c r="T965" s="226"/>
      <c r="U965" s="226"/>
      <c r="V965" s="226"/>
      <c r="W965" s="226"/>
      <c r="X965" s="226"/>
      <c r="Y965" s="226"/>
      <c r="Z965" s="226"/>
    </row>
    <row r="966" spans="1:26" ht="15.75" customHeight="1">
      <c r="A966" s="226"/>
      <c r="B966" s="226"/>
      <c r="C966" s="226"/>
      <c r="D966" s="226"/>
      <c r="E966" s="226"/>
      <c r="F966" s="226"/>
      <c r="G966" s="226"/>
      <c r="H966" s="226"/>
      <c r="I966" s="226"/>
      <c r="J966" s="226"/>
      <c r="K966" s="226"/>
      <c r="L966" s="226"/>
      <c r="M966" s="226"/>
      <c r="N966" s="226"/>
      <c r="O966" s="226"/>
      <c r="P966" s="226"/>
      <c r="Q966" s="226"/>
      <c r="R966" s="226"/>
      <c r="S966" s="226"/>
      <c r="T966" s="226"/>
      <c r="U966" s="226"/>
      <c r="V966" s="226"/>
      <c r="W966" s="226"/>
      <c r="X966" s="226"/>
      <c r="Y966" s="226"/>
      <c r="Z966" s="226"/>
    </row>
    <row r="967" spans="1:26" ht="15.75" customHeight="1">
      <c r="A967" s="226"/>
      <c r="B967" s="226"/>
      <c r="C967" s="226"/>
      <c r="D967" s="226"/>
      <c r="E967" s="226"/>
      <c r="F967" s="226"/>
      <c r="G967" s="226"/>
      <c r="H967" s="226"/>
      <c r="I967" s="226"/>
      <c r="J967" s="226"/>
      <c r="K967" s="226"/>
      <c r="L967" s="226"/>
      <c r="M967" s="226"/>
      <c r="N967" s="226"/>
      <c r="O967" s="226"/>
      <c r="P967" s="226"/>
      <c r="Q967" s="226"/>
      <c r="R967" s="226"/>
      <c r="S967" s="226"/>
      <c r="T967" s="226"/>
      <c r="U967" s="226"/>
      <c r="V967" s="226"/>
      <c r="W967" s="226"/>
      <c r="X967" s="226"/>
      <c r="Y967" s="226"/>
      <c r="Z967" s="226"/>
    </row>
    <row r="968" spans="1:26" ht="15.75" customHeight="1">
      <c r="A968" s="226"/>
      <c r="B968" s="226"/>
      <c r="C968" s="226"/>
      <c r="D968" s="226"/>
      <c r="E968" s="226"/>
      <c r="F968" s="226"/>
      <c r="G968" s="226"/>
      <c r="H968" s="226"/>
      <c r="I968" s="226"/>
      <c r="J968" s="226"/>
      <c r="K968" s="226"/>
      <c r="L968" s="226"/>
      <c r="M968" s="226"/>
      <c r="N968" s="226"/>
      <c r="O968" s="226"/>
      <c r="P968" s="226"/>
      <c r="Q968" s="226"/>
      <c r="R968" s="226"/>
      <c r="S968" s="226"/>
      <c r="T968" s="226"/>
      <c r="U968" s="226"/>
      <c r="V968" s="226"/>
      <c r="W968" s="226"/>
      <c r="X968" s="226"/>
      <c r="Y968" s="226"/>
      <c r="Z968" s="226"/>
    </row>
    <row r="969" spans="1:26" ht="15.75" customHeight="1">
      <c r="A969" s="226"/>
      <c r="B969" s="226"/>
      <c r="C969" s="226"/>
      <c r="D969" s="226"/>
      <c r="E969" s="226"/>
      <c r="F969" s="226"/>
      <c r="G969" s="226"/>
      <c r="H969" s="226"/>
      <c r="I969" s="226"/>
      <c r="J969" s="226"/>
      <c r="K969" s="226"/>
      <c r="L969" s="226"/>
      <c r="M969" s="226"/>
      <c r="N969" s="226"/>
      <c r="O969" s="226"/>
      <c r="P969" s="226"/>
      <c r="Q969" s="226"/>
      <c r="R969" s="226"/>
      <c r="S969" s="226"/>
      <c r="T969" s="226"/>
      <c r="U969" s="226"/>
      <c r="V969" s="226"/>
      <c r="W969" s="226"/>
      <c r="X969" s="226"/>
      <c r="Y969" s="226"/>
      <c r="Z969" s="226"/>
    </row>
    <row r="970" spans="1:26" ht="15.75" customHeight="1">
      <c r="A970" s="226"/>
      <c r="B970" s="226"/>
      <c r="C970" s="226"/>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c r="Z970" s="226"/>
    </row>
    <row r="971" spans="1:26" ht="15.75" customHeight="1">
      <c r="A971" s="226"/>
      <c r="B971" s="226"/>
      <c r="C971" s="226"/>
      <c r="D971" s="226"/>
      <c r="E971" s="226"/>
      <c r="F971" s="226"/>
      <c r="G971" s="226"/>
      <c r="H971" s="226"/>
      <c r="I971" s="226"/>
      <c r="J971" s="226"/>
      <c r="K971" s="226"/>
      <c r="L971" s="226"/>
      <c r="M971" s="226"/>
      <c r="N971" s="226"/>
      <c r="O971" s="226"/>
      <c r="P971" s="226"/>
      <c r="Q971" s="226"/>
      <c r="R971" s="226"/>
      <c r="S971" s="226"/>
      <c r="T971" s="226"/>
      <c r="U971" s="226"/>
      <c r="V971" s="226"/>
      <c r="W971" s="226"/>
      <c r="X971" s="226"/>
      <c r="Y971" s="226"/>
      <c r="Z971" s="226"/>
    </row>
    <row r="972" spans="1:26" ht="15.75" customHeight="1">
      <c r="A972" s="226"/>
      <c r="B972" s="226"/>
      <c r="C972" s="226"/>
      <c r="D972" s="226"/>
      <c r="E972" s="226"/>
      <c r="F972" s="226"/>
      <c r="G972" s="226"/>
      <c r="H972" s="226"/>
      <c r="I972" s="226"/>
      <c r="J972" s="226"/>
      <c r="K972" s="226"/>
      <c r="L972" s="226"/>
      <c r="M972" s="226"/>
      <c r="N972" s="226"/>
      <c r="O972" s="226"/>
      <c r="P972" s="226"/>
      <c r="Q972" s="226"/>
      <c r="R972" s="226"/>
      <c r="S972" s="226"/>
      <c r="T972" s="226"/>
      <c r="U972" s="226"/>
      <c r="V972" s="226"/>
      <c r="W972" s="226"/>
      <c r="X972" s="226"/>
      <c r="Y972" s="226"/>
      <c r="Z972" s="226"/>
    </row>
    <row r="973" spans="1:26" ht="15.75" customHeight="1">
      <c r="A973" s="226"/>
      <c r="B973" s="226"/>
      <c r="C973" s="226"/>
      <c r="D973" s="226"/>
      <c r="E973" s="226"/>
      <c r="F973" s="226"/>
      <c r="G973" s="226"/>
      <c r="H973" s="226"/>
      <c r="I973" s="226"/>
      <c r="J973" s="226"/>
      <c r="K973" s="226"/>
      <c r="L973" s="226"/>
      <c r="M973" s="226"/>
      <c r="N973" s="226"/>
      <c r="O973" s="226"/>
      <c r="P973" s="226"/>
      <c r="Q973" s="226"/>
      <c r="R973" s="226"/>
      <c r="S973" s="226"/>
      <c r="T973" s="226"/>
      <c r="U973" s="226"/>
      <c r="V973" s="226"/>
      <c r="W973" s="226"/>
      <c r="X973" s="226"/>
      <c r="Y973" s="226"/>
      <c r="Z973" s="226"/>
    </row>
    <row r="974" spans="1:26" ht="15.75" customHeight="1">
      <c r="A974" s="226"/>
      <c r="B974" s="226"/>
      <c r="C974" s="226"/>
      <c r="D974" s="226"/>
      <c r="E974" s="226"/>
      <c r="F974" s="226"/>
      <c r="G974" s="226"/>
      <c r="H974" s="226"/>
      <c r="I974" s="226"/>
      <c r="J974" s="226"/>
      <c r="K974" s="226"/>
      <c r="L974" s="226"/>
      <c r="M974" s="226"/>
      <c r="N974" s="226"/>
      <c r="O974" s="226"/>
      <c r="P974" s="226"/>
      <c r="Q974" s="226"/>
      <c r="R974" s="226"/>
      <c r="S974" s="226"/>
      <c r="T974" s="226"/>
      <c r="U974" s="226"/>
      <c r="V974" s="226"/>
      <c r="W974" s="226"/>
      <c r="X974" s="226"/>
      <c r="Y974" s="226"/>
      <c r="Z974" s="226"/>
    </row>
    <row r="975" spans="1:26" ht="15.75" customHeight="1">
      <c r="A975" s="226"/>
      <c r="B975" s="226"/>
      <c r="C975" s="226"/>
      <c r="D975" s="226"/>
      <c r="E975" s="226"/>
      <c r="F975" s="226"/>
      <c r="G975" s="226"/>
      <c r="H975" s="226"/>
      <c r="I975" s="226"/>
      <c r="J975" s="226"/>
      <c r="K975" s="226"/>
      <c r="L975" s="226"/>
      <c r="M975" s="226"/>
      <c r="N975" s="226"/>
      <c r="O975" s="226"/>
      <c r="P975" s="226"/>
      <c r="Q975" s="226"/>
      <c r="R975" s="226"/>
      <c r="S975" s="226"/>
      <c r="T975" s="226"/>
      <c r="U975" s="226"/>
      <c r="V975" s="226"/>
      <c r="W975" s="226"/>
      <c r="X975" s="226"/>
      <c r="Y975" s="226"/>
      <c r="Z975" s="226"/>
    </row>
    <row r="976" spans="1:26" ht="15.75" customHeight="1">
      <c r="A976" s="226"/>
      <c r="B976" s="226"/>
      <c r="C976" s="226"/>
      <c r="D976" s="226"/>
      <c r="E976" s="226"/>
      <c r="F976" s="226"/>
      <c r="G976" s="226"/>
      <c r="H976" s="226"/>
      <c r="I976" s="226"/>
      <c r="J976" s="226"/>
      <c r="K976" s="226"/>
      <c r="L976" s="226"/>
      <c r="M976" s="226"/>
      <c r="N976" s="226"/>
      <c r="O976" s="226"/>
      <c r="P976" s="226"/>
      <c r="Q976" s="226"/>
      <c r="R976" s="226"/>
      <c r="S976" s="226"/>
      <c r="T976" s="226"/>
      <c r="U976" s="226"/>
      <c r="V976" s="226"/>
      <c r="W976" s="226"/>
      <c r="X976" s="226"/>
      <c r="Y976" s="226"/>
      <c r="Z976" s="226"/>
    </row>
    <row r="977" spans="1:26" ht="15.75" customHeight="1">
      <c r="A977" s="226"/>
      <c r="B977" s="226"/>
      <c r="C977" s="226"/>
      <c r="D977" s="226"/>
      <c r="E977" s="226"/>
      <c r="F977" s="226"/>
      <c r="G977" s="226"/>
      <c r="H977" s="226"/>
      <c r="I977" s="226"/>
      <c r="J977" s="226"/>
      <c r="K977" s="226"/>
      <c r="L977" s="226"/>
      <c r="M977" s="226"/>
      <c r="N977" s="226"/>
      <c r="O977" s="226"/>
      <c r="P977" s="226"/>
      <c r="Q977" s="226"/>
      <c r="R977" s="226"/>
      <c r="S977" s="226"/>
      <c r="T977" s="226"/>
      <c r="U977" s="226"/>
      <c r="V977" s="226"/>
      <c r="W977" s="226"/>
      <c r="X977" s="226"/>
      <c r="Y977" s="226"/>
      <c r="Z977" s="226"/>
    </row>
    <row r="978" spans="1:26" ht="15.75" customHeight="1">
      <c r="A978" s="226"/>
      <c r="B978" s="226"/>
      <c r="C978" s="226"/>
      <c r="D978" s="226"/>
      <c r="E978" s="226"/>
      <c r="F978" s="226"/>
      <c r="G978" s="226"/>
      <c r="H978" s="226"/>
      <c r="I978" s="226"/>
      <c r="J978" s="226"/>
      <c r="K978" s="226"/>
      <c r="L978" s="226"/>
      <c r="M978" s="226"/>
      <c r="N978" s="226"/>
      <c r="O978" s="226"/>
      <c r="P978" s="226"/>
      <c r="Q978" s="226"/>
      <c r="R978" s="226"/>
      <c r="S978" s="226"/>
      <c r="T978" s="226"/>
      <c r="U978" s="226"/>
      <c r="V978" s="226"/>
      <c r="W978" s="226"/>
      <c r="X978" s="226"/>
      <c r="Y978" s="226"/>
      <c r="Z978" s="226"/>
    </row>
    <row r="979" spans="1:26" ht="15.75" customHeight="1">
      <c r="A979" s="226"/>
      <c r="B979" s="226"/>
      <c r="C979" s="226"/>
      <c r="D979" s="226"/>
      <c r="E979" s="226"/>
      <c r="F979" s="226"/>
      <c r="G979" s="226"/>
      <c r="H979" s="226"/>
      <c r="I979" s="226"/>
      <c r="J979" s="226"/>
      <c r="K979" s="226"/>
      <c r="L979" s="226"/>
      <c r="M979" s="226"/>
      <c r="N979" s="226"/>
      <c r="O979" s="226"/>
      <c r="P979" s="226"/>
      <c r="Q979" s="226"/>
      <c r="R979" s="226"/>
      <c r="S979" s="226"/>
      <c r="T979" s="226"/>
      <c r="U979" s="226"/>
      <c r="V979" s="226"/>
      <c r="W979" s="226"/>
      <c r="X979" s="226"/>
      <c r="Y979" s="226"/>
      <c r="Z979" s="226"/>
    </row>
    <row r="980" spans="1:26" ht="15.75" customHeight="1">
      <c r="A980" s="226"/>
      <c r="B980" s="226"/>
      <c r="C980" s="226"/>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c r="Z980" s="226"/>
    </row>
    <row r="981" spans="1:26" ht="15.75" customHeight="1">
      <c r="A981" s="226"/>
      <c r="B981" s="226"/>
      <c r="C981" s="226"/>
      <c r="D981" s="226"/>
      <c r="E981" s="226"/>
      <c r="F981" s="226"/>
      <c r="G981" s="226"/>
      <c r="H981" s="226"/>
      <c r="I981" s="226"/>
      <c r="J981" s="226"/>
      <c r="K981" s="226"/>
      <c r="L981" s="226"/>
      <c r="M981" s="226"/>
      <c r="N981" s="226"/>
      <c r="O981" s="226"/>
      <c r="P981" s="226"/>
      <c r="Q981" s="226"/>
      <c r="R981" s="226"/>
      <c r="S981" s="226"/>
      <c r="T981" s="226"/>
      <c r="U981" s="226"/>
      <c r="V981" s="226"/>
      <c r="W981" s="226"/>
      <c r="X981" s="226"/>
      <c r="Y981" s="226"/>
      <c r="Z981" s="226"/>
    </row>
    <row r="982" spans="1:26" ht="15.75" customHeight="1">
      <c r="A982" s="226"/>
      <c r="B982" s="226"/>
      <c r="C982" s="226"/>
      <c r="D982" s="226"/>
      <c r="E982" s="226"/>
      <c r="F982" s="226"/>
      <c r="G982" s="226"/>
      <c r="H982" s="226"/>
      <c r="I982" s="226"/>
      <c r="J982" s="226"/>
      <c r="K982" s="226"/>
      <c r="L982" s="226"/>
      <c r="M982" s="226"/>
      <c r="N982" s="226"/>
      <c r="O982" s="226"/>
      <c r="P982" s="226"/>
      <c r="Q982" s="226"/>
      <c r="R982" s="226"/>
      <c r="S982" s="226"/>
      <c r="T982" s="226"/>
      <c r="U982" s="226"/>
      <c r="V982" s="226"/>
      <c r="W982" s="226"/>
      <c r="X982" s="226"/>
      <c r="Y982" s="226"/>
      <c r="Z982" s="226"/>
    </row>
    <row r="983" spans="1:26" ht="15.75" customHeight="1">
      <c r="A983" s="226"/>
      <c r="B983" s="226"/>
      <c r="C983" s="226"/>
      <c r="D983" s="226"/>
      <c r="E983" s="226"/>
      <c r="F983" s="226"/>
      <c r="G983" s="226"/>
      <c r="H983" s="226"/>
      <c r="I983" s="226"/>
      <c r="J983" s="226"/>
      <c r="K983" s="226"/>
      <c r="L983" s="226"/>
      <c r="M983" s="226"/>
      <c r="N983" s="226"/>
      <c r="O983" s="226"/>
      <c r="P983" s="226"/>
      <c r="Q983" s="226"/>
      <c r="R983" s="226"/>
      <c r="S983" s="226"/>
      <c r="T983" s="226"/>
      <c r="U983" s="226"/>
      <c r="V983" s="226"/>
      <c r="W983" s="226"/>
      <c r="X983" s="226"/>
      <c r="Y983" s="226"/>
      <c r="Z983" s="226"/>
    </row>
    <row r="984" spans="1:26" ht="15.75" customHeight="1">
      <c r="A984" s="226"/>
      <c r="B984" s="226"/>
      <c r="C984" s="226"/>
      <c r="D984" s="226"/>
      <c r="E984" s="226"/>
      <c r="F984" s="226"/>
      <c r="G984" s="226"/>
      <c r="H984" s="226"/>
      <c r="I984" s="226"/>
      <c r="J984" s="226"/>
      <c r="K984" s="226"/>
      <c r="L984" s="226"/>
      <c r="M984" s="226"/>
      <c r="N984" s="226"/>
      <c r="O984" s="226"/>
      <c r="P984" s="226"/>
      <c r="Q984" s="226"/>
      <c r="R984" s="226"/>
      <c r="S984" s="226"/>
      <c r="T984" s="226"/>
      <c r="U984" s="226"/>
      <c r="V984" s="226"/>
      <c r="W984" s="226"/>
      <c r="X984" s="226"/>
      <c r="Y984" s="226"/>
      <c r="Z984" s="226"/>
    </row>
    <row r="985" spans="1:26" ht="15.75" customHeight="1">
      <c r="A985" s="226"/>
      <c r="B985" s="226"/>
      <c r="C985" s="226"/>
      <c r="D985" s="226"/>
      <c r="E985" s="226"/>
      <c r="F985" s="226"/>
      <c r="G985" s="226"/>
      <c r="H985" s="226"/>
      <c r="I985" s="226"/>
      <c r="J985" s="226"/>
      <c r="K985" s="226"/>
      <c r="L985" s="226"/>
      <c r="M985" s="226"/>
      <c r="N985" s="226"/>
      <c r="O985" s="226"/>
      <c r="P985" s="226"/>
      <c r="Q985" s="226"/>
      <c r="R985" s="226"/>
      <c r="S985" s="226"/>
      <c r="T985" s="226"/>
      <c r="U985" s="226"/>
      <c r="V985" s="226"/>
      <c r="W985" s="226"/>
      <c r="X985" s="226"/>
      <c r="Y985" s="226"/>
      <c r="Z985" s="226"/>
    </row>
    <row r="986" spans="1:26" ht="15.75" customHeight="1">
      <c r="A986" s="226"/>
      <c r="B986" s="226"/>
      <c r="C986" s="226"/>
      <c r="D986" s="226"/>
      <c r="E986" s="226"/>
      <c r="F986" s="226"/>
      <c r="G986" s="226"/>
      <c r="H986" s="226"/>
      <c r="I986" s="226"/>
      <c r="J986" s="226"/>
      <c r="K986" s="226"/>
      <c r="L986" s="226"/>
      <c r="M986" s="226"/>
      <c r="N986" s="226"/>
      <c r="O986" s="226"/>
      <c r="P986" s="226"/>
      <c r="Q986" s="226"/>
      <c r="R986" s="226"/>
      <c r="S986" s="226"/>
      <c r="T986" s="226"/>
      <c r="U986" s="226"/>
      <c r="V986" s="226"/>
      <c r="W986" s="226"/>
      <c r="X986" s="226"/>
      <c r="Y986" s="226"/>
      <c r="Z986" s="226"/>
    </row>
    <row r="987" spans="1:26" ht="15.75" customHeight="1">
      <c r="A987" s="226"/>
      <c r="B987" s="226"/>
      <c r="C987" s="226"/>
      <c r="D987" s="226"/>
      <c r="E987" s="226"/>
      <c r="F987" s="226"/>
      <c r="G987" s="226"/>
      <c r="H987" s="226"/>
      <c r="I987" s="226"/>
      <c r="J987" s="226"/>
      <c r="K987" s="226"/>
      <c r="L987" s="226"/>
      <c r="M987" s="226"/>
      <c r="N987" s="226"/>
      <c r="O987" s="226"/>
      <c r="P987" s="226"/>
      <c r="Q987" s="226"/>
      <c r="R987" s="226"/>
      <c r="S987" s="226"/>
      <c r="T987" s="226"/>
      <c r="U987" s="226"/>
      <c r="V987" s="226"/>
      <c r="W987" s="226"/>
      <c r="X987" s="226"/>
      <c r="Y987" s="226"/>
      <c r="Z987" s="226"/>
    </row>
    <row r="988" spans="1:26" ht="15.75" customHeight="1">
      <c r="A988" s="226"/>
      <c r="B988" s="226"/>
      <c r="C988" s="226"/>
      <c r="D988" s="226"/>
      <c r="E988" s="226"/>
      <c r="F988" s="226"/>
      <c r="G988" s="226"/>
      <c r="H988" s="226"/>
      <c r="I988" s="226"/>
      <c r="J988" s="226"/>
      <c r="K988" s="226"/>
      <c r="L988" s="226"/>
      <c r="M988" s="226"/>
      <c r="N988" s="226"/>
      <c r="O988" s="226"/>
      <c r="P988" s="226"/>
      <c r="Q988" s="226"/>
      <c r="R988" s="226"/>
      <c r="S988" s="226"/>
      <c r="T988" s="226"/>
      <c r="U988" s="226"/>
      <c r="V988" s="226"/>
      <c r="W988" s="226"/>
      <c r="X988" s="226"/>
      <c r="Y988" s="226"/>
      <c r="Z988" s="226"/>
    </row>
    <row r="989" spans="1:26" ht="15.75" customHeight="1">
      <c r="A989" s="226"/>
      <c r="B989" s="226"/>
      <c r="C989" s="226"/>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6"/>
      <c r="Z989" s="226"/>
    </row>
    <row r="990" spans="1:26" ht="15.75" customHeight="1">
      <c r="A990" s="226"/>
      <c r="B990" s="226"/>
      <c r="C990" s="226"/>
      <c r="D990" s="226"/>
      <c r="E990" s="226"/>
      <c r="F990" s="226"/>
      <c r="G990" s="226"/>
      <c r="H990" s="226"/>
      <c r="I990" s="226"/>
      <c r="J990" s="226"/>
      <c r="K990" s="226"/>
      <c r="L990" s="226"/>
      <c r="M990" s="226"/>
      <c r="N990" s="226"/>
      <c r="O990" s="226"/>
      <c r="P990" s="226"/>
      <c r="Q990" s="226"/>
      <c r="R990" s="226"/>
      <c r="S990" s="226"/>
      <c r="T990" s="226"/>
      <c r="U990" s="226"/>
      <c r="V990" s="226"/>
      <c r="W990" s="226"/>
      <c r="X990" s="226"/>
      <c r="Y990" s="226"/>
      <c r="Z990" s="226"/>
    </row>
    <row r="991" spans="1:26" ht="15.75" customHeight="1">
      <c r="A991" s="226"/>
      <c r="B991" s="226"/>
      <c r="C991" s="226"/>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6"/>
      <c r="Z991" s="226"/>
    </row>
    <row r="992" spans="1:26" ht="15.75" customHeight="1">
      <c r="A992" s="226"/>
      <c r="B992" s="226"/>
      <c r="C992" s="226"/>
      <c r="D992" s="226"/>
      <c r="E992" s="226"/>
      <c r="F992" s="226"/>
      <c r="G992" s="226"/>
      <c r="H992" s="226"/>
      <c r="I992" s="226"/>
      <c r="J992" s="226"/>
      <c r="K992" s="226"/>
      <c r="L992" s="226"/>
      <c r="M992" s="226"/>
      <c r="N992" s="226"/>
      <c r="O992" s="226"/>
      <c r="P992" s="226"/>
      <c r="Q992" s="226"/>
      <c r="R992" s="226"/>
      <c r="S992" s="226"/>
      <c r="T992" s="226"/>
      <c r="U992" s="226"/>
      <c r="V992" s="226"/>
      <c r="W992" s="226"/>
      <c r="X992" s="226"/>
      <c r="Y992" s="226"/>
      <c r="Z992" s="226"/>
    </row>
    <row r="993" spans="1:26" ht="15.75" customHeight="1">
      <c r="A993" s="226"/>
      <c r="B993" s="226"/>
      <c r="C993" s="226"/>
      <c r="D993" s="226"/>
      <c r="E993" s="226"/>
      <c r="F993" s="226"/>
      <c r="G993" s="226"/>
      <c r="H993" s="226"/>
      <c r="I993" s="226"/>
      <c r="J993" s="226"/>
      <c r="K993" s="226"/>
      <c r="L993" s="226"/>
      <c r="M993" s="226"/>
      <c r="N993" s="226"/>
      <c r="O993" s="226"/>
      <c r="P993" s="226"/>
      <c r="Q993" s="226"/>
      <c r="R993" s="226"/>
      <c r="S993" s="226"/>
      <c r="T993" s="226"/>
      <c r="U993" s="226"/>
      <c r="V993" s="226"/>
      <c r="W993" s="226"/>
      <c r="X993" s="226"/>
      <c r="Y993" s="226"/>
      <c r="Z993" s="226"/>
    </row>
    <row r="994" spans="1:26" ht="15.75" customHeight="1">
      <c r="A994" s="226"/>
      <c r="B994" s="226"/>
      <c r="C994" s="226"/>
      <c r="D994" s="226"/>
      <c r="E994" s="226"/>
      <c r="F994" s="226"/>
      <c r="G994" s="226"/>
      <c r="H994" s="226"/>
      <c r="I994" s="226"/>
      <c r="J994" s="226"/>
      <c r="K994" s="226"/>
      <c r="L994" s="226"/>
      <c r="M994" s="226"/>
      <c r="N994" s="226"/>
      <c r="O994" s="226"/>
      <c r="P994" s="226"/>
      <c r="Q994" s="226"/>
      <c r="R994" s="226"/>
      <c r="S994" s="226"/>
      <c r="T994" s="226"/>
      <c r="U994" s="226"/>
      <c r="V994" s="226"/>
      <c r="W994" s="226"/>
      <c r="X994" s="226"/>
      <c r="Y994" s="226"/>
      <c r="Z994" s="226"/>
    </row>
    <row r="995" spans="1:26" ht="15.75" customHeight="1">
      <c r="A995" s="226"/>
      <c r="B995" s="226"/>
      <c r="C995" s="226"/>
      <c r="D995" s="226"/>
      <c r="E995" s="226"/>
      <c r="F995" s="226"/>
      <c r="G995" s="226"/>
      <c r="H995" s="226"/>
      <c r="I995" s="226"/>
      <c r="J995" s="226"/>
      <c r="K995" s="226"/>
      <c r="L995" s="226"/>
      <c r="M995" s="226"/>
      <c r="N995" s="226"/>
      <c r="O995" s="226"/>
      <c r="P995" s="226"/>
      <c r="Q995" s="226"/>
      <c r="R995" s="226"/>
      <c r="S995" s="226"/>
      <c r="T995" s="226"/>
      <c r="U995" s="226"/>
      <c r="V995" s="226"/>
      <c r="W995" s="226"/>
      <c r="X995" s="226"/>
      <c r="Y995" s="226"/>
      <c r="Z995" s="226"/>
    </row>
    <row r="996" spans="1:26" ht="15.75" customHeight="1">
      <c r="A996" s="226"/>
      <c r="B996" s="226"/>
      <c r="C996" s="226"/>
      <c r="D996" s="226"/>
      <c r="E996" s="226"/>
      <c r="F996" s="226"/>
      <c r="G996" s="226"/>
      <c r="H996" s="226"/>
      <c r="I996" s="226"/>
      <c r="J996" s="226"/>
      <c r="K996" s="226"/>
      <c r="L996" s="226"/>
      <c r="M996" s="226"/>
      <c r="N996" s="226"/>
      <c r="O996" s="226"/>
      <c r="P996" s="226"/>
      <c r="Q996" s="226"/>
      <c r="R996" s="226"/>
      <c r="S996" s="226"/>
      <c r="T996" s="226"/>
      <c r="U996" s="226"/>
      <c r="V996" s="226"/>
      <c r="W996" s="226"/>
      <c r="X996" s="226"/>
      <c r="Y996" s="226"/>
      <c r="Z996" s="226"/>
    </row>
    <row r="997" spans="1:26" ht="15.75" customHeight="1">
      <c r="A997" s="226"/>
      <c r="B997" s="226"/>
      <c r="C997" s="226"/>
      <c r="D997" s="226"/>
      <c r="E997" s="226"/>
      <c r="F997" s="226"/>
      <c r="G997" s="226"/>
      <c r="H997" s="226"/>
      <c r="I997" s="226"/>
      <c r="J997" s="226"/>
      <c r="K997" s="226"/>
      <c r="L997" s="226"/>
      <c r="M997" s="226"/>
      <c r="N997" s="226"/>
      <c r="O997" s="226"/>
      <c r="P997" s="226"/>
      <c r="Q997" s="226"/>
      <c r="R997" s="226"/>
      <c r="S997" s="226"/>
      <c r="T997" s="226"/>
      <c r="U997" s="226"/>
      <c r="V997" s="226"/>
      <c r="W997" s="226"/>
      <c r="X997" s="226"/>
      <c r="Y997" s="226"/>
      <c r="Z997" s="226"/>
    </row>
    <row r="998" spans="1:26" ht="15.75" customHeight="1">
      <c r="A998" s="226"/>
      <c r="B998" s="226"/>
      <c r="C998" s="226"/>
      <c r="D998" s="226"/>
      <c r="E998" s="226"/>
      <c r="F998" s="226"/>
      <c r="G998" s="226"/>
      <c r="H998" s="226"/>
      <c r="I998" s="226"/>
      <c r="J998" s="226"/>
      <c r="K998" s="226"/>
      <c r="L998" s="226"/>
      <c r="M998" s="226"/>
      <c r="N998" s="226"/>
      <c r="O998" s="226"/>
      <c r="P998" s="226"/>
      <c r="Q998" s="226"/>
      <c r="R998" s="226"/>
      <c r="S998" s="226"/>
      <c r="T998" s="226"/>
      <c r="U998" s="226"/>
      <c r="V998" s="226"/>
      <c r="W998" s="226"/>
      <c r="X998" s="226"/>
      <c r="Y998" s="226"/>
      <c r="Z998" s="226"/>
    </row>
    <row r="999" spans="1:26" ht="15.75" customHeight="1">
      <c r="A999" s="226"/>
      <c r="B999" s="226"/>
      <c r="C999" s="226"/>
      <c r="D999" s="226"/>
      <c r="E999" s="226"/>
      <c r="F999" s="226"/>
      <c r="G999" s="226"/>
      <c r="H999" s="226"/>
      <c r="I999" s="226"/>
      <c r="J999" s="226"/>
      <c r="K999" s="226"/>
      <c r="L999" s="226"/>
      <c r="M999" s="226"/>
      <c r="N999" s="226"/>
      <c r="O999" s="226"/>
      <c r="P999" s="226"/>
      <c r="Q999" s="226"/>
      <c r="R999" s="226"/>
      <c r="S999" s="226"/>
      <c r="T999" s="226"/>
      <c r="U999" s="226"/>
      <c r="V999" s="226"/>
      <c r="W999" s="226"/>
      <c r="X999" s="226"/>
      <c r="Y999" s="226"/>
      <c r="Z999" s="226"/>
    </row>
  </sheetData>
  <mergeCells count="7">
    <mergeCell ref="A43:I45"/>
    <mergeCell ref="A1:Y1"/>
    <mergeCell ref="A2:E2"/>
    <mergeCell ref="F2:I2"/>
    <mergeCell ref="J2:N2"/>
    <mergeCell ref="O2:V2"/>
    <mergeCell ref="X2:Y2"/>
  </mergeCells>
  <hyperlinks>
    <hyperlink ref="C5" r:id="rId1" xr:uid="{205CB4E0-4B3E-42CC-A528-05C5ACA5C9DD}"/>
    <hyperlink ref="C6" r:id="rId2" xr:uid="{FE0F687E-0AC4-489A-B18E-17FD388178E7}"/>
    <hyperlink ref="C7" r:id="rId3" xr:uid="{064DE94C-263A-48AB-8A7D-DCD1C2AEB2CB}"/>
    <hyperlink ref="C8" r:id="rId4" xr:uid="{DD4AB47B-0497-48BA-B980-E0BE2E272D8F}"/>
    <hyperlink ref="C13" r:id="rId5" xr:uid="{35ED70AB-3725-4879-8AFB-5E6525F4A6BC}"/>
    <hyperlink ref="C14" r:id="rId6" xr:uid="{4F14203C-EE8D-40D4-93D6-AD861C39CF2E}"/>
    <hyperlink ref="C15" r:id="rId7" xr:uid="{11AA7124-BDAD-4477-A827-9247D543F241}"/>
    <hyperlink ref="C16" r:id="rId8" xr:uid="{AD4EB9EA-816B-48D7-8500-41E4C4404938}"/>
    <hyperlink ref="C17" r:id="rId9" xr:uid="{61D35D2A-7BA6-45DC-99C0-74CD444B3F1F}"/>
    <hyperlink ref="C18" r:id="rId10" xr:uid="{6072883F-9883-44A7-AFE2-3CA838049D2A}"/>
    <hyperlink ref="C19" r:id="rId11" xr:uid="{C81576C1-AA19-479D-8943-0CA6A32897DA}"/>
    <hyperlink ref="C20" r:id="rId12" xr:uid="{DDA3B5AF-F0E5-49B9-9476-62C86AC60049}"/>
    <hyperlink ref="C21" r:id="rId13" xr:uid="{B0721DA1-EFE4-4EC2-84E6-0E117267B789}"/>
    <hyperlink ref="C22" r:id="rId14" xr:uid="{8ADE7CC3-5C3F-460D-B611-2160C39726FE}"/>
    <hyperlink ref="C23" r:id="rId15" xr:uid="{B584658F-3E3A-496B-9931-F7147A61070C}"/>
    <hyperlink ref="C24" r:id="rId16" xr:uid="{53574921-D475-44DE-9CF5-3713F40C524F}"/>
    <hyperlink ref="C25" r:id="rId17" xr:uid="{4D8D34F2-D2A4-4D09-989F-110AA06B5501}"/>
    <hyperlink ref="C26" r:id="rId18" xr:uid="{E6679754-AEB4-4503-970D-DDB82308A0DB}"/>
    <hyperlink ref="C27" r:id="rId19" xr:uid="{3C359AFC-C22B-430E-A97E-EFA389A937A3}"/>
    <hyperlink ref="C28" r:id="rId20" xr:uid="{48E31F2B-B632-4B83-8EBB-E23C66872C94}"/>
    <hyperlink ref="C29" r:id="rId21" xr:uid="{AAD598DA-834E-4408-826A-D6C6B4C78EA9}"/>
    <hyperlink ref="C30" r:id="rId22" xr:uid="{4BC51838-4F27-4629-864F-94589FD2DC31}"/>
    <hyperlink ref="C32" r:id="rId23" xr:uid="{879150C5-DCD9-4F0E-B243-FFC3B63A98B5}"/>
    <hyperlink ref="C33" r:id="rId24" xr:uid="{F8707951-766F-4D9B-8973-0B18892C58B4}"/>
    <hyperlink ref="C34" r:id="rId25" xr:uid="{8E436B0D-53B3-408D-812B-2D2C317C8AAC}"/>
    <hyperlink ref="C35" r:id="rId26" xr:uid="{1653D0D1-1DF2-4DD7-B816-4825FA090CEE}"/>
    <hyperlink ref="C36" r:id="rId27" xr:uid="{1128360C-DB86-4FDA-923B-B26ADAEB42D1}"/>
    <hyperlink ref="C37" r:id="rId28" xr:uid="{4241C175-0D13-4247-B9DB-28A3EAF844F6}"/>
    <hyperlink ref="C38" r:id="rId29" xr:uid="{83E7B552-91DB-4F77-8ECD-CF6B49203C6C}"/>
    <hyperlink ref="C39" r:id="rId30" xr:uid="{33CC1CE4-AC48-4196-8921-B2437F701595}"/>
    <hyperlink ref="C40" r:id="rId31" xr:uid="{EEBB5997-AF3C-4F4E-B347-EF787CFBFC81}"/>
    <hyperlink ref="C41" r:id="rId32" xr:uid="{6BB9E44B-759C-4ECD-A4CA-685FADB64C57}"/>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8B17-7409-4D70-AF45-098FA9154316}">
  <sheetPr published="0"/>
  <dimension ref="A1:Y14"/>
  <sheetViews>
    <sheetView workbookViewId="0">
      <selection activeCell="H2" sqref="H2"/>
    </sheetView>
  </sheetViews>
  <sheetFormatPr defaultRowHeight="15"/>
  <cols>
    <col min="1" max="1" width="13.5703125" customWidth="1"/>
    <col min="2" max="2" width="17.28515625" customWidth="1"/>
    <col min="3" max="3" width="12.7109375" customWidth="1"/>
    <col min="4" max="4" width="18.7109375" customWidth="1"/>
    <col min="6" max="6" width="19.140625" customWidth="1"/>
    <col min="15" max="15" width="11.7109375" customWidth="1"/>
    <col min="23" max="23" width="14.28515625" customWidth="1"/>
    <col min="24" max="24" width="10.28515625" customWidth="1"/>
  </cols>
  <sheetData>
    <row r="1" spans="1:25" ht="165" customHeight="1">
      <c r="A1" s="53" t="s">
        <v>247</v>
      </c>
      <c r="B1" s="53" t="s">
        <v>395</v>
      </c>
      <c r="C1" s="53" t="s">
        <v>396</v>
      </c>
      <c r="D1" s="53" t="s">
        <v>397</v>
      </c>
      <c r="E1" s="53" t="s">
        <v>398</v>
      </c>
      <c r="F1" s="53" t="s">
        <v>399</v>
      </c>
      <c r="G1" s="53" t="s">
        <v>400</v>
      </c>
      <c r="H1" s="53" t="s">
        <v>254</v>
      </c>
      <c r="I1" s="53" t="s">
        <v>255</v>
      </c>
      <c r="J1" s="53" t="s">
        <v>256</v>
      </c>
      <c r="K1" s="53" t="s">
        <v>257</v>
      </c>
      <c r="L1" s="53" t="s">
        <v>258</v>
      </c>
      <c r="M1" s="53" t="s">
        <v>259</v>
      </c>
      <c r="N1" s="53" t="s">
        <v>260</v>
      </c>
      <c r="O1" s="53" t="s">
        <v>401</v>
      </c>
      <c r="P1" s="53" t="s">
        <v>402</v>
      </c>
      <c r="Q1" s="53" t="s">
        <v>403</v>
      </c>
      <c r="R1" s="53" t="s">
        <v>404</v>
      </c>
      <c r="S1" s="53" t="s">
        <v>405</v>
      </c>
      <c r="T1" s="53" t="s">
        <v>406</v>
      </c>
      <c r="U1" s="53" t="s">
        <v>407</v>
      </c>
      <c r="V1" s="53" t="s">
        <v>408</v>
      </c>
      <c r="W1" s="53" t="s">
        <v>409</v>
      </c>
      <c r="X1" s="53" t="s">
        <v>270</v>
      </c>
      <c r="Y1" s="53" t="s">
        <v>271</v>
      </c>
    </row>
    <row r="2" spans="1:25" ht="45">
      <c r="A2" s="203" t="s">
        <v>410</v>
      </c>
      <c r="B2" s="204" t="s">
        <v>411</v>
      </c>
      <c r="C2" s="205"/>
      <c r="D2" s="204" t="s">
        <v>412</v>
      </c>
      <c r="E2" s="205" t="s">
        <v>76</v>
      </c>
      <c r="F2" s="204" t="s">
        <v>413</v>
      </c>
      <c r="G2" s="205" t="s">
        <v>77</v>
      </c>
      <c r="H2" s="205" t="s">
        <v>414</v>
      </c>
      <c r="I2" s="205">
        <v>0</v>
      </c>
      <c r="J2" s="204" t="s">
        <v>415</v>
      </c>
      <c r="K2" s="205" t="s">
        <v>185</v>
      </c>
      <c r="L2" s="205" t="s">
        <v>141</v>
      </c>
      <c r="M2" s="206">
        <v>40.218482999999999</v>
      </c>
      <c r="N2" s="207">
        <v>-76.864662999999993</v>
      </c>
      <c r="O2" s="205" t="s">
        <v>77</v>
      </c>
      <c r="P2" s="205" t="s">
        <v>77</v>
      </c>
      <c r="Q2" s="205" t="s">
        <v>76</v>
      </c>
      <c r="R2" s="205" t="s">
        <v>77</v>
      </c>
      <c r="S2" s="205" t="s">
        <v>76</v>
      </c>
      <c r="T2" s="205" t="s">
        <v>76</v>
      </c>
      <c r="U2" s="205" t="s">
        <v>77</v>
      </c>
      <c r="V2" s="205" t="s">
        <v>76</v>
      </c>
      <c r="W2" s="205" t="s">
        <v>76</v>
      </c>
      <c r="X2" s="205" t="s">
        <v>416</v>
      </c>
      <c r="Y2" s="205">
        <v>2022</v>
      </c>
    </row>
    <row r="3" spans="1:25" ht="45">
      <c r="A3" s="203" t="s">
        <v>417</v>
      </c>
      <c r="B3" s="204" t="s">
        <v>411</v>
      </c>
      <c r="C3" s="205"/>
      <c r="D3" s="204" t="s">
        <v>418</v>
      </c>
      <c r="E3" s="205" t="s">
        <v>76</v>
      </c>
      <c r="F3" s="204" t="s">
        <v>413</v>
      </c>
      <c r="G3" s="205" t="s">
        <v>76</v>
      </c>
      <c r="H3" s="205" t="s">
        <v>414</v>
      </c>
      <c r="I3" s="205">
        <v>0</v>
      </c>
      <c r="J3" s="204" t="s">
        <v>419</v>
      </c>
      <c r="K3" s="205" t="s">
        <v>420</v>
      </c>
      <c r="L3" s="205" t="s">
        <v>141</v>
      </c>
      <c r="M3" s="208">
        <v>41.441609999999997</v>
      </c>
      <c r="N3" s="205">
        <v>-75.642111999999997</v>
      </c>
      <c r="O3" s="205" t="s">
        <v>77</v>
      </c>
      <c r="P3" s="205" t="s">
        <v>77</v>
      </c>
      <c r="Q3" s="205" t="s">
        <v>76</v>
      </c>
      <c r="R3" s="205" t="s">
        <v>76</v>
      </c>
      <c r="S3" s="205" t="s">
        <v>76</v>
      </c>
      <c r="T3" s="205" t="s">
        <v>76</v>
      </c>
      <c r="U3" s="205" t="s">
        <v>77</v>
      </c>
      <c r="V3" s="205" t="s">
        <v>76</v>
      </c>
      <c r="W3" s="205" t="s">
        <v>76</v>
      </c>
      <c r="X3" s="205" t="s">
        <v>421</v>
      </c>
      <c r="Y3" s="205">
        <v>2022</v>
      </c>
    </row>
    <row r="4" spans="1:25" ht="60">
      <c r="A4" s="203" t="s">
        <v>422</v>
      </c>
      <c r="B4" s="204" t="s">
        <v>411</v>
      </c>
      <c r="C4" s="205"/>
      <c r="D4" s="204" t="s">
        <v>423</v>
      </c>
      <c r="E4" s="205" t="s">
        <v>76</v>
      </c>
      <c r="F4" s="204" t="s">
        <v>413</v>
      </c>
      <c r="G4" s="205" t="s">
        <v>76</v>
      </c>
      <c r="H4" s="205" t="s">
        <v>414</v>
      </c>
      <c r="I4" s="205">
        <v>0</v>
      </c>
      <c r="J4" s="204" t="s">
        <v>424</v>
      </c>
      <c r="K4" s="205" t="s">
        <v>425</v>
      </c>
      <c r="L4" s="205" t="s">
        <v>141</v>
      </c>
      <c r="M4" s="205">
        <v>40.021042000000001</v>
      </c>
      <c r="N4" s="205">
        <v>-78.291854000000001</v>
      </c>
      <c r="O4" s="205" t="s">
        <v>77</v>
      </c>
      <c r="P4" s="205" t="s">
        <v>77</v>
      </c>
      <c r="Q4" s="205" t="s">
        <v>76</v>
      </c>
      <c r="R4" s="205" t="s">
        <v>76</v>
      </c>
      <c r="S4" s="205" t="s">
        <v>76</v>
      </c>
      <c r="T4" s="205" t="s">
        <v>76</v>
      </c>
      <c r="U4" s="205" t="s">
        <v>77</v>
      </c>
      <c r="V4" s="205" t="s">
        <v>76</v>
      </c>
      <c r="W4" s="205" t="s">
        <v>76</v>
      </c>
      <c r="X4" s="205" t="s">
        <v>426</v>
      </c>
      <c r="Y4" s="205">
        <v>2022</v>
      </c>
    </row>
    <row r="5" spans="1:25" ht="105">
      <c r="A5" s="203" t="s">
        <v>427</v>
      </c>
      <c r="B5" s="204" t="s">
        <v>428</v>
      </c>
      <c r="C5" s="209" t="s">
        <v>429</v>
      </c>
      <c r="D5" s="205" t="s">
        <v>423</v>
      </c>
      <c r="E5" s="205" t="s">
        <v>76</v>
      </c>
      <c r="F5" s="205" t="s">
        <v>76</v>
      </c>
      <c r="G5" s="205" t="s">
        <v>76</v>
      </c>
      <c r="H5" s="205">
        <v>8</v>
      </c>
      <c r="I5" s="205">
        <v>2</v>
      </c>
      <c r="J5" s="204" t="s">
        <v>327</v>
      </c>
      <c r="K5" s="205" t="s">
        <v>328</v>
      </c>
      <c r="L5" s="205" t="s">
        <v>312</v>
      </c>
      <c r="M5" s="210">
        <v>39.292999999999999</v>
      </c>
      <c r="N5" s="205">
        <v>-78.432010000000005</v>
      </c>
      <c r="O5" s="205" t="s">
        <v>77</v>
      </c>
      <c r="P5" s="205" t="s">
        <v>77</v>
      </c>
      <c r="Q5" s="205" t="s">
        <v>76</v>
      </c>
      <c r="R5" s="205" t="s">
        <v>76</v>
      </c>
      <c r="S5" s="205" t="s">
        <v>76</v>
      </c>
      <c r="T5" s="205" t="s">
        <v>76</v>
      </c>
      <c r="U5" s="205" t="s">
        <v>77</v>
      </c>
      <c r="V5" s="205" t="s">
        <v>76</v>
      </c>
      <c r="W5" s="205" t="s">
        <v>76</v>
      </c>
      <c r="X5" s="205" t="s">
        <v>430</v>
      </c>
      <c r="Y5" s="205">
        <v>2022</v>
      </c>
    </row>
    <row r="6" spans="1:25" ht="72">
      <c r="A6" s="203" t="s">
        <v>431</v>
      </c>
      <c r="B6" s="211" t="s">
        <v>432</v>
      </c>
      <c r="C6" s="209" t="s">
        <v>429</v>
      </c>
      <c r="D6" s="205" t="s">
        <v>358</v>
      </c>
      <c r="E6" s="205" t="s">
        <v>76</v>
      </c>
      <c r="F6" s="205" t="s">
        <v>76</v>
      </c>
      <c r="G6" s="205" t="s">
        <v>76</v>
      </c>
      <c r="H6" s="205">
        <v>5</v>
      </c>
      <c r="I6" s="205">
        <v>0</v>
      </c>
      <c r="J6" s="204" t="s">
        <v>338</v>
      </c>
      <c r="K6" s="205" t="s">
        <v>335</v>
      </c>
      <c r="L6" s="205" t="s">
        <v>312</v>
      </c>
      <c r="M6" s="205">
        <v>39.366700000000002</v>
      </c>
      <c r="N6" s="205">
        <v>-78.879279999999994</v>
      </c>
      <c r="O6" s="205" t="s">
        <v>77</v>
      </c>
      <c r="P6" s="205" t="s">
        <v>77</v>
      </c>
      <c r="Q6" s="205" t="s">
        <v>76</v>
      </c>
      <c r="R6" s="205" t="s">
        <v>76</v>
      </c>
      <c r="S6" s="205" t="s">
        <v>76</v>
      </c>
      <c r="T6" s="205" t="s">
        <v>76</v>
      </c>
      <c r="U6" s="205" t="s">
        <v>76</v>
      </c>
      <c r="V6" s="205" t="s">
        <v>76</v>
      </c>
      <c r="W6" s="205" t="s">
        <v>76</v>
      </c>
      <c r="X6" s="205" t="s">
        <v>433</v>
      </c>
      <c r="Y6" s="205">
        <v>2022</v>
      </c>
    </row>
    <row r="7" spans="1:25" ht="90">
      <c r="A7" s="212" t="s">
        <v>434</v>
      </c>
      <c r="B7" s="213" t="s">
        <v>435</v>
      </c>
      <c r="C7" s="205"/>
      <c r="D7" s="205" t="s">
        <v>113</v>
      </c>
      <c r="E7" s="205" t="s">
        <v>76</v>
      </c>
      <c r="F7" s="205" t="s">
        <v>76</v>
      </c>
      <c r="G7" s="205" t="s">
        <v>77</v>
      </c>
      <c r="H7" s="205">
        <v>50</v>
      </c>
      <c r="I7" s="205" t="s">
        <v>436</v>
      </c>
      <c r="J7" s="213" t="s">
        <v>437</v>
      </c>
      <c r="K7" s="214" t="s">
        <v>438</v>
      </c>
      <c r="L7" s="205" t="s">
        <v>107</v>
      </c>
      <c r="M7" s="205">
        <v>38.177999999999997</v>
      </c>
      <c r="N7" s="205">
        <v>-75.396000000000001</v>
      </c>
      <c r="O7" s="205" t="s">
        <v>76</v>
      </c>
      <c r="P7" s="205" t="s">
        <v>76</v>
      </c>
      <c r="Q7" s="205" t="s">
        <v>76</v>
      </c>
      <c r="R7" s="205" t="s">
        <v>76</v>
      </c>
      <c r="S7" s="205" t="s">
        <v>76</v>
      </c>
      <c r="T7" s="205" t="s">
        <v>76</v>
      </c>
      <c r="U7" s="205" t="s">
        <v>77</v>
      </c>
      <c r="V7" s="205" t="s">
        <v>76</v>
      </c>
      <c r="W7" s="205" t="s">
        <v>76</v>
      </c>
      <c r="X7" s="205" t="s">
        <v>439</v>
      </c>
      <c r="Y7" s="205">
        <v>2022</v>
      </c>
    </row>
    <row r="8" spans="1:25" ht="60">
      <c r="A8" s="212" t="s">
        <v>440</v>
      </c>
      <c r="B8" s="213" t="s">
        <v>441</v>
      </c>
      <c r="C8" s="205"/>
      <c r="D8" s="204" t="s">
        <v>113</v>
      </c>
      <c r="E8" s="205" t="s">
        <v>76</v>
      </c>
      <c r="F8" s="205" t="s">
        <v>76</v>
      </c>
      <c r="G8" s="205" t="s">
        <v>442</v>
      </c>
      <c r="H8" s="204">
        <v>72</v>
      </c>
      <c r="I8" s="204" t="s">
        <v>436</v>
      </c>
      <c r="J8" s="213" t="s">
        <v>443</v>
      </c>
      <c r="K8" s="214" t="s">
        <v>444</v>
      </c>
      <c r="L8" s="205" t="s">
        <v>107</v>
      </c>
      <c r="M8" s="205">
        <v>39.256</v>
      </c>
      <c r="N8" s="204">
        <v>-76.620999999999995</v>
      </c>
      <c r="O8" s="205" t="s">
        <v>76</v>
      </c>
      <c r="P8" s="205" t="s">
        <v>76</v>
      </c>
      <c r="Q8" s="205" t="s">
        <v>76</v>
      </c>
      <c r="R8" s="205" t="s">
        <v>76</v>
      </c>
      <c r="S8" s="205" t="s">
        <v>76</v>
      </c>
      <c r="T8" s="205" t="s">
        <v>76</v>
      </c>
      <c r="U8" s="205" t="s">
        <v>77</v>
      </c>
      <c r="V8" s="205" t="s">
        <v>76</v>
      </c>
      <c r="W8" s="205" t="s">
        <v>76</v>
      </c>
      <c r="X8" s="204" t="s">
        <v>430</v>
      </c>
      <c r="Y8" s="205">
        <v>2022</v>
      </c>
    </row>
    <row r="9" spans="1:25" ht="45">
      <c r="A9" s="212" t="s">
        <v>445</v>
      </c>
      <c r="B9" s="213" t="s">
        <v>446</v>
      </c>
      <c r="C9" s="205"/>
      <c r="D9" s="204" t="s">
        <v>113</v>
      </c>
      <c r="E9" s="205" t="s">
        <v>76</v>
      </c>
      <c r="F9" s="205" t="s">
        <v>76</v>
      </c>
      <c r="G9" s="205" t="s">
        <v>76</v>
      </c>
      <c r="H9" s="204">
        <v>26</v>
      </c>
      <c r="I9" s="204" t="s">
        <v>436</v>
      </c>
      <c r="J9" s="213" t="s">
        <v>447</v>
      </c>
      <c r="K9" s="214" t="s">
        <v>448</v>
      </c>
      <c r="L9" s="205" t="s">
        <v>107</v>
      </c>
      <c r="M9" s="205">
        <v>38.962000000000003</v>
      </c>
      <c r="N9" s="204">
        <v>-76.474000000000004</v>
      </c>
      <c r="O9" s="205" t="s">
        <v>76</v>
      </c>
      <c r="P9" s="205" t="s">
        <v>76</v>
      </c>
      <c r="Q9" s="205" t="s">
        <v>76</v>
      </c>
      <c r="R9" s="205" t="s">
        <v>76</v>
      </c>
      <c r="S9" s="205" t="s">
        <v>76</v>
      </c>
      <c r="T9" s="205" t="s">
        <v>76</v>
      </c>
      <c r="U9" s="205" t="s">
        <v>77</v>
      </c>
      <c r="V9" s="205" t="s">
        <v>76</v>
      </c>
      <c r="W9" s="205" t="s">
        <v>76</v>
      </c>
      <c r="X9" s="205" t="s">
        <v>449</v>
      </c>
      <c r="Y9" s="205">
        <v>2022</v>
      </c>
    </row>
    <row r="10" spans="1:25" ht="45">
      <c r="A10" s="212" t="s">
        <v>450</v>
      </c>
      <c r="B10" s="213" t="s">
        <v>451</v>
      </c>
      <c r="C10" s="205"/>
      <c r="D10" s="204" t="s">
        <v>452</v>
      </c>
      <c r="E10" s="205" t="s">
        <v>76</v>
      </c>
      <c r="F10" s="204" t="s">
        <v>77</v>
      </c>
      <c r="G10" s="205" t="s">
        <v>76</v>
      </c>
      <c r="H10" s="204">
        <v>14</v>
      </c>
      <c r="I10" s="204" t="s">
        <v>436</v>
      </c>
      <c r="J10" s="213" t="s">
        <v>453</v>
      </c>
      <c r="K10" s="214" t="s">
        <v>454</v>
      </c>
      <c r="L10" s="205" t="s">
        <v>107</v>
      </c>
      <c r="M10" s="205">
        <v>39.627000000000002</v>
      </c>
      <c r="N10" s="204">
        <v>-76.344999999999999</v>
      </c>
      <c r="O10" s="205" t="s">
        <v>76</v>
      </c>
      <c r="P10" s="205" t="s">
        <v>76</v>
      </c>
      <c r="Q10" s="205" t="s">
        <v>76</v>
      </c>
      <c r="R10" s="205" t="s">
        <v>76</v>
      </c>
      <c r="S10" s="205" t="s">
        <v>76</v>
      </c>
      <c r="T10" s="205" t="s">
        <v>76</v>
      </c>
      <c r="U10" s="205" t="s">
        <v>77</v>
      </c>
      <c r="V10" s="205" t="s">
        <v>76</v>
      </c>
      <c r="W10" s="205" t="s">
        <v>76</v>
      </c>
      <c r="X10" s="204" t="s">
        <v>455</v>
      </c>
      <c r="Y10" s="205">
        <v>2022</v>
      </c>
    </row>
    <row r="11" spans="1:25" ht="75">
      <c r="A11" s="212" t="s">
        <v>456</v>
      </c>
      <c r="B11" s="213" t="s">
        <v>457</v>
      </c>
      <c r="C11" s="205"/>
      <c r="D11" s="204" t="s">
        <v>458</v>
      </c>
      <c r="E11" s="205" t="s">
        <v>76</v>
      </c>
      <c r="F11" s="204" t="s">
        <v>77</v>
      </c>
      <c r="G11" s="205" t="s">
        <v>76</v>
      </c>
      <c r="H11" s="204">
        <v>10</v>
      </c>
      <c r="I11" s="204" t="s">
        <v>436</v>
      </c>
      <c r="J11" s="213" t="s">
        <v>459</v>
      </c>
      <c r="K11" s="214" t="s">
        <v>448</v>
      </c>
      <c r="L11" s="205" t="s">
        <v>107</v>
      </c>
      <c r="M11" s="205">
        <v>39.146000000000001</v>
      </c>
      <c r="N11" s="204">
        <v>-76.551000000000002</v>
      </c>
      <c r="O11" s="205" t="s">
        <v>76</v>
      </c>
      <c r="P11" s="205" t="s">
        <v>76</v>
      </c>
      <c r="Q11" s="205" t="s">
        <v>76</v>
      </c>
      <c r="R11" s="205" t="s">
        <v>76</v>
      </c>
      <c r="S11" s="205" t="s">
        <v>76</v>
      </c>
      <c r="T11" s="205" t="s">
        <v>76</v>
      </c>
      <c r="U11" s="205" t="s">
        <v>77</v>
      </c>
      <c r="V11" s="205" t="s">
        <v>76</v>
      </c>
      <c r="W11" s="205" t="s">
        <v>76</v>
      </c>
      <c r="X11" s="204" t="s">
        <v>460</v>
      </c>
      <c r="Y11" s="205">
        <v>2022</v>
      </c>
    </row>
    <row r="12" spans="1:25" ht="75">
      <c r="A12" s="215" t="s">
        <v>461</v>
      </c>
      <c r="B12" s="216" t="s">
        <v>462</v>
      </c>
      <c r="C12" s="217"/>
      <c r="D12" s="218" t="s">
        <v>423</v>
      </c>
      <c r="E12" s="217" t="s">
        <v>76</v>
      </c>
      <c r="F12" s="218" t="s">
        <v>77</v>
      </c>
      <c r="G12" s="217" t="s">
        <v>442</v>
      </c>
      <c r="H12" s="218">
        <v>7</v>
      </c>
      <c r="I12" s="218" t="s">
        <v>436</v>
      </c>
      <c r="J12" s="216" t="s">
        <v>463</v>
      </c>
      <c r="K12" s="219" t="s">
        <v>464</v>
      </c>
      <c r="L12" s="217" t="s">
        <v>107</v>
      </c>
      <c r="M12" s="217">
        <v>38.969000000000001</v>
      </c>
      <c r="N12" s="218">
        <v>-75.944999999999993</v>
      </c>
      <c r="O12" s="217" t="s">
        <v>76</v>
      </c>
      <c r="P12" s="218" t="s">
        <v>77</v>
      </c>
      <c r="Q12" s="217" t="s">
        <v>76</v>
      </c>
      <c r="R12" s="217" t="s">
        <v>76</v>
      </c>
      <c r="S12" s="217" t="s">
        <v>76</v>
      </c>
      <c r="T12" s="217" t="s">
        <v>76</v>
      </c>
      <c r="U12" s="217" t="s">
        <v>77</v>
      </c>
      <c r="V12" s="217" t="s">
        <v>77</v>
      </c>
      <c r="W12" s="217" t="s">
        <v>76</v>
      </c>
      <c r="X12" s="218" t="s">
        <v>465</v>
      </c>
      <c r="Y12" s="217">
        <v>2022</v>
      </c>
    </row>
    <row r="13" spans="1:25">
      <c r="A13" s="220"/>
      <c r="B13" s="221"/>
      <c r="C13" s="222"/>
      <c r="D13" s="223"/>
      <c r="E13" s="223"/>
      <c r="F13" s="223"/>
      <c r="G13" s="223"/>
      <c r="H13" s="221"/>
      <c r="I13" s="224"/>
      <c r="J13" s="220"/>
      <c r="K13" s="220"/>
      <c r="L13" s="223"/>
      <c r="M13" s="225"/>
      <c r="N13" s="221"/>
      <c r="O13" s="221"/>
      <c r="P13" s="223"/>
      <c r="Q13" s="223"/>
      <c r="R13" s="223"/>
      <c r="S13" s="223"/>
      <c r="T13" s="223"/>
      <c r="U13" s="223"/>
      <c r="V13" s="223"/>
      <c r="W13" s="223"/>
      <c r="X13" s="221"/>
      <c r="Y13" s="223"/>
    </row>
    <row r="14" spans="1:25">
      <c r="A14" s="33"/>
      <c r="B14" s="33"/>
      <c r="C14" s="33"/>
      <c r="D14" s="33"/>
      <c r="E14" s="33"/>
      <c r="F14" s="33"/>
      <c r="G14" s="33"/>
      <c r="H14" s="33"/>
      <c r="I14" s="33"/>
      <c r="J14" s="33"/>
      <c r="K14" s="33"/>
      <c r="L14" s="33"/>
      <c r="M14" s="33"/>
      <c r="N14" s="33"/>
      <c r="O14" s="33"/>
      <c r="P14" s="33"/>
      <c r="Q14" s="33"/>
      <c r="R14" s="33"/>
      <c r="S14" s="33"/>
      <c r="T14" s="33"/>
      <c r="U14" s="33"/>
      <c r="V14" s="33"/>
      <c r="W14" s="33"/>
      <c r="X14" s="33"/>
      <c r="Y14" s="33"/>
    </row>
  </sheetData>
  <hyperlinks>
    <hyperlink ref="C5" r:id="rId1" xr:uid="{D583D49B-55DD-44BD-9063-0948A4C2FCAB}"/>
    <hyperlink ref="C6" r:id="rId2" xr:uid="{4A5CDBE7-8F4B-4FD0-8286-0B6727D5903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60AB-98B5-4D4F-BA07-81CF29DF37D5}">
  <sheetPr published="0"/>
  <dimension ref="A1:Y33"/>
  <sheetViews>
    <sheetView workbookViewId="0">
      <selection activeCell="L28" sqref="L28"/>
    </sheetView>
  </sheetViews>
  <sheetFormatPr defaultRowHeight="15"/>
  <cols>
    <col min="1" max="1" width="12.42578125" customWidth="1"/>
    <col min="2" max="2" width="13.28515625" customWidth="1"/>
    <col min="3" max="3" width="12.7109375" customWidth="1"/>
    <col min="6" max="6" width="11.42578125" customWidth="1"/>
    <col min="15" max="15" width="11.7109375" customWidth="1"/>
    <col min="24" max="24" width="10.28515625" customWidth="1"/>
  </cols>
  <sheetData>
    <row r="1" spans="1:25" ht="360">
      <c r="A1" s="53" t="s">
        <v>247</v>
      </c>
      <c r="B1" s="53" t="s">
        <v>395</v>
      </c>
      <c r="C1" s="53" t="s">
        <v>396</v>
      </c>
      <c r="D1" s="53" t="s">
        <v>397</v>
      </c>
      <c r="E1" s="53" t="s">
        <v>398</v>
      </c>
      <c r="F1" s="53" t="s">
        <v>399</v>
      </c>
      <c r="G1" s="53" t="s">
        <v>400</v>
      </c>
      <c r="H1" s="53" t="s">
        <v>254</v>
      </c>
      <c r="I1" s="53" t="s">
        <v>255</v>
      </c>
      <c r="J1" s="53" t="s">
        <v>256</v>
      </c>
      <c r="K1" s="53" t="s">
        <v>257</v>
      </c>
      <c r="L1" s="53" t="s">
        <v>258</v>
      </c>
      <c r="M1" s="53" t="s">
        <v>259</v>
      </c>
      <c r="N1" s="53" t="s">
        <v>260</v>
      </c>
      <c r="O1" s="53" t="s">
        <v>401</v>
      </c>
      <c r="P1" s="53" t="s">
        <v>402</v>
      </c>
      <c r="Q1" s="53" t="s">
        <v>403</v>
      </c>
      <c r="R1" s="53" t="s">
        <v>404</v>
      </c>
      <c r="S1" s="53" t="s">
        <v>405</v>
      </c>
      <c r="T1" s="53" t="s">
        <v>406</v>
      </c>
      <c r="U1" s="53" t="s">
        <v>407</v>
      </c>
      <c r="V1" s="53" t="s">
        <v>408</v>
      </c>
      <c r="W1" s="53" t="s">
        <v>409</v>
      </c>
      <c r="X1" s="53" t="s">
        <v>270</v>
      </c>
      <c r="Y1" s="53" t="s">
        <v>271</v>
      </c>
    </row>
    <row r="2" spans="1:25" ht="51.75">
      <c r="A2" s="178" t="s">
        <v>466</v>
      </c>
      <c r="B2" s="179" t="s">
        <v>467</v>
      </c>
      <c r="C2" s="161"/>
      <c r="D2" s="180" t="s">
        <v>468</v>
      </c>
      <c r="E2" s="180" t="s">
        <v>76</v>
      </c>
      <c r="F2" s="180" t="s">
        <v>76</v>
      </c>
      <c r="G2" s="180" t="s">
        <v>76</v>
      </c>
      <c r="H2" s="181" t="s">
        <v>469</v>
      </c>
      <c r="I2" s="181">
        <v>0</v>
      </c>
      <c r="J2" s="179" t="s">
        <v>470</v>
      </c>
      <c r="K2" s="180" t="s">
        <v>305</v>
      </c>
      <c r="L2" s="180" t="s">
        <v>194</v>
      </c>
      <c r="M2" s="180"/>
      <c r="N2" s="180"/>
      <c r="O2" s="180" t="s">
        <v>76</v>
      </c>
      <c r="P2" s="180" t="s">
        <v>471</v>
      </c>
      <c r="Q2" s="180" t="s">
        <v>76</v>
      </c>
      <c r="R2" s="180" t="s">
        <v>471</v>
      </c>
      <c r="S2" s="180" t="s">
        <v>76</v>
      </c>
      <c r="T2" s="180" t="s">
        <v>76</v>
      </c>
      <c r="U2" s="180" t="s">
        <v>77</v>
      </c>
      <c r="V2" s="180" t="s">
        <v>76</v>
      </c>
      <c r="W2" s="180" t="s">
        <v>76</v>
      </c>
      <c r="X2" s="182" t="s">
        <v>426</v>
      </c>
      <c r="Y2" s="180">
        <v>2021</v>
      </c>
    </row>
    <row r="3" spans="1:25" ht="51.75">
      <c r="A3" s="178" t="s">
        <v>472</v>
      </c>
      <c r="B3" s="179" t="s">
        <v>467</v>
      </c>
      <c r="C3" s="161"/>
      <c r="D3" s="180" t="s">
        <v>468</v>
      </c>
      <c r="E3" s="180" t="s">
        <v>76</v>
      </c>
      <c r="F3" s="180" t="s">
        <v>76</v>
      </c>
      <c r="G3" s="180" t="s">
        <v>76</v>
      </c>
      <c r="H3" s="181" t="s">
        <v>473</v>
      </c>
      <c r="I3" s="181">
        <v>0</v>
      </c>
      <c r="J3" s="179" t="s">
        <v>470</v>
      </c>
      <c r="K3" s="180" t="s">
        <v>305</v>
      </c>
      <c r="L3" s="180" t="s">
        <v>194</v>
      </c>
      <c r="M3" s="180"/>
      <c r="N3" s="180"/>
      <c r="O3" s="180" t="s">
        <v>76</v>
      </c>
      <c r="P3" s="180" t="s">
        <v>471</v>
      </c>
      <c r="Q3" s="180" t="s">
        <v>76</v>
      </c>
      <c r="R3" s="180" t="s">
        <v>471</v>
      </c>
      <c r="S3" s="180" t="s">
        <v>76</v>
      </c>
      <c r="T3" s="180" t="s">
        <v>76</v>
      </c>
      <c r="U3" s="180" t="s">
        <v>77</v>
      </c>
      <c r="V3" s="180" t="s">
        <v>76</v>
      </c>
      <c r="W3" s="180" t="s">
        <v>76</v>
      </c>
      <c r="X3" s="182" t="s">
        <v>426</v>
      </c>
      <c r="Y3" s="180">
        <v>2021</v>
      </c>
    </row>
    <row r="4" spans="1:25" ht="64.5">
      <c r="A4" s="178" t="s">
        <v>474</v>
      </c>
      <c r="B4" s="179" t="s">
        <v>475</v>
      </c>
      <c r="C4" s="161"/>
      <c r="D4" s="180" t="s">
        <v>476</v>
      </c>
      <c r="E4" s="180" t="s">
        <v>76</v>
      </c>
      <c r="F4" s="180" t="s">
        <v>76</v>
      </c>
      <c r="G4" s="180" t="s">
        <v>76</v>
      </c>
      <c r="H4" s="181" t="s">
        <v>477</v>
      </c>
      <c r="I4" s="181">
        <v>0</v>
      </c>
      <c r="J4" s="178" t="s">
        <v>478</v>
      </c>
      <c r="K4" s="178" t="s">
        <v>479</v>
      </c>
      <c r="L4" s="180" t="s">
        <v>194</v>
      </c>
      <c r="M4" s="183">
        <v>37.420395499999998</v>
      </c>
      <c r="N4" s="180">
        <v>-76.432226400000005</v>
      </c>
      <c r="O4" s="180" t="s">
        <v>76</v>
      </c>
      <c r="P4" s="180" t="s">
        <v>471</v>
      </c>
      <c r="Q4" s="180" t="s">
        <v>77</v>
      </c>
      <c r="R4" s="180" t="s">
        <v>471</v>
      </c>
      <c r="S4" s="180" t="s">
        <v>76</v>
      </c>
      <c r="T4" s="180" t="s">
        <v>76</v>
      </c>
      <c r="U4" s="180" t="s">
        <v>77</v>
      </c>
      <c r="V4" s="180" t="s">
        <v>76</v>
      </c>
      <c r="W4" s="180" t="s">
        <v>77</v>
      </c>
      <c r="X4" s="180"/>
      <c r="Y4" s="180">
        <v>2021</v>
      </c>
    </row>
    <row r="5" spans="1:25" ht="64.5">
      <c r="A5" s="178" t="s">
        <v>480</v>
      </c>
      <c r="B5" s="179" t="s">
        <v>475</v>
      </c>
      <c r="C5" s="161" t="s">
        <v>481</v>
      </c>
      <c r="D5" s="180" t="s">
        <v>476</v>
      </c>
      <c r="E5" s="180" t="s">
        <v>76</v>
      </c>
      <c r="F5" s="180" t="s">
        <v>76</v>
      </c>
      <c r="G5" s="180" t="s">
        <v>76</v>
      </c>
      <c r="H5" s="181" t="s">
        <v>477</v>
      </c>
      <c r="I5" s="181">
        <v>0</v>
      </c>
      <c r="J5" s="178" t="s">
        <v>482</v>
      </c>
      <c r="K5" s="178" t="s">
        <v>479</v>
      </c>
      <c r="L5" s="180" t="s">
        <v>194</v>
      </c>
      <c r="M5" s="183">
        <v>37.3510323</v>
      </c>
      <c r="N5" s="180">
        <v>-76.318860599999994</v>
      </c>
      <c r="O5" s="180" t="s">
        <v>76</v>
      </c>
      <c r="P5" s="180" t="s">
        <v>471</v>
      </c>
      <c r="Q5" s="180" t="s">
        <v>77</v>
      </c>
      <c r="R5" s="180" t="s">
        <v>471</v>
      </c>
      <c r="S5" s="180" t="s">
        <v>76</v>
      </c>
      <c r="T5" s="180" t="s">
        <v>76</v>
      </c>
      <c r="U5" s="180" t="s">
        <v>77</v>
      </c>
      <c r="V5" s="180" t="s">
        <v>76</v>
      </c>
      <c r="W5" s="180" t="s">
        <v>77</v>
      </c>
      <c r="X5" s="180"/>
      <c r="Y5" s="180">
        <v>2021</v>
      </c>
    </row>
    <row r="6" spans="1:25" ht="64.5">
      <c r="A6" s="178" t="s">
        <v>483</v>
      </c>
      <c r="B6" s="179" t="s">
        <v>475</v>
      </c>
      <c r="C6" s="161" t="s">
        <v>484</v>
      </c>
      <c r="D6" s="180" t="s">
        <v>476</v>
      </c>
      <c r="E6" s="180" t="s">
        <v>76</v>
      </c>
      <c r="F6" s="180" t="s">
        <v>76</v>
      </c>
      <c r="G6" s="180" t="s">
        <v>76</v>
      </c>
      <c r="H6" s="181" t="s">
        <v>477</v>
      </c>
      <c r="I6" s="181">
        <v>0</v>
      </c>
      <c r="J6" s="178" t="s">
        <v>482</v>
      </c>
      <c r="K6" s="178" t="s">
        <v>479</v>
      </c>
      <c r="L6" s="180" t="s">
        <v>194</v>
      </c>
      <c r="M6" s="183">
        <v>37.330856500000003</v>
      </c>
      <c r="N6" s="180">
        <v>-76.308545899999999</v>
      </c>
      <c r="O6" s="180" t="s">
        <v>76</v>
      </c>
      <c r="P6" s="180" t="s">
        <v>471</v>
      </c>
      <c r="Q6" s="180" t="s">
        <v>77</v>
      </c>
      <c r="R6" s="180" t="s">
        <v>471</v>
      </c>
      <c r="S6" s="180" t="s">
        <v>76</v>
      </c>
      <c r="T6" s="180" t="s">
        <v>76</v>
      </c>
      <c r="U6" s="180" t="s">
        <v>77</v>
      </c>
      <c r="V6" s="180" t="s">
        <v>76</v>
      </c>
      <c r="W6" s="180" t="s">
        <v>77</v>
      </c>
      <c r="X6" s="180"/>
      <c r="Y6" s="180">
        <v>2021</v>
      </c>
    </row>
    <row r="7" spans="1:25" ht="64.5">
      <c r="A7" s="178" t="s">
        <v>485</v>
      </c>
      <c r="B7" s="179" t="s">
        <v>475</v>
      </c>
      <c r="C7" s="161"/>
      <c r="D7" s="180" t="s">
        <v>476</v>
      </c>
      <c r="E7" s="180" t="s">
        <v>76</v>
      </c>
      <c r="F7" s="180" t="s">
        <v>76</v>
      </c>
      <c r="G7" s="180" t="s">
        <v>76</v>
      </c>
      <c r="H7" s="181" t="s">
        <v>477</v>
      </c>
      <c r="I7" s="181">
        <v>0</v>
      </c>
      <c r="J7" s="178" t="s">
        <v>486</v>
      </c>
      <c r="K7" s="178" t="s">
        <v>479</v>
      </c>
      <c r="L7" s="180" t="s">
        <v>194</v>
      </c>
      <c r="M7" s="183">
        <v>37.332756099999997</v>
      </c>
      <c r="N7" s="180">
        <v>-76.299429000000003</v>
      </c>
      <c r="O7" s="180" t="s">
        <v>76</v>
      </c>
      <c r="P7" s="180" t="s">
        <v>471</v>
      </c>
      <c r="Q7" s="180" t="s">
        <v>77</v>
      </c>
      <c r="R7" s="180" t="s">
        <v>471</v>
      </c>
      <c r="S7" s="180" t="s">
        <v>76</v>
      </c>
      <c r="T7" s="180" t="s">
        <v>76</v>
      </c>
      <c r="U7" s="180" t="s">
        <v>77</v>
      </c>
      <c r="V7" s="180" t="s">
        <v>76</v>
      </c>
      <c r="W7" s="180" t="s">
        <v>77</v>
      </c>
      <c r="X7" s="180"/>
      <c r="Y7" s="180">
        <v>2021</v>
      </c>
    </row>
    <row r="8" spans="1:25" ht="64.5">
      <c r="A8" s="178" t="s">
        <v>487</v>
      </c>
      <c r="B8" s="179" t="s">
        <v>475</v>
      </c>
      <c r="C8" s="179"/>
      <c r="D8" s="180" t="s">
        <v>476</v>
      </c>
      <c r="E8" s="180" t="s">
        <v>76</v>
      </c>
      <c r="F8" s="180" t="s">
        <v>76</v>
      </c>
      <c r="G8" s="180" t="s">
        <v>76</v>
      </c>
      <c r="H8" s="179" t="s">
        <v>477</v>
      </c>
      <c r="I8" s="181">
        <v>0</v>
      </c>
      <c r="J8" s="178" t="s">
        <v>488</v>
      </c>
      <c r="K8" s="178" t="s">
        <v>479</v>
      </c>
      <c r="L8" s="180" t="s">
        <v>194</v>
      </c>
      <c r="M8" s="183">
        <v>37.349599400000002</v>
      </c>
      <c r="N8" s="179">
        <v>-76.277220999999997</v>
      </c>
      <c r="O8" s="179" t="s">
        <v>76</v>
      </c>
      <c r="P8" s="180" t="s">
        <v>471</v>
      </c>
      <c r="Q8" s="180" t="s">
        <v>77</v>
      </c>
      <c r="R8" s="180" t="s">
        <v>471</v>
      </c>
      <c r="S8" s="180" t="s">
        <v>76</v>
      </c>
      <c r="T8" s="180" t="s">
        <v>76</v>
      </c>
      <c r="U8" s="180" t="s">
        <v>77</v>
      </c>
      <c r="V8" s="180" t="s">
        <v>76</v>
      </c>
      <c r="W8" s="180" t="s">
        <v>77</v>
      </c>
      <c r="X8" s="180"/>
      <c r="Y8" s="180">
        <v>2021</v>
      </c>
    </row>
    <row r="9" spans="1:25" ht="64.5">
      <c r="A9" s="178" t="s">
        <v>489</v>
      </c>
      <c r="B9" s="179" t="s">
        <v>475</v>
      </c>
      <c r="C9" s="179"/>
      <c r="D9" s="180" t="s">
        <v>476</v>
      </c>
      <c r="E9" s="180" t="s">
        <v>76</v>
      </c>
      <c r="F9" s="180" t="s">
        <v>76</v>
      </c>
      <c r="G9" s="180" t="s">
        <v>76</v>
      </c>
      <c r="H9" s="179" t="s">
        <v>477</v>
      </c>
      <c r="I9" s="181">
        <v>0</v>
      </c>
      <c r="J9" s="178" t="s">
        <v>490</v>
      </c>
      <c r="K9" s="178" t="s">
        <v>479</v>
      </c>
      <c r="L9" s="180" t="s">
        <v>194</v>
      </c>
      <c r="M9" s="183">
        <v>37.364422300000001</v>
      </c>
      <c r="N9" s="179">
        <v>-76.276496300000005</v>
      </c>
      <c r="O9" s="179" t="s">
        <v>76</v>
      </c>
      <c r="P9" s="180" t="s">
        <v>471</v>
      </c>
      <c r="Q9" s="180" t="s">
        <v>77</v>
      </c>
      <c r="R9" s="180" t="s">
        <v>471</v>
      </c>
      <c r="S9" s="180" t="s">
        <v>76</v>
      </c>
      <c r="T9" s="180" t="s">
        <v>76</v>
      </c>
      <c r="U9" s="180" t="s">
        <v>77</v>
      </c>
      <c r="V9" s="180" t="s">
        <v>76</v>
      </c>
      <c r="W9" s="180" t="s">
        <v>77</v>
      </c>
      <c r="X9" s="180"/>
      <c r="Y9" s="180">
        <v>2021</v>
      </c>
    </row>
    <row r="10" spans="1:25" ht="64.5">
      <c r="A10" s="178" t="s">
        <v>491</v>
      </c>
      <c r="B10" s="179" t="s">
        <v>475</v>
      </c>
      <c r="C10" s="184"/>
      <c r="D10" s="180" t="s">
        <v>476</v>
      </c>
      <c r="E10" s="180" t="s">
        <v>76</v>
      </c>
      <c r="F10" s="180" t="s">
        <v>76</v>
      </c>
      <c r="G10" s="180" t="s">
        <v>76</v>
      </c>
      <c r="H10" s="179" t="s">
        <v>477</v>
      </c>
      <c r="I10" s="181">
        <v>0</v>
      </c>
      <c r="J10" s="178" t="s">
        <v>490</v>
      </c>
      <c r="K10" s="178" t="s">
        <v>479</v>
      </c>
      <c r="L10" s="180" t="s">
        <v>194</v>
      </c>
      <c r="M10" s="183">
        <v>37.3668853</v>
      </c>
      <c r="N10" s="179">
        <v>-76.275208199999994</v>
      </c>
      <c r="O10" s="179" t="s">
        <v>76</v>
      </c>
      <c r="P10" s="180" t="s">
        <v>471</v>
      </c>
      <c r="Q10" s="180" t="s">
        <v>77</v>
      </c>
      <c r="R10" s="180" t="s">
        <v>471</v>
      </c>
      <c r="S10" s="180" t="s">
        <v>76</v>
      </c>
      <c r="T10" s="180" t="s">
        <v>76</v>
      </c>
      <c r="U10" s="180" t="s">
        <v>77</v>
      </c>
      <c r="V10" s="180" t="s">
        <v>76</v>
      </c>
      <c r="W10" s="180" t="s">
        <v>77</v>
      </c>
      <c r="X10" s="180"/>
      <c r="Y10" s="180">
        <v>2021</v>
      </c>
    </row>
    <row r="11" spans="1:25" ht="64.5">
      <c r="A11" s="178" t="s">
        <v>492</v>
      </c>
      <c r="B11" s="179" t="s">
        <v>475</v>
      </c>
      <c r="C11" s="179"/>
      <c r="D11" s="180" t="s">
        <v>476</v>
      </c>
      <c r="E11" s="180" t="s">
        <v>76</v>
      </c>
      <c r="F11" s="180" t="s">
        <v>76</v>
      </c>
      <c r="G11" s="180" t="s">
        <v>76</v>
      </c>
      <c r="H11" s="179" t="s">
        <v>477</v>
      </c>
      <c r="I11" s="181">
        <v>0</v>
      </c>
      <c r="J11" s="178" t="s">
        <v>493</v>
      </c>
      <c r="K11" s="178" t="s">
        <v>479</v>
      </c>
      <c r="L11" s="180" t="s">
        <v>194</v>
      </c>
      <c r="M11" s="183">
        <v>37.3904797</v>
      </c>
      <c r="N11" s="179">
        <v>-76.275351000000001</v>
      </c>
      <c r="O11" s="179" t="s">
        <v>76</v>
      </c>
      <c r="P11" s="180" t="s">
        <v>471</v>
      </c>
      <c r="Q11" s="180" t="s">
        <v>77</v>
      </c>
      <c r="R11" s="180" t="s">
        <v>471</v>
      </c>
      <c r="S11" s="180" t="s">
        <v>76</v>
      </c>
      <c r="T11" s="180" t="s">
        <v>76</v>
      </c>
      <c r="U11" s="180" t="s">
        <v>77</v>
      </c>
      <c r="V11" s="180" t="s">
        <v>76</v>
      </c>
      <c r="W11" s="180" t="s">
        <v>77</v>
      </c>
      <c r="X11" s="179"/>
      <c r="Y11" s="180">
        <v>2021</v>
      </c>
    </row>
    <row r="12" spans="1:25" ht="75">
      <c r="A12" s="178" t="s">
        <v>494</v>
      </c>
      <c r="B12" s="179" t="s">
        <v>475</v>
      </c>
      <c r="C12" s="185" t="s">
        <v>495</v>
      </c>
      <c r="D12" s="180" t="s">
        <v>476</v>
      </c>
      <c r="E12" s="180" t="s">
        <v>76</v>
      </c>
      <c r="F12" s="180" t="s">
        <v>76</v>
      </c>
      <c r="G12" s="180" t="s">
        <v>76</v>
      </c>
      <c r="H12" s="179" t="s">
        <v>477</v>
      </c>
      <c r="I12" s="181">
        <v>0</v>
      </c>
      <c r="J12" s="178" t="s">
        <v>493</v>
      </c>
      <c r="K12" s="178" t="s">
        <v>479</v>
      </c>
      <c r="L12" s="180" t="s">
        <v>194</v>
      </c>
      <c r="M12" s="183">
        <v>37.386845999999998</v>
      </c>
      <c r="N12" s="186">
        <v>-76.269729100000006</v>
      </c>
      <c r="O12" s="179" t="s">
        <v>76</v>
      </c>
      <c r="P12" s="180" t="s">
        <v>471</v>
      </c>
      <c r="Q12" s="180" t="s">
        <v>77</v>
      </c>
      <c r="R12" s="180" t="s">
        <v>471</v>
      </c>
      <c r="S12" s="180" t="s">
        <v>76</v>
      </c>
      <c r="T12" s="180" t="s">
        <v>76</v>
      </c>
      <c r="U12" s="180" t="s">
        <v>77</v>
      </c>
      <c r="V12" s="180" t="s">
        <v>76</v>
      </c>
      <c r="W12" s="180" t="s">
        <v>77</v>
      </c>
      <c r="X12" s="179"/>
      <c r="Y12" s="180">
        <v>2021</v>
      </c>
    </row>
    <row r="13" spans="1:25" ht="64.5">
      <c r="A13" s="178" t="s">
        <v>496</v>
      </c>
      <c r="B13" s="179" t="s">
        <v>475</v>
      </c>
      <c r="C13" s="179"/>
      <c r="D13" s="180" t="s">
        <v>476</v>
      </c>
      <c r="E13" s="180" t="s">
        <v>76</v>
      </c>
      <c r="F13" s="180" t="s">
        <v>76</v>
      </c>
      <c r="G13" s="180" t="s">
        <v>76</v>
      </c>
      <c r="H13" s="179" t="s">
        <v>477</v>
      </c>
      <c r="I13" s="181">
        <v>0</v>
      </c>
      <c r="J13" s="178" t="s">
        <v>493</v>
      </c>
      <c r="K13" s="178" t="s">
        <v>479</v>
      </c>
      <c r="L13" s="180" t="s">
        <v>194</v>
      </c>
      <c r="M13" s="183">
        <v>37.376801499999999</v>
      </c>
      <c r="N13" s="179">
        <v>-76.262648200000001</v>
      </c>
      <c r="O13" s="179" t="s">
        <v>76</v>
      </c>
      <c r="P13" s="180" t="s">
        <v>471</v>
      </c>
      <c r="Q13" s="180" t="s">
        <v>77</v>
      </c>
      <c r="R13" s="180" t="s">
        <v>471</v>
      </c>
      <c r="S13" s="180" t="s">
        <v>76</v>
      </c>
      <c r="T13" s="180" t="s">
        <v>76</v>
      </c>
      <c r="U13" s="180" t="s">
        <v>77</v>
      </c>
      <c r="V13" s="180" t="s">
        <v>76</v>
      </c>
      <c r="W13" s="180" t="s">
        <v>77</v>
      </c>
      <c r="X13" s="179"/>
      <c r="Y13" s="180">
        <v>2021</v>
      </c>
    </row>
    <row r="14" spans="1:25" ht="64.5">
      <c r="A14" s="178" t="s">
        <v>497</v>
      </c>
      <c r="B14" s="179" t="s">
        <v>475</v>
      </c>
      <c r="C14" s="184"/>
      <c r="D14" s="180" t="s">
        <v>476</v>
      </c>
      <c r="E14" s="180" t="s">
        <v>76</v>
      </c>
      <c r="F14" s="180" t="s">
        <v>76</v>
      </c>
      <c r="G14" s="180" t="s">
        <v>76</v>
      </c>
      <c r="H14" s="179" t="s">
        <v>477</v>
      </c>
      <c r="I14" s="181">
        <v>0</v>
      </c>
      <c r="J14" s="178" t="s">
        <v>498</v>
      </c>
      <c r="K14" s="178" t="s">
        <v>479</v>
      </c>
      <c r="L14" s="180" t="s">
        <v>194</v>
      </c>
      <c r="M14" s="183">
        <v>37.446917800000001</v>
      </c>
      <c r="N14" s="179">
        <v>-76.260360300000002</v>
      </c>
      <c r="O14" s="179" t="s">
        <v>76</v>
      </c>
      <c r="P14" s="180" t="s">
        <v>471</v>
      </c>
      <c r="Q14" s="180" t="s">
        <v>77</v>
      </c>
      <c r="R14" s="180" t="s">
        <v>471</v>
      </c>
      <c r="S14" s="180" t="s">
        <v>76</v>
      </c>
      <c r="T14" s="180" t="s">
        <v>76</v>
      </c>
      <c r="U14" s="180" t="s">
        <v>77</v>
      </c>
      <c r="V14" s="180" t="s">
        <v>76</v>
      </c>
      <c r="W14" s="180" t="s">
        <v>77</v>
      </c>
      <c r="X14" s="179"/>
      <c r="Y14" s="180">
        <v>2021</v>
      </c>
    </row>
    <row r="15" spans="1:25" ht="64.5">
      <c r="A15" s="178" t="s">
        <v>499</v>
      </c>
      <c r="B15" s="179" t="s">
        <v>475</v>
      </c>
      <c r="C15" s="184"/>
      <c r="D15" s="180" t="s">
        <v>476</v>
      </c>
      <c r="E15" s="180" t="s">
        <v>76</v>
      </c>
      <c r="F15" s="180" t="s">
        <v>76</v>
      </c>
      <c r="G15" s="180" t="s">
        <v>76</v>
      </c>
      <c r="H15" s="179" t="s">
        <v>477</v>
      </c>
      <c r="I15" s="181">
        <v>0</v>
      </c>
      <c r="J15" s="178" t="s">
        <v>500</v>
      </c>
      <c r="K15" s="178" t="s">
        <v>479</v>
      </c>
      <c r="L15" s="180" t="s">
        <v>194</v>
      </c>
      <c r="M15" s="183">
        <v>37.487877500000003</v>
      </c>
      <c r="N15" s="179">
        <v>-76.333979400000004</v>
      </c>
      <c r="O15" s="179" t="s">
        <v>76</v>
      </c>
      <c r="P15" s="180" t="s">
        <v>471</v>
      </c>
      <c r="Q15" s="180" t="s">
        <v>77</v>
      </c>
      <c r="R15" s="180" t="s">
        <v>471</v>
      </c>
      <c r="S15" s="180" t="s">
        <v>76</v>
      </c>
      <c r="T15" s="180" t="s">
        <v>76</v>
      </c>
      <c r="U15" s="180" t="s">
        <v>77</v>
      </c>
      <c r="V15" s="180" t="s">
        <v>76</v>
      </c>
      <c r="W15" s="180" t="s">
        <v>77</v>
      </c>
      <c r="X15" s="179"/>
      <c r="Y15" s="180">
        <v>2021</v>
      </c>
    </row>
    <row r="16" spans="1:25" ht="64.5">
      <c r="A16" s="178" t="s">
        <v>501</v>
      </c>
      <c r="B16" s="179" t="s">
        <v>475</v>
      </c>
      <c r="C16" s="179"/>
      <c r="D16" s="180" t="s">
        <v>476</v>
      </c>
      <c r="E16" s="180" t="s">
        <v>76</v>
      </c>
      <c r="F16" s="180" t="s">
        <v>76</v>
      </c>
      <c r="G16" s="180" t="s">
        <v>76</v>
      </c>
      <c r="H16" s="179" t="s">
        <v>477</v>
      </c>
      <c r="I16" s="181">
        <v>0</v>
      </c>
      <c r="J16" s="178" t="s">
        <v>502</v>
      </c>
      <c r="K16" s="178" t="s">
        <v>479</v>
      </c>
      <c r="L16" s="180" t="s">
        <v>194</v>
      </c>
      <c r="M16" s="183">
        <v>37.495828000000003</v>
      </c>
      <c r="N16" s="179">
        <v>-76.291197999999994</v>
      </c>
      <c r="O16" s="179" t="s">
        <v>76</v>
      </c>
      <c r="P16" s="180" t="s">
        <v>471</v>
      </c>
      <c r="Q16" s="180" t="s">
        <v>77</v>
      </c>
      <c r="R16" s="180" t="s">
        <v>471</v>
      </c>
      <c r="S16" s="180" t="s">
        <v>76</v>
      </c>
      <c r="T16" s="180" t="s">
        <v>76</v>
      </c>
      <c r="U16" s="180" t="s">
        <v>77</v>
      </c>
      <c r="V16" s="180" t="s">
        <v>76</v>
      </c>
      <c r="W16" s="180" t="s">
        <v>77</v>
      </c>
      <c r="X16" s="179"/>
      <c r="Y16" s="180">
        <v>2021</v>
      </c>
    </row>
    <row r="17" spans="1:25" ht="64.5">
      <c r="A17" s="178" t="s">
        <v>503</v>
      </c>
      <c r="B17" s="179" t="s">
        <v>475</v>
      </c>
      <c r="C17" s="179"/>
      <c r="D17" s="180" t="s">
        <v>476</v>
      </c>
      <c r="E17" s="180" t="s">
        <v>76</v>
      </c>
      <c r="F17" s="180" t="s">
        <v>76</v>
      </c>
      <c r="G17" s="180" t="s">
        <v>76</v>
      </c>
      <c r="H17" s="179" t="s">
        <v>477</v>
      </c>
      <c r="I17" s="181">
        <v>0</v>
      </c>
      <c r="J17" s="178" t="s">
        <v>504</v>
      </c>
      <c r="K17" s="178" t="s">
        <v>479</v>
      </c>
      <c r="L17" s="180" t="s">
        <v>194</v>
      </c>
      <c r="M17" s="183">
        <v>37.522460700000003</v>
      </c>
      <c r="N17" s="179">
        <v>-76.373637000000002</v>
      </c>
      <c r="O17" s="179" t="s">
        <v>76</v>
      </c>
      <c r="P17" s="180" t="s">
        <v>471</v>
      </c>
      <c r="Q17" s="180" t="s">
        <v>77</v>
      </c>
      <c r="R17" s="180" t="s">
        <v>471</v>
      </c>
      <c r="S17" s="180" t="s">
        <v>76</v>
      </c>
      <c r="T17" s="180" t="s">
        <v>76</v>
      </c>
      <c r="U17" s="180" t="s">
        <v>77</v>
      </c>
      <c r="V17" s="180" t="s">
        <v>76</v>
      </c>
      <c r="W17" s="180" t="s">
        <v>77</v>
      </c>
      <c r="X17" s="179"/>
      <c r="Y17" s="180">
        <v>2021</v>
      </c>
    </row>
    <row r="18" spans="1:25" ht="64.5">
      <c r="A18" s="178" t="s">
        <v>505</v>
      </c>
      <c r="B18" s="179" t="s">
        <v>475</v>
      </c>
      <c r="C18" s="187"/>
      <c r="D18" s="180" t="s">
        <v>476</v>
      </c>
      <c r="E18" s="180" t="s">
        <v>76</v>
      </c>
      <c r="F18" s="180" t="s">
        <v>76</v>
      </c>
      <c r="G18" s="180" t="s">
        <v>76</v>
      </c>
      <c r="H18" s="180" t="s">
        <v>477</v>
      </c>
      <c r="I18" s="181">
        <v>0</v>
      </c>
      <c r="J18" s="178" t="s">
        <v>506</v>
      </c>
      <c r="K18" s="178" t="s">
        <v>479</v>
      </c>
      <c r="L18" s="180" t="s">
        <v>194</v>
      </c>
      <c r="M18" s="183">
        <v>37.524897000000003</v>
      </c>
      <c r="N18" s="180">
        <v>-76.378667699999994</v>
      </c>
      <c r="O18" s="179" t="s">
        <v>76</v>
      </c>
      <c r="P18" s="180" t="s">
        <v>471</v>
      </c>
      <c r="Q18" s="180" t="s">
        <v>77</v>
      </c>
      <c r="R18" s="180" t="s">
        <v>471</v>
      </c>
      <c r="S18" s="180" t="s">
        <v>76</v>
      </c>
      <c r="T18" s="180" t="s">
        <v>76</v>
      </c>
      <c r="U18" s="180" t="s">
        <v>77</v>
      </c>
      <c r="V18" s="180" t="s">
        <v>76</v>
      </c>
      <c r="W18" s="180" t="s">
        <v>77</v>
      </c>
      <c r="X18" s="180"/>
      <c r="Y18" s="180">
        <v>2021</v>
      </c>
    </row>
    <row r="19" spans="1:25" ht="64.5">
      <c r="A19" s="178" t="s">
        <v>507</v>
      </c>
      <c r="B19" s="179" t="s">
        <v>475</v>
      </c>
      <c r="C19" s="180"/>
      <c r="D19" s="180" t="s">
        <v>476</v>
      </c>
      <c r="E19" s="180" t="s">
        <v>76</v>
      </c>
      <c r="F19" s="180" t="s">
        <v>76</v>
      </c>
      <c r="G19" s="180" t="s">
        <v>76</v>
      </c>
      <c r="H19" s="180" t="s">
        <v>477</v>
      </c>
      <c r="I19" s="181">
        <v>0</v>
      </c>
      <c r="J19" s="178" t="s">
        <v>304</v>
      </c>
      <c r="K19" s="178" t="s">
        <v>508</v>
      </c>
      <c r="L19" s="180" t="s">
        <v>194</v>
      </c>
      <c r="M19" s="183">
        <v>37.9305466</v>
      </c>
      <c r="N19" s="180">
        <v>-76.856770600000004</v>
      </c>
      <c r="O19" s="179" t="s">
        <v>76</v>
      </c>
      <c r="P19" s="180" t="s">
        <v>471</v>
      </c>
      <c r="Q19" s="180" t="s">
        <v>77</v>
      </c>
      <c r="R19" s="180" t="s">
        <v>471</v>
      </c>
      <c r="S19" s="180" t="s">
        <v>76</v>
      </c>
      <c r="T19" s="180" t="s">
        <v>76</v>
      </c>
      <c r="U19" s="180" t="s">
        <v>77</v>
      </c>
      <c r="V19" s="180" t="s">
        <v>76</v>
      </c>
      <c r="W19" s="180" t="s">
        <v>77</v>
      </c>
      <c r="X19" s="180"/>
      <c r="Y19" s="180">
        <v>2021</v>
      </c>
    </row>
    <row r="20" spans="1:25" ht="64.5">
      <c r="A20" s="178" t="s">
        <v>509</v>
      </c>
      <c r="B20" s="179" t="s">
        <v>475</v>
      </c>
      <c r="C20" s="188" t="s">
        <v>510</v>
      </c>
      <c r="D20" s="180" t="s">
        <v>476</v>
      </c>
      <c r="E20" s="180" t="s">
        <v>76</v>
      </c>
      <c r="F20" s="180" t="s">
        <v>76</v>
      </c>
      <c r="G20" s="180" t="s">
        <v>76</v>
      </c>
      <c r="H20" s="180" t="s">
        <v>477</v>
      </c>
      <c r="I20" s="181">
        <v>0</v>
      </c>
      <c r="J20" s="178" t="s">
        <v>511</v>
      </c>
      <c r="K20" s="178" t="s">
        <v>210</v>
      </c>
      <c r="L20" s="180" t="s">
        <v>194</v>
      </c>
      <c r="M20" s="183">
        <v>37.265301399999998</v>
      </c>
      <c r="N20" s="180">
        <v>-76.393239500000007</v>
      </c>
      <c r="O20" s="179" t="s">
        <v>76</v>
      </c>
      <c r="P20" s="180" t="s">
        <v>471</v>
      </c>
      <c r="Q20" s="180" t="s">
        <v>77</v>
      </c>
      <c r="R20" s="180" t="s">
        <v>471</v>
      </c>
      <c r="S20" s="180" t="s">
        <v>76</v>
      </c>
      <c r="T20" s="180" t="s">
        <v>76</v>
      </c>
      <c r="U20" s="180" t="s">
        <v>77</v>
      </c>
      <c r="V20" s="180" t="s">
        <v>76</v>
      </c>
      <c r="W20" s="180" t="s">
        <v>77</v>
      </c>
      <c r="X20" s="180"/>
      <c r="Y20" s="180">
        <v>2021</v>
      </c>
    </row>
    <row r="21" spans="1:25" ht="64.5">
      <c r="A21" s="178" t="s">
        <v>512</v>
      </c>
      <c r="B21" s="179" t="s">
        <v>475</v>
      </c>
      <c r="C21" s="180"/>
      <c r="D21" s="180" t="s">
        <v>476</v>
      </c>
      <c r="E21" s="180" t="s">
        <v>76</v>
      </c>
      <c r="F21" s="180" t="s">
        <v>76</v>
      </c>
      <c r="G21" s="180" t="s">
        <v>76</v>
      </c>
      <c r="H21" s="180" t="s">
        <v>477</v>
      </c>
      <c r="I21" s="181">
        <v>0</v>
      </c>
      <c r="J21" s="178" t="s">
        <v>513</v>
      </c>
      <c r="K21" s="178" t="s">
        <v>210</v>
      </c>
      <c r="L21" s="180" t="s">
        <v>194</v>
      </c>
      <c r="M21" s="183">
        <v>37.299627000000001</v>
      </c>
      <c r="N21" s="180">
        <v>-76.461967999999999</v>
      </c>
      <c r="O21" s="179" t="s">
        <v>76</v>
      </c>
      <c r="P21" s="180" t="s">
        <v>471</v>
      </c>
      <c r="Q21" s="180" t="s">
        <v>77</v>
      </c>
      <c r="R21" s="180" t="s">
        <v>471</v>
      </c>
      <c r="S21" s="180" t="s">
        <v>76</v>
      </c>
      <c r="T21" s="180" t="s">
        <v>76</v>
      </c>
      <c r="U21" s="180" t="s">
        <v>77</v>
      </c>
      <c r="V21" s="180" t="s">
        <v>76</v>
      </c>
      <c r="W21" s="180" t="s">
        <v>77</v>
      </c>
      <c r="X21" s="180"/>
      <c r="Y21" s="180">
        <v>2021</v>
      </c>
    </row>
    <row r="22" spans="1:25" ht="64.5">
      <c r="A22" s="178" t="s">
        <v>514</v>
      </c>
      <c r="B22" s="179" t="s">
        <v>475</v>
      </c>
      <c r="C22" s="188" t="s">
        <v>515</v>
      </c>
      <c r="D22" s="180" t="s">
        <v>476</v>
      </c>
      <c r="E22" s="180" t="s">
        <v>76</v>
      </c>
      <c r="F22" s="180" t="s">
        <v>76</v>
      </c>
      <c r="G22" s="180" t="s">
        <v>76</v>
      </c>
      <c r="H22" s="180" t="s">
        <v>477</v>
      </c>
      <c r="I22" s="181">
        <v>0</v>
      </c>
      <c r="J22" s="178" t="s">
        <v>514</v>
      </c>
      <c r="K22" s="178" t="s">
        <v>210</v>
      </c>
      <c r="L22" s="180" t="s">
        <v>194</v>
      </c>
      <c r="M22" s="183">
        <v>37.438219199999999</v>
      </c>
      <c r="N22" s="180">
        <v>-76.666942800000001</v>
      </c>
      <c r="O22" s="179" t="s">
        <v>76</v>
      </c>
      <c r="P22" s="180" t="s">
        <v>471</v>
      </c>
      <c r="Q22" s="180" t="s">
        <v>77</v>
      </c>
      <c r="R22" s="180" t="s">
        <v>471</v>
      </c>
      <c r="S22" s="180" t="s">
        <v>76</v>
      </c>
      <c r="T22" s="180" t="s">
        <v>76</v>
      </c>
      <c r="U22" s="180" t="s">
        <v>77</v>
      </c>
      <c r="V22" s="180" t="s">
        <v>76</v>
      </c>
      <c r="W22" s="180" t="s">
        <v>77</v>
      </c>
      <c r="X22" s="180"/>
      <c r="Y22" s="180">
        <v>2021</v>
      </c>
    </row>
    <row r="23" spans="1:25" ht="64.5">
      <c r="A23" s="178" t="s">
        <v>516</v>
      </c>
      <c r="B23" s="179" t="s">
        <v>475</v>
      </c>
      <c r="C23" s="180"/>
      <c r="D23" s="180" t="s">
        <v>476</v>
      </c>
      <c r="E23" s="180" t="s">
        <v>76</v>
      </c>
      <c r="F23" s="180" t="s">
        <v>76</v>
      </c>
      <c r="G23" s="180" t="s">
        <v>76</v>
      </c>
      <c r="H23" s="180" t="s">
        <v>477</v>
      </c>
      <c r="I23" s="181">
        <v>0</v>
      </c>
      <c r="J23" s="178" t="s">
        <v>517</v>
      </c>
      <c r="K23" s="178" t="s">
        <v>518</v>
      </c>
      <c r="L23" s="180" t="s">
        <v>194</v>
      </c>
      <c r="M23" s="183">
        <v>37.537050399999998</v>
      </c>
      <c r="N23" s="180">
        <v>-76.796562699999996</v>
      </c>
      <c r="O23" s="179" t="s">
        <v>76</v>
      </c>
      <c r="P23" s="180" t="s">
        <v>471</v>
      </c>
      <c r="Q23" s="180" t="s">
        <v>77</v>
      </c>
      <c r="R23" s="180" t="s">
        <v>471</v>
      </c>
      <c r="S23" s="180" t="s">
        <v>76</v>
      </c>
      <c r="T23" s="180" t="s">
        <v>76</v>
      </c>
      <c r="U23" s="180" t="s">
        <v>77</v>
      </c>
      <c r="V23" s="180" t="s">
        <v>76</v>
      </c>
      <c r="W23" s="180" t="s">
        <v>77</v>
      </c>
      <c r="X23" s="180"/>
      <c r="Y23" s="180">
        <v>2021</v>
      </c>
    </row>
    <row r="24" spans="1:25" ht="64.5">
      <c r="A24" s="178" t="s">
        <v>519</v>
      </c>
      <c r="B24" s="179" t="s">
        <v>475</v>
      </c>
      <c r="C24" s="180"/>
      <c r="D24" s="180" t="s">
        <v>476</v>
      </c>
      <c r="E24" s="180" t="s">
        <v>76</v>
      </c>
      <c r="F24" s="180" t="s">
        <v>76</v>
      </c>
      <c r="G24" s="180" t="s">
        <v>76</v>
      </c>
      <c r="H24" s="180" t="s">
        <v>477</v>
      </c>
      <c r="I24" s="181">
        <v>0</v>
      </c>
      <c r="J24" s="178" t="s">
        <v>520</v>
      </c>
      <c r="K24" s="178" t="s">
        <v>521</v>
      </c>
      <c r="L24" s="180" t="s">
        <v>194</v>
      </c>
      <c r="M24" s="183">
        <v>37.637319900000001</v>
      </c>
      <c r="N24" s="180">
        <v>-76.854796699999994</v>
      </c>
      <c r="O24" s="179" t="s">
        <v>76</v>
      </c>
      <c r="P24" s="180" t="s">
        <v>471</v>
      </c>
      <c r="Q24" s="180" t="s">
        <v>77</v>
      </c>
      <c r="R24" s="180" t="s">
        <v>471</v>
      </c>
      <c r="S24" s="180" t="s">
        <v>76</v>
      </c>
      <c r="T24" s="180" t="s">
        <v>76</v>
      </c>
      <c r="U24" s="180" t="s">
        <v>77</v>
      </c>
      <c r="V24" s="180" t="s">
        <v>76</v>
      </c>
      <c r="W24" s="180" t="s">
        <v>77</v>
      </c>
      <c r="X24" s="180"/>
      <c r="Y24" s="180">
        <v>2021</v>
      </c>
    </row>
    <row r="25" spans="1:25" ht="64.5">
      <c r="A25" s="178" t="s">
        <v>522</v>
      </c>
      <c r="B25" s="179" t="s">
        <v>475</v>
      </c>
      <c r="C25" s="180"/>
      <c r="D25" s="180" t="s">
        <v>476</v>
      </c>
      <c r="E25" s="180" t="s">
        <v>76</v>
      </c>
      <c r="F25" s="180" t="s">
        <v>76</v>
      </c>
      <c r="G25" s="180" t="s">
        <v>76</v>
      </c>
      <c r="H25" s="180" t="s">
        <v>477</v>
      </c>
      <c r="I25" s="181">
        <v>0</v>
      </c>
      <c r="J25" s="178" t="s">
        <v>520</v>
      </c>
      <c r="K25" s="178" t="s">
        <v>518</v>
      </c>
      <c r="L25" s="180" t="s">
        <v>194</v>
      </c>
      <c r="M25" s="183">
        <v>37.808640699999998</v>
      </c>
      <c r="N25" s="180">
        <v>-77.120790099999994</v>
      </c>
      <c r="O25" s="179" t="s">
        <v>76</v>
      </c>
      <c r="P25" s="180" t="s">
        <v>471</v>
      </c>
      <c r="Q25" s="180" t="s">
        <v>77</v>
      </c>
      <c r="R25" s="180" t="s">
        <v>471</v>
      </c>
      <c r="S25" s="180" t="s">
        <v>76</v>
      </c>
      <c r="T25" s="180" t="s">
        <v>76</v>
      </c>
      <c r="U25" s="180" t="s">
        <v>77</v>
      </c>
      <c r="V25" s="180" t="s">
        <v>76</v>
      </c>
      <c r="W25" s="180" t="s">
        <v>77</v>
      </c>
      <c r="X25" s="180"/>
      <c r="Y25" s="180">
        <v>2021</v>
      </c>
    </row>
    <row r="26" spans="1:25" ht="240">
      <c r="A26" s="189" t="s">
        <v>523</v>
      </c>
      <c r="B26" s="200" t="s">
        <v>524</v>
      </c>
      <c r="C26" s="152"/>
      <c r="D26" s="54" t="s">
        <v>525</v>
      </c>
      <c r="E26" s="180" t="s">
        <v>76</v>
      </c>
      <c r="F26" s="7" t="s">
        <v>526</v>
      </c>
      <c r="G26" s="7" t="s">
        <v>76</v>
      </c>
      <c r="H26" s="190">
        <v>8</v>
      </c>
      <c r="I26" s="190">
        <v>0</v>
      </c>
      <c r="J26" s="54" t="s">
        <v>527</v>
      </c>
      <c r="K26" s="7" t="s">
        <v>525</v>
      </c>
      <c r="L26" s="180" t="s">
        <v>194</v>
      </c>
      <c r="M26" s="7">
        <v>38.107329999999997</v>
      </c>
      <c r="N26" s="7">
        <v>78.862819999999999</v>
      </c>
      <c r="O26" s="7" t="s">
        <v>77</v>
      </c>
      <c r="P26" s="7" t="s">
        <v>528</v>
      </c>
      <c r="Q26" s="7" t="s">
        <v>76</v>
      </c>
      <c r="R26" s="7" t="s">
        <v>76</v>
      </c>
      <c r="S26" s="7" t="s">
        <v>76</v>
      </c>
      <c r="T26" s="7" t="s">
        <v>76</v>
      </c>
      <c r="U26" s="7" t="s">
        <v>528</v>
      </c>
      <c r="V26" s="7" t="s">
        <v>76</v>
      </c>
      <c r="W26" s="7" t="s">
        <v>76</v>
      </c>
      <c r="X26" s="7" t="s">
        <v>306</v>
      </c>
      <c r="Y26" s="7">
        <v>2021</v>
      </c>
    </row>
    <row r="28" spans="1:25" ht="300">
      <c r="A28" s="201" t="s">
        <v>529</v>
      </c>
      <c r="B28" s="202" t="s">
        <v>530</v>
      </c>
      <c r="C28" s="192" t="s">
        <v>531</v>
      </c>
      <c r="D28" s="193" t="s">
        <v>532</v>
      </c>
      <c r="E28" s="193" t="s">
        <v>533</v>
      </c>
      <c r="F28" s="193" t="s">
        <v>534</v>
      </c>
      <c r="G28" s="193" t="s">
        <v>76</v>
      </c>
      <c r="H28" s="194">
        <v>20</v>
      </c>
      <c r="I28" s="194" t="s">
        <v>535</v>
      </c>
      <c r="J28" s="191" t="s">
        <v>536</v>
      </c>
      <c r="K28" s="193" t="s">
        <v>537</v>
      </c>
      <c r="L28" s="193" t="s">
        <v>538</v>
      </c>
      <c r="M28" s="193">
        <v>42.200833274190003</v>
      </c>
      <c r="N28" s="193">
        <v>-75.835992485999995</v>
      </c>
      <c r="O28" s="193" t="s">
        <v>77</v>
      </c>
      <c r="P28" s="193" t="s">
        <v>77</v>
      </c>
      <c r="Q28" s="193" t="s">
        <v>77</v>
      </c>
      <c r="R28" s="193" t="s">
        <v>77</v>
      </c>
      <c r="S28" s="193" t="s">
        <v>76</v>
      </c>
      <c r="T28" s="193" t="s">
        <v>77</v>
      </c>
      <c r="U28" s="193" t="s">
        <v>77</v>
      </c>
      <c r="V28" s="193" t="s">
        <v>76</v>
      </c>
      <c r="W28" s="193" t="s">
        <v>76</v>
      </c>
      <c r="X28" s="193" t="s">
        <v>539</v>
      </c>
      <c r="Y28" s="193">
        <v>2021</v>
      </c>
    </row>
    <row r="29" spans="1:25" s="2" customFormat="1" ht="90">
      <c r="A29" s="282" t="s">
        <v>540</v>
      </c>
      <c r="B29" s="283" t="s">
        <v>541</v>
      </c>
      <c r="C29" s="152" t="s">
        <v>112</v>
      </c>
      <c r="D29" s="8" t="s">
        <v>48</v>
      </c>
      <c r="E29" s="8" t="s">
        <v>76</v>
      </c>
      <c r="F29" s="284" t="s">
        <v>542</v>
      </c>
      <c r="G29" s="8" t="s">
        <v>77</v>
      </c>
      <c r="H29" s="285">
        <v>5</v>
      </c>
      <c r="I29" s="285">
        <v>20</v>
      </c>
      <c r="J29" s="284" t="s">
        <v>543</v>
      </c>
      <c r="K29" s="8" t="s">
        <v>448</v>
      </c>
      <c r="L29" s="8" t="s">
        <v>107</v>
      </c>
      <c r="M29" s="8">
        <v>39.189</v>
      </c>
      <c r="N29" s="8">
        <v>-76.575000000000003</v>
      </c>
      <c r="O29" s="8" t="s">
        <v>77</v>
      </c>
      <c r="P29" s="8" t="s">
        <v>76</v>
      </c>
      <c r="Q29" s="8" t="s">
        <v>76</v>
      </c>
      <c r="R29" s="8" t="s">
        <v>76</v>
      </c>
      <c r="S29" s="8" t="s">
        <v>76</v>
      </c>
      <c r="T29" s="8" t="s">
        <v>77</v>
      </c>
      <c r="U29" s="8" t="s">
        <v>77</v>
      </c>
      <c r="V29" s="8" t="s">
        <v>77</v>
      </c>
      <c r="W29" s="8" t="s">
        <v>76</v>
      </c>
      <c r="X29" s="8" t="s">
        <v>433</v>
      </c>
      <c r="Y29" s="8">
        <v>2021</v>
      </c>
    </row>
    <row r="30" spans="1:25" s="2" customFormat="1" ht="90">
      <c r="A30" s="282" t="s">
        <v>540</v>
      </c>
      <c r="B30" s="283" t="s">
        <v>544</v>
      </c>
      <c r="C30" s="152" t="s">
        <v>112</v>
      </c>
      <c r="D30" s="8" t="s">
        <v>48</v>
      </c>
      <c r="E30" s="8" t="s">
        <v>76</v>
      </c>
      <c r="F30" s="284" t="s">
        <v>542</v>
      </c>
      <c r="G30" s="8" t="s">
        <v>77</v>
      </c>
      <c r="H30" s="285">
        <v>5</v>
      </c>
      <c r="I30" s="285">
        <v>20</v>
      </c>
      <c r="J30" s="284" t="s">
        <v>543</v>
      </c>
      <c r="K30" s="8" t="s">
        <v>448</v>
      </c>
      <c r="L30" s="8" t="s">
        <v>107</v>
      </c>
      <c r="M30" s="8">
        <v>39.189</v>
      </c>
      <c r="N30" s="8">
        <v>-76.575000000000003</v>
      </c>
      <c r="O30" s="8" t="s">
        <v>77</v>
      </c>
      <c r="P30" s="8" t="s">
        <v>76</v>
      </c>
      <c r="Q30" s="8" t="s">
        <v>76</v>
      </c>
      <c r="R30" s="8" t="s">
        <v>76</v>
      </c>
      <c r="S30" s="8" t="s">
        <v>76</v>
      </c>
      <c r="T30" s="8" t="s">
        <v>77</v>
      </c>
      <c r="U30" s="8" t="s">
        <v>77</v>
      </c>
      <c r="V30" s="8" t="s">
        <v>77</v>
      </c>
      <c r="W30" s="8" t="s">
        <v>76</v>
      </c>
      <c r="X30" s="8" t="s">
        <v>433</v>
      </c>
      <c r="Y30" s="8">
        <v>2021</v>
      </c>
    </row>
    <row r="31" spans="1:25" ht="105">
      <c r="A31" s="195" t="s">
        <v>545</v>
      </c>
      <c r="B31" s="55" t="s">
        <v>546</v>
      </c>
      <c r="C31" s="152" t="s">
        <v>112</v>
      </c>
      <c r="D31" s="7" t="s">
        <v>113</v>
      </c>
      <c r="E31" s="7" t="s">
        <v>76</v>
      </c>
      <c r="F31" s="7" t="s">
        <v>76</v>
      </c>
      <c r="G31" s="7" t="s">
        <v>76</v>
      </c>
      <c r="H31" s="190">
        <v>6</v>
      </c>
      <c r="I31" s="190">
        <v>0</v>
      </c>
      <c r="J31" s="196" t="s">
        <v>545</v>
      </c>
      <c r="K31" s="7" t="s">
        <v>438</v>
      </c>
      <c r="L31" s="7" t="s">
        <v>107</v>
      </c>
      <c r="M31" s="7">
        <v>38.081000000000003</v>
      </c>
      <c r="N31" s="7">
        <v>-75.572000000000003</v>
      </c>
      <c r="O31" s="7" t="s">
        <v>77</v>
      </c>
      <c r="P31" s="7" t="s">
        <v>76</v>
      </c>
      <c r="Q31" s="7" t="s">
        <v>76</v>
      </c>
      <c r="R31" s="7" t="s">
        <v>76</v>
      </c>
      <c r="S31" s="7" t="s">
        <v>76</v>
      </c>
      <c r="T31" s="7" t="s">
        <v>76</v>
      </c>
      <c r="U31" s="7" t="s">
        <v>77</v>
      </c>
      <c r="V31" s="7" t="s">
        <v>77</v>
      </c>
      <c r="W31" s="7" t="s">
        <v>76</v>
      </c>
      <c r="X31" s="7" t="s">
        <v>433</v>
      </c>
      <c r="Y31" s="7">
        <v>2021</v>
      </c>
    </row>
    <row r="32" spans="1:25" ht="90">
      <c r="A32" s="195" t="s">
        <v>547</v>
      </c>
      <c r="B32" s="55" t="s">
        <v>548</v>
      </c>
      <c r="C32" s="152" t="s">
        <v>112</v>
      </c>
      <c r="D32" s="196" t="s">
        <v>48</v>
      </c>
      <c r="E32" s="197" t="s">
        <v>76</v>
      </c>
      <c r="F32" s="55" t="s">
        <v>542</v>
      </c>
      <c r="G32" s="7" t="s">
        <v>77</v>
      </c>
      <c r="H32" s="197">
        <v>8</v>
      </c>
      <c r="I32" s="55">
        <v>15</v>
      </c>
      <c r="J32" s="198" t="s">
        <v>549</v>
      </c>
      <c r="K32" s="55" t="s">
        <v>454</v>
      </c>
      <c r="L32" s="196" t="s">
        <v>107</v>
      </c>
      <c r="M32" s="7">
        <v>39.445999999999998</v>
      </c>
      <c r="N32" s="7">
        <v>-76.266999999999996</v>
      </c>
      <c r="O32" s="7" t="s">
        <v>77</v>
      </c>
      <c r="P32" s="7" t="s">
        <v>76</v>
      </c>
      <c r="Q32" s="7" t="s">
        <v>76</v>
      </c>
      <c r="R32" s="7" t="s">
        <v>76</v>
      </c>
      <c r="S32" s="7" t="s">
        <v>76</v>
      </c>
      <c r="T32" s="7" t="s">
        <v>76</v>
      </c>
      <c r="U32" s="7" t="s">
        <v>77</v>
      </c>
      <c r="V32" s="7" t="s">
        <v>77</v>
      </c>
      <c r="W32" s="7" t="s">
        <v>76</v>
      </c>
      <c r="X32" s="7" t="s">
        <v>550</v>
      </c>
      <c r="Y32" s="7">
        <v>2021</v>
      </c>
    </row>
    <row r="33" spans="1:25" ht="180">
      <c r="A33" s="199" t="s">
        <v>551</v>
      </c>
      <c r="B33" s="199" t="s">
        <v>552</v>
      </c>
      <c r="C33" s="199"/>
      <c r="D33" s="199" t="s">
        <v>553</v>
      </c>
      <c r="E33" s="199" t="s">
        <v>76</v>
      </c>
      <c r="F33" s="199" t="s">
        <v>554</v>
      </c>
      <c r="G33" s="199" t="s">
        <v>555</v>
      </c>
      <c r="H33" s="199" t="s">
        <v>556</v>
      </c>
      <c r="I33" s="199"/>
      <c r="J33" s="199" t="s">
        <v>557</v>
      </c>
      <c r="K33" s="199" t="s">
        <v>79</v>
      </c>
      <c r="L33" s="199" t="s">
        <v>79</v>
      </c>
      <c r="M33" s="199"/>
      <c r="N33" s="199"/>
      <c r="O33" s="199" t="s">
        <v>558</v>
      </c>
      <c r="P33" s="199"/>
      <c r="Q33" s="199" t="s">
        <v>76</v>
      </c>
      <c r="R33" s="199"/>
      <c r="S33" s="199" t="s">
        <v>76</v>
      </c>
      <c r="T33" s="199" t="s">
        <v>76</v>
      </c>
      <c r="U33" s="199" t="s">
        <v>77</v>
      </c>
      <c r="V33" s="199" t="s">
        <v>76</v>
      </c>
      <c r="W33" s="199"/>
      <c r="X33" s="199" t="s">
        <v>306</v>
      </c>
      <c r="Y33" s="199">
        <v>2021</v>
      </c>
    </row>
  </sheetData>
  <hyperlinks>
    <hyperlink ref="C12" r:id="rId1" xr:uid="{DD0A17D0-3B15-47C9-8B2C-BF1C9E13EADA}"/>
    <hyperlink ref="C20" r:id="rId2" xr:uid="{88FD0C48-9683-4639-9DAF-E2D0A648582C}"/>
    <hyperlink ref="C22" r:id="rId3" xr:uid="{6D383B34-9B1C-414F-82D4-2CD74EE8597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875D-6C50-4961-A001-825B24B962DE}">
  <sheetPr published="0"/>
  <dimension ref="A1:Y19"/>
  <sheetViews>
    <sheetView topLeftCell="A14" zoomScale="80" zoomScaleNormal="80" workbookViewId="0">
      <selection activeCell="F14" sqref="F14"/>
    </sheetView>
  </sheetViews>
  <sheetFormatPr defaultColWidth="9.28515625" defaultRowHeight="15"/>
  <cols>
    <col min="1" max="1" width="15.7109375" style="83" customWidth="1"/>
    <col min="2" max="25" width="15.7109375" style="148" customWidth="1"/>
    <col min="26" max="16384" width="9.28515625" style="148"/>
  </cols>
  <sheetData>
    <row r="1" spans="1:25" ht="15" customHeight="1">
      <c r="A1" s="382" t="s">
        <v>36</v>
      </c>
      <c r="B1" s="382"/>
      <c r="C1" s="382"/>
      <c r="D1" s="382"/>
      <c r="E1" s="382"/>
      <c r="F1" s="382"/>
      <c r="G1" s="382"/>
      <c r="H1" s="383" t="s">
        <v>45</v>
      </c>
      <c r="I1" s="383"/>
      <c r="J1" s="382" t="s">
        <v>37</v>
      </c>
      <c r="K1" s="382"/>
      <c r="L1" s="382"/>
      <c r="M1" s="382"/>
      <c r="N1" s="382"/>
      <c r="O1" s="382" t="s">
        <v>559</v>
      </c>
      <c r="P1" s="382"/>
      <c r="Q1" s="382"/>
      <c r="R1" s="382"/>
      <c r="S1" s="382"/>
      <c r="T1" s="382"/>
      <c r="U1" s="382"/>
      <c r="V1" s="382"/>
      <c r="W1" s="167" t="s">
        <v>233</v>
      </c>
      <c r="X1" s="382" t="s">
        <v>234</v>
      </c>
      <c r="Y1" s="382"/>
    </row>
    <row r="2" spans="1:25" ht="54.75">
      <c r="A2" s="64" t="s">
        <v>39</v>
      </c>
      <c r="B2" s="66" t="s">
        <v>235</v>
      </c>
      <c r="C2" s="64" t="s">
        <v>236</v>
      </c>
      <c r="D2" s="64" t="s">
        <v>237</v>
      </c>
      <c r="E2" s="64" t="s">
        <v>42</v>
      </c>
      <c r="F2" s="165" t="s">
        <v>238</v>
      </c>
      <c r="G2" s="166" t="s">
        <v>239</v>
      </c>
      <c r="H2" s="165" t="s">
        <v>240</v>
      </c>
      <c r="I2" s="165" t="s">
        <v>241</v>
      </c>
      <c r="J2" s="64" t="s">
        <v>46</v>
      </c>
      <c r="K2" s="65" t="s">
        <v>48</v>
      </c>
      <c r="L2" s="64" t="s">
        <v>165</v>
      </c>
      <c r="M2" s="164" t="s">
        <v>49</v>
      </c>
      <c r="N2" s="164" t="s">
        <v>50</v>
      </c>
      <c r="O2" s="64" t="s">
        <v>242</v>
      </c>
      <c r="P2" s="64" t="s">
        <v>53</v>
      </c>
      <c r="Q2" s="64" t="s">
        <v>54</v>
      </c>
      <c r="R2" s="64" t="s">
        <v>55</v>
      </c>
      <c r="S2" s="64" t="s">
        <v>243</v>
      </c>
      <c r="T2" s="64" t="s">
        <v>560</v>
      </c>
      <c r="U2" s="64" t="s">
        <v>561</v>
      </c>
      <c r="V2" s="64" t="s">
        <v>562</v>
      </c>
      <c r="W2" s="64" t="s">
        <v>233</v>
      </c>
      <c r="X2" s="163" t="s">
        <v>246</v>
      </c>
      <c r="Y2" s="163" t="s">
        <v>2</v>
      </c>
    </row>
    <row r="3" spans="1:25" ht="256.5" customHeight="1">
      <c r="A3" s="69" t="s">
        <v>247</v>
      </c>
      <c r="B3" s="69" t="s">
        <v>395</v>
      </c>
      <c r="C3" s="69" t="s">
        <v>396</v>
      </c>
      <c r="D3" s="69" t="s">
        <v>397</v>
      </c>
      <c r="E3" s="69" t="s">
        <v>398</v>
      </c>
      <c r="F3" s="69" t="s">
        <v>399</v>
      </c>
      <c r="G3" s="69" t="s">
        <v>400</v>
      </c>
      <c r="H3" s="69" t="s">
        <v>254</v>
      </c>
      <c r="I3" s="69" t="s">
        <v>255</v>
      </c>
      <c r="J3" s="69" t="s">
        <v>256</v>
      </c>
      <c r="K3" s="69" t="s">
        <v>257</v>
      </c>
      <c r="L3" s="69" t="s">
        <v>258</v>
      </c>
      <c r="M3" s="69" t="s">
        <v>259</v>
      </c>
      <c r="N3" s="69" t="s">
        <v>260</v>
      </c>
      <c r="O3" s="69" t="s">
        <v>401</v>
      </c>
      <c r="P3" s="69" t="s">
        <v>402</v>
      </c>
      <c r="Q3" s="69" t="s">
        <v>403</v>
      </c>
      <c r="R3" s="69" t="s">
        <v>404</v>
      </c>
      <c r="S3" s="69" t="s">
        <v>405</v>
      </c>
      <c r="T3" s="69" t="s">
        <v>406</v>
      </c>
      <c r="U3" s="69" t="s">
        <v>407</v>
      </c>
      <c r="V3" s="69" t="s">
        <v>408</v>
      </c>
      <c r="W3" s="69" t="s">
        <v>409</v>
      </c>
      <c r="X3" s="69" t="s">
        <v>270</v>
      </c>
      <c r="Y3" s="69" t="s">
        <v>271</v>
      </c>
    </row>
    <row r="4" spans="1:25" s="158" customFormat="1" ht="40.5" customHeight="1">
      <c r="A4" s="159" t="s">
        <v>563</v>
      </c>
      <c r="B4" s="159" t="s">
        <v>564</v>
      </c>
      <c r="C4" s="161"/>
      <c r="D4" s="158" t="s">
        <v>75</v>
      </c>
      <c r="E4" s="158" t="s">
        <v>76</v>
      </c>
      <c r="F4" s="158" t="s">
        <v>77</v>
      </c>
      <c r="G4" s="158" t="s">
        <v>76</v>
      </c>
      <c r="H4" s="160"/>
      <c r="I4" s="160" t="s">
        <v>565</v>
      </c>
      <c r="J4" s="159" t="s">
        <v>566</v>
      </c>
      <c r="K4" s="158" t="s">
        <v>567</v>
      </c>
      <c r="L4" s="158" t="s">
        <v>5</v>
      </c>
      <c r="M4" s="158">
        <v>37.307189000000001</v>
      </c>
      <c r="N4" s="158">
        <v>-78.389728000000005</v>
      </c>
      <c r="O4" s="159" t="s">
        <v>76</v>
      </c>
      <c r="P4" s="158" t="s">
        <v>139</v>
      </c>
      <c r="Q4" s="158" t="s">
        <v>565</v>
      </c>
      <c r="R4" s="158" t="s">
        <v>139</v>
      </c>
      <c r="S4" s="158" t="s">
        <v>76</v>
      </c>
      <c r="T4" s="158" t="s">
        <v>76</v>
      </c>
      <c r="U4" s="158" t="s">
        <v>77</v>
      </c>
      <c r="V4" s="158" t="s">
        <v>76</v>
      </c>
      <c r="W4" s="158" t="s">
        <v>76</v>
      </c>
      <c r="X4" s="158" t="s">
        <v>568</v>
      </c>
      <c r="Y4" s="158">
        <v>2020</v>
      </c>
    </row>
    <row r="5" spans="1:25" s="158" customFormat="1" ht="25.5">
      <c r="A5" s="159" t="s">
        <v>569</v>
      </c>
      <c r="B5" s="159" t="s">
        <v>564</v>
      </c>
      <c r="C5" s="161"/>
      <c r="D5" s="158" t="s">
        <v>75</v>
      </c>
      <c r="E5" s="158" t="s">
        <v>76</v>
      </c>
      <c r="F5" s="158" t="s">
        <v>77</v>
      </c>
      <c r="G5" s="158" t="s">
        <v>76</v>
      </c>
      <c r="H5" s="160"/>
      <c r="I5" s="160" t="s">
        <v>565</v>
      </c>
      <c r="J5" s="159" t="s">
        <v>570</v>
      </c>
      <c r="K5" s="158" t="s">
        <v>567</v>
      </c>
      <c r="L5" s="158" t="s">
        <v>5</v>
      </c>
      <c r="M5" s="158">
        <v>37.303147833399997</v>
      </c>
      <c r="N5" s="158">
        <v>-78.408980099999994</v>
      </c>
      <c r="O5" s="158" t="s">
        <v>77</v>
      </c>
      <c r="P5" s="158" t="s">
        <v>77</v>
      </c>
      <c r="Q5" s="158" t="s">
        <v>77</v>
      </c>
      <c r="R5" s="158" t="s">
        <v>139</v>
      </c>
      <c r="S5" s="158" t="s">
        <v>76</v>
      </c>
      <c r="T5" s="158" t="s">
        <v>76</v>
      </c>
      <c r="U5" s="158" t="s">
        <v>77</v>
      </c>
      <c r="V5" s="158" t="s">
        <v>76</v>
      </c>
      <c r="W5" s="158" t="s">
        <v>76</v>
      </c>
      <c r="X5" s="158" t="s">
        <v>568</v>
      </c>
      <c r="Y5" s="158">
        <v>2020</v>
      </c>
    </row>
    <row r="6" spans="1:25" s="158" customFormat="1" ht="38.25">
      <c r="A6" s="159" t="s">
        <v>571</v>
      </c>
      <c r="B6" s="159" t="s">
        <v>572</v>
      </c>
      <c r="C6" s="161"/>
      <c r="D6" s="158" t="s">
        <v>75</v>
      </c>
      <c r="E6" s="158" t="s">
        <v>76</v>
      </c>
      <c r="F6" s="158" t="s">
        <v>76</v>
      </c>
      <c r="G6" s="158" t="s">
        <v>76</v>
      </c>
      <c r="H6" s="160" t="s">
        <v>573</v>
      </c>
      <c r="I6" s="160" t="s">
        <v>565</v>
      </c>
      <c r="J6" s="159" t="s">
        <v>574</v>
      </c>
      <c r="K6" s="158" t="s">
        <v>575</v>
      </c>
      <c r="L6" s="158" t="s">
        <v>5</v>
      </c>
      <c r="M6" s="158">
        <v>38.782202026526697</v>
      </c>
      <c r="N6" s="158">
        <v>-78.600506999999993</v>
      </c>
      <c r="O6" s="159" t="s">
        <v>76</v>
      </c>
      <c r="P6" s="158" t="s">
        <v>139</v>
      </c>
      <c r="Q6" s="158" t="s">
        <v>565</v>
      </c>
      <c r="R6" s="158" t="s">
        <v>139</v>
      </c>
      <c r="S6" s="158" t="s">
        <v>76</v>
      </c>
      <c r="T6" s="158" t="s">
        <v>76</v>
      </c>
      <c r="U6" s="158" t="s">
        <v>77</v>
      </c>
      <c r="V6" s="158" t="s">
        <v>76</v>
      </c>
      <c r="W6" s="158" t="s">
        <v>76</v>
      </c>
      <c r="X6" s="158" t="s">
        <v>568</v>
      </c>
      <c r="Y6" s="158">
        <v>2020</v>
      </c>
    </row>
    <row r="7" spans="1:25" s="158" customFormat="1" ht="38.25">
      <c r="A7" s="162" t="s">
        <v>576</v>
      </c>
      <c r="B7" s="159" t="s">
        <v>572</v>
      </c>
      <c r="C7" s="161"/>
      <c r="D7" s="158" t="s">
        <v>75</v>
      </c>
      <c r="E7" s="158" t="s">
        <v>76</v>
      </c>
      <c r="F7" s="158" t="s">
        <v>76</v>
      </c>
      <c r="G7" s="158" t="s">
        <v>76</v>
      </c>
      <c r="H7" s="160"/>
      <c r="I7" s="160" t="s">
        <v>565</v>
      </c>
      <c r="J7" s="159" t="s">
        <v>574</v>
      </c>
      <c r="K7" s="158" t="s">
        <v>575</v>
      </c>
      <c r="L7" s="158" t="s">
        <v>5</v>
      </c>
      <c r="M7" s="158">
        <v>38.720698870183199</v>
      </c>
      <c r="N7" s="158">
        <v>-78.655182300000007</v>
      </c>
      <c r="O7" s="159" t="s">
        <v>76</v>
      </c>
      <c r="P7" s="158" t="s">
        <v>139</v>
      </c>
      <c r="Q7" s="158" t="s">
        <v>565</v>
      </c>
      <c r="R7" s="158" t="s">
        <v>139</v>
      </c>
      <c r="S7" s="158" t="s">
        <v>76</v>
      </c>
      <c r="T7" s="158" t="s">
        <v>76</v>
      </c>
      <c r="U7" s="158" t="s">
        <v>77</v>
      </c>
      <c r="V7" s="158" t="s">
        <v>76</v>
      </c>
      <c r="W7" s="158" t="s">
        <v>76</v>
      </c>
      <c r="X7" s="158" t="s">
        <v>300</v>
      </c>
      <c r="Y7" s="158">
        <v>2020</v>
      </c>
    </row>
    <row r="8" spans="1:25" s="158" customFormat="1" ht="25.5">
      <c r="A8" s="159" t="s">
        <v>577</v>
      </c>
      <c r="B8" s="159" t="s">
        <v>578</v>
      </c>
      <c r="C8" s="159"/>
      <c r="D8" s="159" t="s">
        <v>75</v>
      </c>
      <c r="E8" s="159" t="s">
        <v>76</v>
      </c>
      <c r="F8" s="159" t="s">
        <v>77</v>
      </c>
      <c r="G8" s="159" t="s">
        <v>76</v>
      </c>
      <c r="H8" s="159"/>
      <c r="I8" s="160" t="s">
        <v>565</v>
      </c>
      <c r="J8" s="159" t="s">
        <v>86</v>
      </c>
      <c r="K8" s="159" t="s">
        <v>579</v>
      </c>
      <c r="L8" s="159" t="s">
        <v>5</v>
      </c>
      <c r="M8" s="159">
        <v>38.863817157133703</v>
      </c>
      <c r="N8" s="159">
        <v>-77.0412094</v>
      </c>
      <c r="O8" s="159" t="s">
        <v>76</v>
      </c>
      <c r="P8" s="159" t="s">
        <v>139</v>
      </c>
      <c r="Q8" s="159" t="s">
        <v>565</v>
      </c>
      <c r="R8" s="158" t="s">
        <v>139</v>
      </c>
      <c r="S8" s="158" t="s">
        <v>76</v>
      </c>
      <c r="T8" s="158" t="s">
        <v>76</v>
      </c>
      <c r="U8" s="158" t="s">
        <v>77</v>
      </c>
      <c r="V8" s="158" t="s">
        <v>76</v>
      </c>
      <c r="W8" s="158" t="s">
        <v>76</v>
      </c>
      <c r="X8" s="158" t="s">
        <v>300</v>
      </c>
      <c r="Y8" s="158">
        <v>2020</v>
      </c>
    </row>
    <row r="9" spans="1:25" s="158" customFormat="1" ht="25.5">
      <c r="A9" s="159" t="s">
        <v>580</v>
      </c>
      <c r="B9" s="159" t="s">
        <v>578</v>
      </c>
      <c r="C9" s="159"/>
      <c r="D9" s="159" t="s">
        <v>75</v>
      </c>
      <c r="E9" s="159" t="s">
        <v>76</v>
      </c>
      <c r="F9" s="159" t="s">
        <v>77</v>
      </c>
      <c r="G9" s="159" t="s">
        <v>76</v>
      </c>
      <c r="H9" s="159"/>
      <c r="I9" s="160" t="s">
        <v>565</v>
      </c>
      <c r="J9" s="159" t="s">
        <v>581</v>
      </c>
      <c r="K9" s="159" t="s">
        <v>582</v>
      </c>
      <c r="L9" s="159" t="s">
        <v>5</v>
      </c>
      <c r="M9" s="159">
        <v>37.9037728385996</v>
      </c>
      <c r="N9" s="159">
        <v>-75.683165475897695</v>
      </c>
      <c r="O9" s="159" t="s">
        <v>76</v>
      </c>
      <c r="P9" s="159" t="s">
        <v>139</v>
      </c>
      <c r="Q9" s="159" t="s">
        <v>565</v>
      </c>
      <c r="R9" s="158" t="s">
        <v>139</v>
      </c>
      <c r="S9" s="158" t="s">
        <v>76</v>
      </c>
      <c r="T9" s="158" t="s">
        <v>76</v>
      </c>
      <c r="U9" s="158" t="s">
        <v>77</v>
      </c>
      <c r="V9" s="158" t="s">
        <v>76</v>
      </c>
      <c r="W9" s="158" t="s">
        <v>76</v>
      </c>
      <c r="X9" s="158" t="s">
        <v>300</v>
      </c>
      <c r="Y9" s="158">
        <v>2020</v>
      </c>
    </row>
    <row r="10" spans="1:25" s="158" customFormat="1" ht="75">
      <c r="A10" s="157" t="s">
        <v>583</v>
      </c>
      <c r="B10" s="83" t="s">
        <v>584</v>
      </c>
      <c r="C10" s="168" t="s">
        <v>585</v>
      </c>
      <c r="D10" s="148" t="s">
        <v>75</v>
      </c>
      <c r="E10" s="148" t="s">
        <v>76</v>
      </c>
      <c r="F10" s="148" t="s">
        <v>77</v>
      </c>
      <c r="G10" s="148" t="s">
        <v>77</v>
      </c>
      <c r="H10" s="153">
        <v>3</v>
      </c>
      <c r="I10" s="153">
        <v>0</v>
      </c>
      <c r="J10" s="83" t="s">
        <v>586</v>
      </c>
      <c r="K10" s="83" t="s">
        <v>587</v>
      </c>
      <c r="L10" s="148" t="s">
        <v>3</v>
      </c>
      <c r="M10" s="148">
        <v>38.286000000000001</v>
      </c>
      <c r="N10" s="148">
        <v>-76.638000000000005</v>
      </c>
      <c r="O10" s="83" t="s">
        <v>77</v>
      </c>
      <c r="P10" s="148" t="s">
        <v>76</v>
      </c>
      <c r="Q10" s="148" t="s">
        <v>76</v>
      </c>
      <c r="R10" s="148" t="s">
        <v>76</v>
      </c>
      <c r="S10" s="148" t="s">
        <v>76</v>
      </c>
      <c r="T10" s="148" t="s">
        <v>76</v>
      </c>
      <c r="U10" s="148" t="s">
        <v>76</v>
      </c>
      <c r="V10" s="148" t="s">
        <v>76</v>
      </c>
      <c r="W10" s="148" t="s">
        <v>76</v>
      </c>
      <c r="X10" s="148" t="s">
        <v>588</v>
      </c>
      <c r="Y10" s="148">
        <v>2020</v>
      </c>
    </row>
    <row r="11" spans="1:25" ht="84.75" customHeight="1">
      <c r="A11" s="157" t="s">
        <v>589</v>
      </c>
      <c r="B11" s="156" t="s">
        <v>590</v>
      </c>
      <c r="C11" s="152" t="s">
        <v>591</v>
      </c>
      <c r="D11" s="148" t="s">
        <v>75</v>
      </c>
      <c r="E11" s="148" t="s">
        <v>76</v>
      </c>
      <c r="F11" s="148" t="s">
        <v>76</v>
      </c>
      <c r="G11" s="148" t="s">
        <v>77</v>
      </c>
      <c r="H11" s="153">
        <v>82</v>
      </c>
      <c r="I11" s="153">
        <v>59</v>
      </c>
      <c r="J11" s="83" t="s">
        <v>592</v>
      </c>
      <c r="K11" s="155" t="s">
        <v>454</v>
      </c>
      <c r="L11" s="148" t="s">
        <v>3</v>
      </c>
      <c r="M11" s="148">
        <v>39.402000000000001</v>
      </c>
      <c r="N11" s="148">
        <v>-76.352000000000004</v>
      </c>
      <c r="O11" s="148" t="s">
        <v>77</v>
      </c>
      <c r="P11" s="148" t="s">
        <v>76</v>
      </c>
      <c r="Q11" s="148" t="s">
        <v>76</v>
      </c>
      <c r="R11" s="148" t="s">
        <v>76</v>
      </c>
      <c r="S11" s="148" t="s">
        <v>76</v>
      </c>
      <c r="T11" s="148" t="s">
        <v>76</v>
      </c>
      <c r="U11" s="148" t="s">
        <v>77</v>
      </c>
      <c r="V11" s="148" t="s">
        <v>76</v>
      </c>
      <c r="W11" s="148" t="s">
        <v>76</v>
      </c>
      <c r="X11" s="148" t="s">
        <v>433</v>
      </c>
      <c r="Y11" s="148">
        <v>2020</v>
      </c>
    </row>
    <row r="12" spans="1:25" ht="112.5" customHeight="1">
      <c r="A12" s="157" t="s">
        <v>593</v>
      </c>
      <c r="B12" s="156" t="s">
        <v>594</v>
      </c>
      <c r="C12" s="152" t="s">
        <v>595</v>
      </c>
      <c r="D12" s="148" t="s">
        <v>75</v>
      </c>
      <c r="E12" s="148" t="s">
        <v>76</v>
      </c>
      <c r="F12" s="148" t="s">
        <v>77</v>
      </c>
      <c r="G12" s="148" t="s">
        <v>76</v>
      </c>
      <c r="H12" s="153">
        <v>4</v>
      </c>
      <c r="I12" s="153">
        <v>0</v>
      </c>
      <c r="J12" s="155" t="s">
        <v>596</v>
      </c>
      <c r="K12" s="155" t="s">
        <v>80</v>
      </c>
      <c r="L12" s="148" t="s">
        <v>3</v>
      </c>
      <c r="M12" s="148">
        <v>39.588999999999999</v>
      </c>
      <c r="N12" s="148">
        <v>-77.706000000000003</v>
      </c>
      <c r="O12" s="148" t="s">
        <v>77</v>
      </c>
      <c r="P12" s="148" t="s">
        <v>76</v>
      </c>
      <c r="Q12" s="148" t="s">
        <v>76</v>
      </c>
      <c r="R12" s="148" t="s">
        <v>76</v>
      </c>
      <c r="S12" s="148" t="s">
        <v>76</v>
      </c>
      <c r="T12" s="148" t="s">
        <v>76</v>
      </c>
      <c r="U12" s="148" t="s">
        <v>77</v>
      </c>
      <c r="V12" s="148" t="s">
        <v>76</v>
      </c>
      <c r="W12" s="148" t="s">
        <v>76</v>
      </c>
      <c r="X12" s="148" t="s">
        <v>433</v>
      </c>
      <c r="Y12" s="148">
        <v>2020</v>
      </c>
    </row>
    <row r="13" spans="1:25" ht="90" customHeight="1">
      <c r="A13" s="157" t="s">
        <v>597</v>
      </c>
      <c r="B13" s="156" t="s">
        <v>598</v>
      </c>
      <c r="C13" s="152" t="s">
        <v>599</v>
      </c>
      <c r="D13" s="148" t="s">
        <v>75</v>
      </c>
      <c r="E13" s="148" t="s">
        <v>76</v>
      </c>
      <c r="F13" s="148" t="s">
        <v>77</v>
      </c>
      <c r="G13" s="148" t="s">
        <v>77</v>
      </c>
      <c r="H13" s="153">
        <v>25</v>
      </c>
      <c r="I13" s="153">
        <v>20</v>
      </c>
      <c r="J13" s="155" t="s">
        <v>134</v>
      </c>
      <c r="K13" s="155" t="s">
        <v>600</v>
      </c>
      <c r="L13" s="148" t="s">
        <v>3</v>
      </c>
      <c r="M13" s="148">
        <v>39.07</v>
      </c>
      <c r="N13" s="148">
        <v>-77.340999999999994</v>
      </c>
      <c r="O13" s="148" t="s">
        <v>77</v>
      </c>
      <c r="P13" s="148" t="s">
        <v>76</v>
      </c>
      <c r="Q13" s="148" t="s">
        <v>76</v>
      </c>
      <c r="R13" s="148" t="s">
        <v>76</v>
      </c>
      <c r="S13" s="148" t="s">
        <v>76</v>
      </c>
      <c r="T13" s="148" t="s">
        <v>76</v>
      </c>
      <c r="U13" s="148" t="s">
        <v>77</v>
      </c>
      <c r="V13" s="148" t="s">
        <v>76</v>
      </c>
      <c r="W13" s="148" t="s">
        <v>76</v>
      </c>
      <c r="X13" s="148" t="s">
        <v>426</v>
      </c>
      <c r="Y13" s="148">
        <v>2020</v>
      </c>
    </row>
    <row r="14" spans="1:25" ht="129" customHeight="1">
      <c r="A14" s="154" t="s">
        <v>601</v>
      </c>
      <c r="B14" s="83" t="s">
        <v>602</v>
      </c>
      <c r="C14" s="168" t="s">
        <v>603</v>
      </c>
      <c r="D14" s="83" t="s">
        <v>604</v>
      </c>
      <c r="E14" s="148" t="s">
        <v>605</v>
      </c>
      <c r="F14" s="83" t="s">
        <v>606</v>
      </c>
      <c r="G14" s="148" t="s">
        <v>76</v>
      </c>
      <c r="H14" s="153">
        <v>7</v>
      </c>
      <c r="I14" s="153" t="s">
        <v>607</v>
      </c>
      <c r="J14" s="83" t="s">
        <v>106</v>
      </c>
      <c r="K14" s="148" t="s">
        <v>278</v>
      </c>
      <c r="L14" s="148" t="s">
        <v>107</v>
      </c>
      <c r="M14" s="148" t="s">
        <v>608</v>
      </c>
      <c r="N14" s="148" t="s">
        <v>609</v>
      </c>
      <c r="O14" s="148" t="s">
        <v>76</v>
      </c>
      <c r="P14" s="148" t="s">
        <v>77</v>
      </c>
      <c r="Q14" s="148" t="s">
        <v>76</v>
      </c>
      <c r="R14" s="148" t="s">
        <v>471</v>
      </c>
      <c r="S14" s="148" t="s">
        <v>76</v>
      </c>
      <c r="T14" s="148" t="s">
        <v>76</v>
      </c>
      <c r="U14" s="148" t="s">
        <v>76</v>
      </c>
      <c r="V14" s="148" t="s">
        <v>605</v>
      </c>
      <c r="W14" s="148" t="s">
        <v>76</v>
      </c>
      <c r="X14" s="148" t="s">
        <v>430</v>
      </c>
      <c r="Y14" s="148">
        <v>2020</v>
      </c>
    </row>
    <row r="15" spans="1:25" ht="90">
      <c r="A15" s="150" t="s">
        <v>610</v>
      </c>
      <c r="B15" s="150" t="s">
        <v>611</v>
      </c>
      <c r="C15" s="168" t="s">
        <v>612</v>
      </c>
      <c r="D15" s="150" t="s">
        <v>613</v>
      </c>
      <c r="E15" s="150" t="s">
        <v>614</v>
      </c>
      <c r="F15" s="150" t="s">
        <v>76</v>
      </c>
      <c r="G15" s="150" t="s">
        <v>76</v>
      </c>
      <c r="H15" s="150">
        <v>6</v>
      </c>
      <c r="I15" s="150">
        <v>0</v>
      </c>
      <c r="J15" s="150" t="s">
        <v>615</v>
      </c>
      <c r="K15" s="150" t="s">
        <v>616</v>
      </c>
      <c r="L15" s="150" t="s">
        <v>4</v>
      </c>
      <c r="M15" s="151" t="s">
        <v>617</v>
      </c>
      <c r="N15" s="151" t="s">
        <v>618</v>
      </c>
      <c r="O15" s="150" t="s">
        <v>139</v>
      </c>
      <c r="P15" s="150" t="s">
        <v>139</v>
      </c>
      <c r="Q15" s="150" t="s">
        <v>139</v>
      </c>
      <c r="R15" s="150" t="s">
        <v>139</v>
      </c>
      <c r="S15" s="150" t="s">
        <v>147</v>
      </c>
      <c r="T15" s="150" t="s">
        <v>147</v>
      </c>
      <c r="U15" s="150" t="s">
        <v>139</v>
      </c>
      <c r="V15" s="150" t="s">
        <v>76</v>
      </c>
      <c r="W15" s="150" t="s">
        <v>147</v>
      </c>
      <c r="X15" s="150" t="s">
        <v>426</v>
      </c>
      <c r="Y15" s="150">
        <v>2020</v>
      </c>
    </row>
    <row r="16" spans="1:25" ht="150">
      <c r="A16" s="191" t="s">
        <v>619</v>
      </c>
      <c r="B16" s="191" t="s">
        <v>620</v>
      </c>
      <c r="C16" s="191"/>
      <c r="D16" s="191" t="s">
        <v>621</v>
      </c>
      <c r="E16" s="191" t="s">
        <v>76</v>
      </c>
      <c r="F16" s="191" t="s">
        <v>622</v>
      </c>
      <c r="G16" s="191" t="s">
        <v>623</v>
      </c>
      <c r="H16" s="191" t="s">
        <v>624</v>
      </c>
      <c r="I16" s="191" t="s">
        <v>607</v>
      </c>
      <c r="J16" s="191" t="s">
        <v>289</v>
      </c>
      <c r="K16" s="191" t="s">
        <v>294</v>
      </c>
      <c r="L16" s="191" t="s">
        <v>141</v>
      </c>
      <c r="M16" s="191" t="s">
        <v>625</v>
      </c>
      <c r="N16" s="191" t="s">
        <v>626</v>
      </c>
      <c r="O16" s="191" t="s">
        <v>627</v>
      </c>
      <c r="P16" s="191" t="s">
        <v>76</v>
      </c>
      <c r="Q16" s="191" t="s">
        <v>76</v>
      </c>
      <c r="R16" s="191" t="s">
        <v>77</v>
      </c>
      <c r="S16" s="191" t="s">
        <v>76</v>
      </c>
      <c r="T16" s="191" t="s">
        <v>76</v>
      </c>
      <c r="U16" s="191" t="s">
        <v>77</v>
      </c>
      <c r="V16" s="191" t="s">
        <v>76</v>
      </c>
      <c r="W16" s="191" t="s">
        <v>76</v>
      </c>
      <c r="X16" s="191" t="s">
        <v>421</v>
      </c>
      <c r="Y16" s="191">
        <v>2020</v>
      </c>
    </row>
    <row r="17" spans="1:2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row>
    <row r="18" spans="1:25">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row>
    <row r="19" spans="1:25">
      <c r="A19" s="150"/>
      <c r="B19" s="150"/>
      <c r="C19" s="149"/>
    </row>
  </sheetData>
  <mergeCells count="5">
    <mergeCell ref="A1:G1"/>
    <mergeCell ref="H1:I1"/>
    <mergeCell ref="J1:N1"/>
    <mergeCell ref="O1:V1"/>
    <mergeCell ref="X1:Y1"/>
  </mergeCells>
  <hyperlinks>
    <hyperlink ref="C11" r:id="rId1" xr:uid="{CC5C2E6E-2DB7-46C9-8E5B-E65F455F10B1}"/>
    <hyperlink ref="C12" r:id="rId2" xr:uid="{D3EB3794-A93F-4DCA-8F1F-ACA566BDF0F8}"/>
    <hyperlink ref="C13" r:id="rId3" xr:uid="{28CF93F6-4A6A-425D-BBA1-DAF20FDC60F7}"/>
    <hyperlink ref="C10" r:id="rId4" xr:uid="{A9FB18BD-6B20-418B-8962-CD89A2A24374}"/>
    <hyperlink ref="C14" r:id="rId5" xr:uid="{D8E0F512-5905-40C6-9B7E-AF7140DAB66B}"/>
    <hyperlink ref="C15" r:id="rId6" xr:uid="{8E4B82F1-9F0D-4BFC-B30C-8411617D10AB}"/>
  </hyperlinks>
  <pageMargins left="0.7" right="0.7" top="0.75" bottom="0.75" header="0.3" footer="0.3"/>
  <pageSetup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1"/>
  <sheetViews>
    <sheetView topLeftCell="A12" zoomScale="70" zoomScaleNormal="70" workbookViewId="0">
      <selection activeCell="E17" sqref="E17"/>
    </sheetView>
  </sheetViews>
  <sheetFormatPr defaultRowHeight="15"/>
  <cols>
    <col min="1" max="25" width="15.7109375" customWidth="1"/>
  </cols>
  <sheetData>
    <row r="1" spans="1:25" ht="15" customHeight="1">
      <c r="A1" s="384" t="s">
        <v>36</v>
      </c>
      <c r="B1" s="384"/>
      <c r="C1" s="384"/>
      <c r="D1" s="384"/>
      <c r="E1" s="384"/>
      <c r="F1" s="384"/>
      <c r="G1" s="384"/>
      <c r="H1" s="385" t="s">
        <v>45</v>
      </c>
      <c r="I1" s="385"/>
      <c r="J1" s="384" t="s">
        <v>37</v>
      </c>
      <c r="K1" s="384"/>
      <c r="L1" s="384"/>
      <c r="M1" s="384"/>
      <c r="N1" s="384"/>
      <c r="O1" s="384" t="s">
        <v>559</v>
      </c>
      <c r="P1" s="384"/>
      <c r="Q1" s="384"/>
      <c r="R1" s="384"/>
      <c r="S1" s="384"/>
      <c r="T1" s="384"/>
      <c r="U1" s="384"/>
      <c r="V1" s="384"/>
      <c r="W1" s="38" t="s">
        <v>233</v>
      </c>
      <c r="X1" s="384" t="s">
        <v>234</v>
      </c>
      <c r="Y1" s="384"/>
    </row>
    <row r="2" spans="1:25" s="138" customFormat="1" ht="115.5" customHeight="1">
      <c r="A2" s="131" t="s">
        <v>39</v>
      </c>
      <c r="B2" s="132" t="s">
        <v>235</v>
      </c>
      <c r="C2" s="131" t="s">
        <v>236</v>
      </c>
      <c r="D2" s="131" t="s">
        <v>237</v>
      </c>
      <c r="E2" s="131" t="s">
        <v>42</v>
      </c>
      <c r="F2" s="133" t="s">
        <v>238</v>
      </c>
      <c r="G2" s="134" t="s">
        <v>239</v>
      </c>
      <c r="H2" s="133" t="s">
        <v>240</v>
      </c>
      <c r="I2" s="133" t="s">
        <v>241</v>
      </c>
      <c r="J2" s="131" t="s">
        <v>46</v>
      </c>
      <c r="K2" s="135" t="s">
        <v>48</v>
      </c>
      <c r="L2" s="131" t="s">
        <v>165</v>
      </c>
      <c r="M2" s="136" t="s">
        <v>49</v>
      </c>
      <c r="N2" s="136" t="s">
        <v>50</v>
      </c>
      <c r="O2" s="131" t="s">
        <v>242</v>
      </c>
      <c r="P2" s="131" t="s">
        <v>53</v>
      </c>
      <c r="Q2" s="131" t="s">
        <v>54</v>
      </c>
      <c r="R2" s="131" t="s">
        <v>55</v>
      </c>
      <c r="S2" s="131" t="s">
        <v>243</v>
      </c>
      <c r="T2" s="131" t="s">
        <v>560</v>
      </c>
      <c r="U2" s="131" t="s">
        <v>561</v>
      </c>
      <c r="V2" s="131" t="s">
        <v>562</v>
      </c>
      <c r="W2" s="131" t="s">
        <v>233</v>
      </c>
      <c r="X2" s="137" t="s">
        <v>246</v>
      </c>
      <c r="Y2" s="137" t="s">
        <v>2</v>
      </c>
    </row>
    <row r="3" spans="1:25" ht="173.25" customHeight="1">
      <c r="A3" s="39" t="s">
        <v>247</v>
      </c>
      <c r="B3" s="39" t="s">
        <v>395</v>
      </c>
      <c r="C3" s="39" t="s">
        <v>396</v>
      </c>
      <c r="D3" s="39" t="s">
        <v>397</v>
      </c>
      <c r="E3" s="39" t="s">
        <v>398</v>
      </c>
      <c r="F3" s="39" t="s">
        <v>399</v>
      </c>
      <c r="G3" s="39" t="s">
        <v>400</v>
      </c>
      <c r="H3" s="39" t="s">
        <v>254</v>
      </c>
      <c r="I3" s="39" t="s">
        <v>255</v>
      </c>
      <c r="J3" s="39" t="s">
        <v>256</v>
      </c>
      <c r="K3" s="39" t="s">
        <v>257</v>
      </c>
      <c r="L3" s="39" t="s">
        <v>258</v>
      </c>
      <c r="M3" s="39" t="s">
        <v>259</v>
      </c>
      <c r="N3" s="39" t="s">
        <v>260</v>
      </c>
      <c r="O3" s="39" t="s">
        <v>401</v>
      </c>
      <c r="P3" s="39" t="s">
        <v>402</v>
      </c>
      <c r="Q3" s="39" t="s">
        <v>403</v>
      </c>
      <c r="R3" s="39" t="s">
        <v>404</v>
      </c>
      <c r="S3" s="39" t="s">
        <v>405</v>
      </c>
      <c r="T3" s="39" t="s">
        <v>406</v>
      </c>
      <c r="U3" s="39" t="s">
        <v>407</v>
      </c>
      <c r="V3" s="39" t="s">
        <v>408</v>
      </c>
      <c r="W3" s="39" t="s">
        <v>409</v>
      </c>
      <c r="X3" s="39" t="s">
        <v>270</v>
      </c>
      <c r="Y3" s="39" t="s">
        <v>271</v>
      </c>
    </row>
    <row r="4" spans="1:25" ht="105">
      <c r="A4" s="40" t="s">
        <v>628</v>
      </c>
      <c r="B4" s="36" t="s">
        <v>629</v>
      </c>
      <c r="C4" s="169" t="s">
        <v>630</v>
      </c>
      <c r="D4" t="s">
        <v>75</v>
      </c>
      <c r="E4" t="s">
        <v>76</v>
      </c>
      <c r="F4" t="s">
        <v>76</v>
      </c>
      <c r="G4" t="s">
        <v>76</v>
      </c>
      <c r="H4" s="42">
        <v>5</v>
      </c>
      <c r="I4" s="42">
        <v>0</v>
      </c>
      <c r="J4" s="36" t="s">
        <v>631</v>
      </c>
      <c r="K4" t="s">
        <v>632</v>
      </c>
      <c r="L4" t="s">
        <v>107</v>
      </c>
      <c r="M4" t="s">
        <v>633</v>
      </c>
      <c r="N4" t="s">
        <v>634</v>
      </c>
      <c r="O4" t="s">
        <v>471</v>
      </c>
      <c r="P4" t="s">
        <v>76</v>
      </c>
      <c r="Q4" t="s">
        <v>76</v>
      </c>
      <c r="R4" t="s">
        <v>76</v>
      </c>
      <c r="S4" t="s">
        <v>76</v>
      </c>
      <c r="T4" t="s">
        <v>76</v>
      </c>
      <c r="U4" t="s">
        <v>77</v>
      </c>
      <c r="V4" t="s">
        <v>76</v>
      </c>
      <c r="W4" t="s">
        <v>77</v>
      </c>
      <c r="X4" t="s">
        <v>588</v>
      </c>
      <c r="Y4">
        <v>2019</v>
      </c>
    </row>
    <row r="5" spans="1:25" ht="105">
      <c r="A5" s="40" t="s">
        <v>635</v>
      </c>
      <c r="B5" s="36" t="s">
        <v>636</v>
      </c>
      <c r="C5" s="169" t="s">
        <v>637</v>
      </c>
      <c r="D5" t="s">
        <v>75</v>
      </c>
      <c r="E5" t="s">
        <v>77</v>
      </c>
      <c r="F5" t="s">
        <v>77</v>
      </c>
      <c r="G5" t="s">
        <v>77</v>
      </c>
      <c r="H5" s="42">
        <v>17</v>
      </c>
      <c r="I5" s="42">
        <v>48</v>
      </c>
      <c r="J5" s="36" t="s">
        <v>631</v>
      </c>
      <c r="K5" t="s">
        <v>632</v>
      </c>
      <c r="L5" t="s">
        <v>107</v>
      </c>
      <c r="M5" t="s">
        <v>638</v>
      </c>
      <c r="N5" t="s">
        <v>639</v>
      </c>
      <c r="O5" t="s">
        <v>77</v>
      </c>
      <c r="P5" t="s">
        <v>76</v>
      </c>
      <c r="Q5" t="s">
        <v>76</v>
      </c>
      <c r="R5" t="s">
        <v>76</v>
      </c>
      <c r="S5" t="s">
        <v>76</v>
      </c>
      <c r="T5" t="s">
        <v>77</v>
      </c>
      <c r="U5" t="s">
        <v>77</v>
      </c>
      <c r="V5" t="s">
        <v>77</v>
      </c>
      <c r="W5" t="s">
        <v>77</v>
      </c>
      <c r="X5" t="s">
        <v>640</v>
      </c>
      <c r="Y5">
        <v>2019</v>
      </c>
    </row>
    <row r="6" spans="1:25" ht="105">
      <c r="A6" s="40" t="s">
        <v>641</v>
      </c>
      <c r="B6" s="36" t="s">
        <v>642</v>
      </c>
      <c r="C6" s="169" t="s">
        <v>643</v>
      </c>
      <c r="D6" t="s">
        <v>165</v>
      </c>
      <c r="E6" t="s">
        <v>77</v>
      </c>
      <c r="F6" t="s">
        <v>77</v>
      </c>
      <c r="G6" t="s">
        <v>76</v>
      </c>
      <c r="H6" s="42">
        <v>0</v>
      </c>
      <c r="I6" s="42">
        <v>0</v>
      </c>
      <c r="J6" s="36" t="s">
        <v>644</v>
      </c>
      <c r="K6" t="s">
        <v>632</v>
      </c>
      <c r="L6" t="s">
        <v>107</v>
      </c>
      <c r="M6" t="s">
        <v>645</v>
      </c>
      <c r="N6" t="s">
        <v>646</v>
      </c>
      <c r="O6" t="s">
        <v>77</v>
      </c>
      <c r="P6" t="s">
        <v>76</v>
      </c>
      <c r="Q6" t="s">
        <v>76</v>
      </c>
      <c r="R6" t="s">
        <v>76</v>
      </c>
      <c r="S6" t="s">
        <v>76</v>
      </c>
      <c r="T6" t="s">
        <v>76</v>
      </c>
      <c r="U6" t="s">
        <v>76</v>
      </c>
      <c r="V6" t="s">
        <v>77</v>
      </c>
      <c r="W6" t="s">
        <v>76</v>
      </c>
      <c r="X6" t="s">
        <v>640</v>
      </c>
      <c r="Y6">
        <v>2019</v>
      </c>
    </row>
    <row r="7" spans="1:25" ht="105">
      <c r="A7" s="36" t="s">
        <v>647</v>
      </c>
      <c r="B7" s="36" t="s">
        <v>648</v>
      </c>
      <c r="C7" s="169" t="s">
        <v>649</v>
      </c>
      <c r="D7" t="s">
        <v>75</v>
      </c>
      <c r="E7" t="s">
        <v>76</v>
      </c>
      <c r="F7" t="s">
        <v>77</v>
      </c>
      <c r="G7" t="s">
        <v>76</v>
      </c>
      <c r="H7" s="42">
        <v>3</v>
      </c>
      <c r="I7" s="42">
        <v>6</v>
      </c>
      <c r="J7" s="36" t="s">
        <v>650</v>
      </c>
      <c r="K7" t="s">
        <v>115</v>
      </c>
      <c r="L7" t="s">
        <v>107</v>
      </c>
      <c r="M7" t="s">
        <v>651</v>
      </c>
      <c r="N7" t="s">
        <v>652</v>
      </c>
      <c r="O7" t="s">
        <v>77</v>
      </c>
      <c r="P7" t="s">
        <v>76</v>
      </c>
      <c r="Q7" t="s">
        <v>76</v>
      </c>
      <c r="R7" t="s">
        <v>76</v>
      </c>
      <c r="S7" t="s">
        <v>76</v>
      </c>
      <c r="T7" t="s">
        <v>77</v>
      </c>
      <c r="U7" t="s">
        <v>77</v>
      </c>
      <c r="V7" t="s">
        <v>77</v>
      </c>
      <c r="W7" t="s">
        <v>76</v>
      </c>
      <c r="X7" t="s">
        <v>653</v>
      </c>
      <c r="Y7">
        <v>2019</v>
      </c>
    </row>
    <row r="8" spans="1:25" ht="105">
      <c r="A8" s="36" t="s">
        <v>654</v>
      </c>
      <c r="B8" s="36" t="s">
        <v>655</v>
      </c>
      <c r="C8" s="169" t="s">
        <v>656</v>
      </c>
      <c r="D8" t="s">
        <v>75</v>
      </c>
      <c r="E8" t="s">
        <v>76</v>
      </c>
      <c r="F8" t="s">
        <v>76</v>
      </c>
      <c r="G8" t="s">
        <v>76</v>
      </c>
      <c r="H8" s="42">
        <v>4</v>
      </c>
      <c r="I8" s="42">
        <v>6</v>
      </c>
      <c r="J8" s="36" t="s">
        <v>134</v>
      </c>
      <c r="K8" t="s">
        <v>657</v>
      </c>
      <c r="L8" t="s">
        <v>107</v>
      </c>
      <c r="M8" t="s">
        <v>658</v>
      </c>
      <c r="N8" t="s">
        <v>659</v>
      </c>
      <c r="O8" t="s">
        <v>77</v>
      </c>
      <c r="P8" t="s">
        <v>76</v>
      </c>
      <c r="Q8" t="s">
        <v>76</v>
      </c>
      <c r="R8" t="s">
        <v>76</v>
      </c>
      <c r="S8" t="s">
        <v>76</v>
      </c>
      <c r="T8" t="s">
        <v>77</v>
      </c>
      <c r="U8" t="s">
        <v>77</v>
      </c>
      <c r="V8" t="s">
        <v>76</v>
      </c>
      <c r="W8" t="s">
        <v>76</v>
      </c>
      <c r="X8" t="s">
        <v>426</v>
      </c>
      <c r="Y8">
        <v>2019</v>
      </c>
    </row>
    <row r="9" spans="1:25" ht="105">
      <c r="A9" s="36" t="s">
        <v>660</v>
      </c>
      <c r="B9" s="36" t="s">
        <v>661</v>
      </c>
      <c r="C9" s="169" t="s">
        <v>662</v>
      </c>
      <c r="D9" t="s">
        <v>75</v>
      </c>
      <c r="E9" t="s">
        <v>76</v>
      </c>
      <c r="F9" t="s">
        <v>76</v>
      </c>
      <c r="G9" t="s">
        <v>76</v>
      </c>
      <c r="H9" s="42">
        <v>0</v>
      </c>
      <c r="I9" s="42">
        <v>0</v>
      </c>
      <c r="J9" s="36" t="s">
        <v>663</v>
      </c>
      <c r="K9" t="s">
        <v>664</v>
      </c>
      <c r="L9" t="s">
        <v>107</v>
      </c>
      <c r="M9" t="s">
        <v>665</v>
      </c>
      <c r="N9" t="s">
        <v>666</v>
      </c>
      <c r="O9" t="s">
        <v>77</v>
      </c>
      <c r="P9" t="s">
        <v>76</v>
      </c>
      <c r="Q9" t="s">
        <v>76</v>
      </c>
      <c r="R9" t="s">
        <v>76</v>
      </c>
      <c r="S9" t="s">
        <v>76</v>
      </c>
      <c r="T9" t="s">
        <v>77</v>
      </c>
      <c r="U9" t="s">
        <v>77</v>
      </c>
      <c r="V9" t="s">
        <v>77</v>
      </c>
      <c r="W9" t="s">
        <v>76</v>
      </c>
      <c r="X9" t="s">
        <v>426</v>
      </c>
      <c r="Y9">
        <v>2019</v>
      </c>
    </row>
    <row r="10" spans="1:25" ht="150">
      <c r="A10" s="40" t="s">
        <v>667</v>
      </c>
      <c r="B10" s="36" t="s">
        <v>668</v>
      </c>
      <c r="C10" s="169" t="s">
        <v>669</v>
      </c>
      <c r="D10" t="s">
        <v>75</v>
      </c>
      <c r="E10" t="s">
        <v>76</v>
      </c>
      <c r="F10" t="s">
        <v>76</v>
      </c>
      <c r="G10" t="s">
        <v>77</v>
      </c>
      <c r="H10" s="42">
        <v>25</v>
      </c>
      <c r="I10" s="42">
        <v>0</v>
      </c>
      <c r="J10" s="36" t="s">
        <v>670</v>
      </c>
      <c r="K10" t="s">
        <v>664</v>
      </c>
      <c r="L10" t="s">
        <v>107</v>
      </c>
      <c r="M10" t="s">
        <v>671</v>
      </c>
      <c r="N10" t="s">
        <v>672</v>
      </c>
      <c r="O10" t="s">
        <v>77</v>
      </c>
      <c r="P10" t="s">
        <v>77</v>
      </c>
      <c r="Q10" t="s">
        <v>77</v>
      </c>
      <c r="R10" t="s">
        <v>77</v>
      </c>
      <c r="S10" t="s">
        <v>76</v>
      </c>
      <c r="T10" t="s">
        <v>76</v>
      </c>
      <c r="U10" t="s">
        <v>77</v>
      </c>
      <c r="V10" t="s">
        <v>76</v>
      </c>
      <c r="W10" t="s">
        <v>76</v>
      </c>
      <c r="X10" t="s">
        <v>673</v>
      </c>
      <c r="Y10">
        <v>2019</v>
      </c>
    </row>
    <row r="11" spans="1:25" ht="45">
      <c r="A11" s="43" t="s">
        <v>674</v>
      </c>
      <c r="B11" s="43" t="s">
        <v>675</v>
      </c>
      <c r="C11" s="43" t="s">
        <v>676</v>
      </c>
      <c r="D11" s="43" t="s">
        <v>75</v>
      </c>
      <c r="E11" t="s">
        <v>76</v>
      </c>
      <c r="F11" t="s">
        <v>76</v>
      </c>
      <c r="G11" t="s">
        <v>76</v>
      </c>
      <c r="H11" s="145">
        <v>3</v>
      </c>
      <c r="I11" s="145">
        <v>0</v>
      </c>
      <c r="J11" s="145" t="s">
        <v>677</v>
      </c>
      <c r="K11" s="145" t="s">
        <v>678</v>
      </c>
      <c r="L11" s="145" t="s">
        <v>194</v>
      </c>
      <c r="M11" s="145">
        <v>36.825000000000003</v>
      </c>
      <c r="N11" s="145">
        <v>-76.103999999999999</v>
      </c>
      <c r="O11" s="145" t="s">
        <v>76</v>
      </c>
      <c r="P11" s="145" t="s">
        <v>76</v>
      </c>
      <c r="Q11" s="145" t="s">
        <v>76</v>
      </c>
      <c r="R11" t="s">
        <v>77</v>
      </c>
      <c r="S11" t="s">
        <v>76</v>
      </c>
      <c r="T11" t="s">
        <v>76</v>
      </c>
      <c r="U11" t="s">
        <v>76</v>
      </c>
      <c r="V11" t="s">
        <v>76</v>
      </c>
      <c r="W11" t="s">
        <v>76</v>
      </c>
      <c r="X11" s="43" t="s">
        <v>17</v>
      </c>
      <c r="Y11" s="43">
        <v>2019</v>
      </c>
    </row>
    <row r="12" spans="1:25" ht="45">
      <c r="A12" s="43" t="s">
        <v>679</v>
      </c>
      <c r="B12" s="43" t="s">
        <v>680</v>
      </c>
      <c r="C12" s="43" t="s">
        <v>676</v>
      </c>
      <c r="D12" s="43" t="s">
        <v>85</v>
      </c>
      <c r="E12" s="43" t="s">
        <v>77</v>
      </c>
      <c r="F12" s="43" t="s">
        <v>77</v>
      </c>
      <c r="G12" s="43" t="s">
        <v>77</v>
      </c>
      <c r="H12" s="145">
        <v>5</v>
      </c>
      <c r="I12" s="145">
        <v>0</v>
      </c>
      <c r="J12" s="145" t="s">
        <v>681</v>
      </c>
      <c r="K12" s="145" t="s">
        <v>682</v>
      </c>
      <c r="L12" s="145" t="s">
        <v>194</v>
      </c>
      <c r="M12" s="145">
        <v>37.262999999999998</v>
      </c>
      <c r="N12" s="145">
        <v>-77.147000000000006</v>
      </c>
      <c r="O12" s="145" t="s">
        <v>676</v>
      </c>
      <c r="P12" s="145" t="s">
        <v>77</v>
      </c>
      <c r="Q12" s="145" t="s">
        <v>76</v>
      </c>
      <c r="R12" t="s">
        <v>77</v>
      </c>
      <c r="S12" t="s">
        <v>76</v>
      </c>
      <c r="T12" t="s">
        <v>76</v>
      </c>
      <c r="U12" s="43" t="s">
        <v>77</v>
      </c>
      <c r="V12" t="s">
        <v>76</v>
      </c>
      <c r="W12" s="43" t="s">
        <v>77</v>
      </c>
      <c r="X12" s="44" t="s">
        <v>433</v>
      </c>
      <c r="Y12" s="43">
        <v>2019</v>
      </c>
    </row>
    <row r="13" spans="1:25" ht="60">
      <c r="A13" s="45" t="s">
        <v>683</v>
      </c>
      <c r="B13" s="43" t="s">
        <v>684</v>
      </c>
      <c r="C13" s="46" t="s">
        <v>685</v>
      </c>
      <c r="D13" s="43" t="s">
        <v>75</v>
      </c>
      <c r="E13" s="43" t="s">
        <v>76</v>
      </c>
      <c r="F13" s="43" t="s">
        <v>77</v>
      </c>
      <c r="G13" s="43" t="s">
        <v>76</v>
      </c>
      <c r="H13" s="145" t="s">
        <v>676</v>
      </c>
      <c r="I13" s="145">
        <v>0</v>
      </c>
      <c r="J13" s="145" t="s">
        <v>134</v>
      </c>
      <c r="K13" s="145" t="s">
        <v>686</v>
      </c>
      <c r="L13" s="145" t="s">
        <v>194</v>
      </c>
      <c r="M13" s="145">
        <v>38.607700000000001</v>
      </c>
      <c r="N13" s="145">
        <v>-77.278999999999996</v>
      </c>
      <c r="O13" s="145" t="s">
        <v>76</v>
      </c>
      <c r="P13" s="145" t="s">
        <v>76</v>
      </c>
      <c r="Q13" s="145" t="s">
        <v>76</v>
      </c>
      <c r="R13" t="s">
        <v>77</v>
      </c>
      <c r="S13" t="s">
        <v>76</v>
      </c>
      <c r="T13" t="s">
        <v>76</v>
      </c>
      <c r="U13" t="s">
        <v>76</v>
      </c>
      <c r="V13" t="s">
        <v>76</v>
      </c>
      <c r="W13" t="s">
        <v>76</v>
      </c>
      <c r="X13" s="43" t="s">
        <v>433</v>
      </c>
      <c r="Y13" s="43">
        <v>2019</v>
      </c>
    </row>
    <row r="14" spans="1:25" ht="30">
      <c r="A14" s="45" t="s">
        <v>687</v>
      </c>
      <c r="B14" s="43" t="s">
        <v>688</v>
      </c>
      <c r="C14" s="43" t="s">
        <v>676</v>
      </c>
      <c r="D14" s="43" t="s">
        <v>75</v>
      </c>
      <c r="E14" s="43" t="s">
        <v>76</v>
      </c>
      <c r="F14" s="43" t="s">
        <v>77</v>
      </c>
      <c r="G14" s="43" t="s">
        <v>76</v>
      </c>
      <c r="H14" s="145">
        <v>10</v>
      </c>
      <c r="I14" s="145">
        <v>0</v>
      </c>
      <c r="J14" s="145" t="s">
        <v>689</v>
      </c>
      <c r="K14" s="145" t="s">
        <v>682</v>
      </c>
      <c r="L14" s="145" t="s">
        <v>194</v>
      </c>
      <c r="M14" s="145">
        <v>37.308999999999997</v>
      </c>
      <c r="N14" s="145">
        <v>-77.292000000000002</v>
      </c>
      <c r="O14" s="145" t="s">
        <v>76</v>
      </c>
      <c r="P14" s="145" t="s">
        <v>77</v>
      </c>
      <c r="Q14" s="145" t="s">
        <v>76</v>
      </c>
      <c r="R14" t="s">
        <v>77</v>
      </c>
      <c r="S14" t="s">
        <v>76</v>
      </c>
      <c r="T14" t="s">
        <v>76</v>
      </c>
      <c r="U14" s="43" t="s">
        <v>77</v>
      </c>
      <c r="V14" t="s">
        <v>76</v>
      </c>
      <c r="W14" t="s">
        <v>76</v>
      </c>
      <c r="X14" s="43" t="s">
        <v>433</v>
      </c>
      <c r="Y14" s="43">
        <v>2019</v>
      </c>
    </row>
    <row r="15" spans="1:25" ht="30">
      <c r="A15" s="43" t="s">
        <v>690</v>
      </c>
      <c r="B15" s="43" t="s">
        <v>691</v>
      </c>
      <c r="C15" s="43" t="s">
        <v>676</v>
      </c>
      <c r="D15" s="43" t="s">
        <v>165</v>
      </c>
      <c r="E15" s="43" t="s">
        <v>76</v>
      </c>
      <c r="F15" s="43" t="s">
        <v>77</v>
      </c>
      <c r="G15" s="43" t="s">
        <v>676</v>
      </c>
      <c r="H15" s="145">
        <v>10</v>
      </c>
      <c r="I15" s="145">
        <v>0</v>
      </c>
      <c r="J15" s="145" t="s">
        <v>575</v>
      </c>
      <c r="K15" s="145" t="s">
        <v>575</v>
      </c>
      <c r="L15" s="145" t="s">
        <v>194</v>
      </c>
      <c r="M15" s="145" t="s">
        <v>692</v>
      </c>
      <c r="N15" s="146" t="s">
        <v>693</v>
      </c>
      <c r="O15" s="145" t="s">
        <v>77</v>
      </c>
      <c r="P15" s="145" t="s">
        <v>77</v>
      </c>
      <c r="Q15" s="145" t="s">
        <v>676</v>
      </c>
      <c r="R15" t="s">
        <v>77</v>
      </c>
      <c r="S15" t="s">
        <v>76</v>
      </c>
      <c r="T15" t="s">
        <v>76</v>
      </c>
      <c r="U15" s="43" t="s">
        <v>77</v>
      </c>
      <c r="V15" t="s">
        <v>76</v>
      </c>
      <c r="W15" t="s">
        <v>76</v>
      </c>
      <c r="X15" s="43" t="s">
        <v>676</v>
      </c>
      <c r="Y15" s="43">
        <v>2019</v>
      </c>
    </row>
    <row r="16" spans="1:25">
      <c r="A16" s="43" t="s">
        <v>694</v>
      </c>
      <c r="B16" s="43" t="s">
        <v>695</v>
      </c>
      <c r="C16" s="43" t="s">
        <v>676</v>
      </c>
      <c r="D16" s="43" t="s">
        <v>696</v>
      </c>
      <c r="E16" s="43" t="s">
        <v>76</v>
      </c>
      <c r="F16" s="43" t="s">
        <v>77</v>
      </c>
      <c r="G16" s="43" t="s">
        <v>676</v>
      </c>
      <c r="H16" s="145">
        <v>10</v>
      </c>
      <c r="I16" s="145">
        <v>0</v>
      </c>
      <c r="J16" s="145" t="s">
        <v>697</v>
      </c>
      <c r="K16" s="145" t="s">
        <v>698</v>
      </c>
      <c r="L16" s="145" t="s">
        <v>194</v>
      </c>
      <c r="M16" s="145">
        <v>36.798999999999999</v>
      </c>
      <c r="N16" s="145">
        <v>-76.307000000000002</v>
      </c>
      <c r="O16" s="145" t="s">
        <v>76</v>
      </c>
      <c r="P16" s="145" t="s">
        <v>76</v>
      </c>
      <c r="Q16" s="145" t="s">
        <v>76</v>
      </c>
      <c r="R16" t="s">
        <v>77</v>
      </c>
      <c r="S16" t="s">
        <v>76</v>
      </c>
      <c r="T16" t="s">
        <v>76</v>
      </c>
      <c r="U16" s="43" t="s">
        <v>77</v>
      </c>
      <c r="V16" t="s">
        <v>76</v>
      </c>
      <c r="W16" t="s">
        <v>76</v>
      </c>
      <c r="X16" s="43" t="s">
        <v>699</v>
      </c>
      <c r="Y16" s="43">
        <v>2019</v>
      </c>
    </row>
    <row r="17" spans="1:25" ht="30">
      <c r="A17" s="43" t="s">
        <v>700</v>
      </c>
      <c r="B17" s="43" t="s">
        <v>701</v>
      </c>
      <c r="C17" s="43" t="s">
        <v>676</v>
      </c>
      <c r="D17" s="43" t="s">
        <v>75</v>
      </c>
      <c r="E17" s="43" t="s">
        <v>76</v>
      </c>
      <c r="F17" s="43" t="s">
        <v>77</v>
      </c>
      <c r="G17" s="43" t="s">
        <v>676</v>
      </c>
      <c r="H17" s="145" t="s">
        <v>676</v>
      </c>
      <c r="I17" s="145">
        <v>0</v>
      </c>
      <c r="J17" s="145" t="s">
        <v>702</v>
      </c>
      <c r="K17" s="145" t="s">
        <v>511</v>
      </c>
      <c r="L17" s="145" t="s">
        <v>194</v>
      </c>
      <c r="M17" s="145">
        <v>37.167999999999999</v>
      </c>
      <c r="N17" s="145">
        <v>-76.561999999999998</v>
      </c>
      <c r="O17" s="145" t="s">
        <v>77</v>
      </c>
      <c r="P17" s="145" t="s">
        <v>77</v>
      </c>
      <c r="Q17" s="145" t="s">
        <v>76</v>
      </c>
      <c r="R17" t="s">
        <v>77</v>
      </c>
      <c r="S17" t="s">
        <v>76</v>
      </c>
      <c r="T17" s="43" t="s">
        <v>77</v>
      </c>
      <c r="U17" s="43" t="s">
        <v>77</v>
      </c>
      <c r="V17" t="s">
        <v>76</v>
      </c>
      <c r="W17" t="s">
        <v>76</v>
      </c>
      <c r="X17" s="43" t="s">
        <v>653</v>
      </c>
      <c r="Y17" s="43">
        <v>2019</v>
      </c>
    </row>
    <row r="18" spans="1:25">
      <c r="A18" s="43" t="s">
        <v>703</v>
      </c>
      <c r="B18" s="43" t="s">
        <v>51</v>
      </c>
      <c r="C18" s="43" t="s">
        <v>676</v>
      </c>
      <c r="D18" s="43" t="s">
        <v>75</v>
      </c>
      <c r="E18" s="43" t="s">
        <v>76</v>
      </c>
      <c r="F18" s="43" t="s">
        <v>77</v>
      </c>
      <c r="G18" s="43" t="s">
        <v>76</v>
      </c>
      <c r="H18" s="145" t="s">
        <v>676</v>
      </c>
      <c r="I18" s="145">
        <v>0</v>
      </c>
      <c r="J18" s="145" t="s">
        <v>704</v>
      </c>
      <c r="K18" s="145" t="s">
        <v>705</v>
      </c>
      <c r="L18" s="145" t="s">
        <v>194</v>
      </c>
      <c r="M18" s="145">
        <v>36.911999999999999</v>
      </c>
      <c r="N18" s="145">
        <v>-76.191000000000003</v>
      </c>
      <c r="O18" s="145" t="s">
        <v>77</v>
      </c>
      <c r="P18" s="145" t="s">
        <v>77</v>
      </c>
      <c r="Q18" s="145" t="s">
        <v>76</v>
      </c>
      <c r="R18" t="s">
        <v>77</v>
      </c>
      <c r="S18" t="s">
        <v>76</v>
      </c>
      <c r="T18" s="43" t="s">
        <v>77</v>
      </c>
      <c r="U18" s="43" t="s">
        <v>77</v>
      </c>
      <c r="V18" t="s">
        <v>76</v>
      </c>
      <c r="W18" t="s">
        <v>76</v>
      </c>
      <c r="X18" s="43" t="s">
        <v>653</v>
      </c>
      <c r="Y18" s="43">
        <v>2019</v>
      </c>
    </row>
    <row r="19" spans="1:25" ht="30">
      <c r="A19" s="43" t="s">
        <v>706</v>
      </c>
      <c r="B19" s="43" t="s">
        <v>707</v>
      </c>
      <c r="C19" s="43" t="s">
        <v>676</v>
      </c>
      <c r="D19" s="43" t="s">
        <v>75</v>
      </c>
      <c r="E19" s="43" t="s">
        <v>76</v>
      </c>
      <c r="F19" s="43" t="s">
        <v>676</v>
      </c>
      <c r="G19" s="43" t="s">
        <v>77</v>
      </c>
      <c r="H19" s="145">
        <v>3</v>
      </c>
      <c r="I19" s="145">
        <v>0</v>
      </c>
      <c r="J19" s="145" t="s">
        <v>708</v>
      </c>
      <c r="K19" s="145" t="s">
        <v>709</v>
      </c>
      <c r="L19" s="145" t="s">
        <v>194</v>
      </c>
      <c r="M19" s="145">
        <v>37.82</v>
      </c>
      <c r="N19" s="145">
        <v>-79.989000000000004</v>
      </c>
      <c r="O19" s="145" t="s">
        <v>76</v>
      </c>
      <c r="P19" s="145" t="s">
        <v>77</v>
      </c>
      <c r="Q19" s="145" t="s">
        <v>76</v>
      </c>
      <c r="R19" t="s">
        <v>77</v>
      </c>
      <c r="S19" t="s">
        <v>76</v>
      </c>
      <c r="T19" t="s">
        <v>76</v>
      </c>
      <c r="U19" s="43" t="s">
        <v>77</v>
      </c>
      <c r="V19" t="s">
        <v>76</v>
      </c>
      <c r="W19" t="s">
        <v>76</v>
      </c>
      <c r="X19" s="43" t="s">
        <v>676</v>
      </c>
      <c r="Y19" s="43">
        <v>2019</v>
      </c>
    </row>
    <row r="20" spans="1:25" ht="45">
      <c r="A20" s="174" t="s">
        <v>710</v>
      </c>
      <c r="B20" s="175" t="s">
        <v>711</v>
      </c>
      <c r="C20" s="176" t="s">
        <v>712</v>
      </c>
      <c r="D20" s="173" t="s">
        <v>75</v>
      </c>
      <c r="E20" s="173" t="s">
        <v>77</v>
      </c>
      <c r="F20" s="173" t="s">
        <v>139</v>
      </c>
      <c r="G20" s="173" t="s">
        <v>139</v>
      </c>
      <c r="H20" s="177" t="s">
        <v>573</v>
      </c>
      <c r="I20" s="177" t="s">
        <v>139</v>
      </c>
      <c r="J20" s="175" t="s">
        <v>708</v>
      </c>
      <c r="K20" s="173" t="s">
        <v>713</v>
      </c>
      <c r="L20" s="173" t="s">
        <v>5</v>
      </c>
      <c r="M20" s="173"/>
      <c r="N20" s="173"/>
      <c r="O20" s="173" t="s">
        <v>471</v>
      </c>
      <c r="P20" s="173" t="s">
        <v>139</v>
      </c>
      <c r="Q20" s="173" t="s">
        <v>565</v>
      </c>
      <c r="R20" s="173" t="s">
        <v>139</v>
      </c>
      <c r="S20" s="173" t="s">
        <v>76</v>
      </c>
      <c r="T20" s="173" t="s">
        <v>77</v>
      </c>
      <c r="U20" s="173" t="s">
        <v>77</v>
      </c>
      <c r="V20" s="173" t="s">
        <v>76</v>
      </c>
      <c r="W20" s="173" t="s">
        <v>76</v>
      </c>
      <c r="X20" s="173" t="s">
        <v>714</v>
      </c>
      <c r="Y20" s="173">
        <v>2020</v>
      </c>
    </row>
    <row r="21" spans="1:25" ht="120">
      <c r="A21" s="36" t="s">
        <v>715</v>
      </c>
      <c r="B21" s="36" t="s">
        <v>716</v>
      </c>
      <c r="C21" s="130" t="s">
        <v>717</v>
      </c>
      <c r="D21" s="36" t="s">
        <v>718</v>
      </c>
      <c r="E21" t="s">
        <v>76</v>
      </c>
      <c r="F21" s="43" t="s">
        <v>77</v>
      </c>
      <c r="G21" t="s">
        <v>76</v>
      </c>
      <c r="H21" s="42">
        <v>6</v>
      </c>
      <c r="I21" s="42">
        <v>0</v>
      </c>
      <c r="J21" s="147" t="s">
        <v>719</v>
      </c>
      <c r="K21" s="42" t="s">
        <v>720</v>
      </c>
      <c r="L21" s="42" t="s">
        <v>721</v>
      </c>
      <c r="M21" s="42">
        <v>38.601035000000003</v>
      </c>
      <c r="N21" s="42">
        <v>-75.656694999999999</v>
      </c>
      <c r="O21" s="145" t="s">
        <v>77</v>
      </c>
      <c r="P21" s="145" t="s">
        <v>77</v>
      </c>
      <c r="Q21" s="145" t="s">
        <v>76</v>
      </c>
      <c r="R21" t="s">
        <v>77</v>
      </c>
      <c r="S21" t="s">
        <v>76</v>
      </c>
      <c r="T21" t="s">
        <v>76</v>
      </c>
      <c r="U21" s="43" t="s">
        <v>77</v>
      </c>
      <c r="V21" t="s">
        <v>76</v>
      </c>
      <c r="W21" t="s">
        <v>77</v>
      </c>
      <c r="X21" t="s">
        <v>653</v>
      </c>
      <c r="Y21">
        <v>2019</v>
      </c>
    </row>
  </sheetData>
  <mergeCells count="5">
    <mergeCell ref="X1:Y1"/>
    <mergeCell ref="A1:G1"/>
    <mergeCell ref="H1:I1"/>
    <mergeCell ref="J1:N1"/>
    <mergeCell ref="O1:V1"/>
  </mergeCells>
  <hyperlinks>
    <hyperlink ref="C13" r:id="rId1" xr:uid="{434F08A2-1DC9-490F-BB2D-BE997966B8C1}"/>
    <hyperlink ref="C21" r:id="rId2" xr:uid="{9E0A292C-2AB0-4B38-95BA-55BE17417269}"/>
    <hyperlink ref="C10" r:id="rId3" xr:uid="{FA9E3434-0235-456C-B9A9-BB786BFD1928}"/>
    <hyperlink ref="C9" r:id="rId4" xr:uid="{9C1C0A31-005B-4870-84EB-013BED129BB1}"/>
    <hyperlink ref="C8" r:id="rId5" xr:uid="{4DF50ADD-5CF2-4C64-859F-75E6BC14312D}"/>
    <hyperlink ref="C7" r:id="rId6" xr:uid="{6BD6FA5C-8591-4512-97CA-A21D0EF7141E}"/>
    <hyperlink ref="C6" r:id="rId7" xr:uid="{951B4C5A-766C-4EFC-8752-1B5420495335}"/>
    <hyperlink ref="C5" r:id="rId8" xr:uid="{9912559A-C83B-4B6D-8392-C4F3AF0E3419}"/>
    <hyperlink ref="C4" r:id="rId9" xr:uid="{62E3C73F-0955-415B-9344-88B027FBC378}"/>
    <hyperlink ref="C20" r:id="rId10" xr:uid="{C9BF0900-9DC5-4C50-86D1-D467CA463077}"/>
  </hyperlinks>
  <pageMargins left="0.7" right="0.7" top="0.75" bottom="0.75" header="0.3" footer="0.3"/>
  <pageSetup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7FD9-B41B-4524-BBC3-9D865C23DEF2}">
  <sheetPr filterMode="1"/>
  <dimension ref="A1:Y26"/>
  <sheetViews>
    <sheetView zoomScaleNormal="100" workbookViewId="0">
      <selection activeCell="C4" sqref="C4"/>
    </sheetView>
  </sheetViews>
  <sheetFormatPr defaultRowHeight="15"/>
  <cols>
    <col min="1" max="1" width="18.28515625" customWidth="1"/>
    <col min="2" max="2" width="40.28515625" customWidth="1"/>
    <col min="3" max="4" width="18.42578125" customWidth="1"/>
    <col min="5" max="8" width="18.28515625" customWidth="1"/>
    <col min="9" max="9" width="18.42578125" customWidth="1"/>
    <col min="10" max="11" width="18.28515625" customWidth="1"/>
    <col min="12" max="12" width="18.42578125" customWidth="1"/>
    <col min="13" max="13" width="18.28515625" customWidth="1"/>
    <col min="14" max="14" width="18.42578125" customWidth="1"/>
    <col min="15" max="16" width="18.28515625" customWidth="1"/>
    <col min="17" max="17" width="18.42578125" customWidth="1"/>
    <col min="18" max="23" width="18.28515625" customWidth="1"/>
    <col min="24" max="24" width="18" customWidth="1"/>
    <col min="25" max="25" width="18.28515625" customWidth="1"/>
  </cols>
  <sheetData>
    <row r="1" spans="1:25">
      <c r="A1" s="386" t="s">
        <v>36</v>
      </c>
      <c r="B1" s="387"/>
      <c r="C1" s="387"/>
      <c r="D1" s="388"/>
      <c r="E1" s="389" t="s">
        <v>37</v>
      </c>
      <c r="F1" s="390"/>
      <c r="G1" s="390"/>
      <c r="H1" s="390"/>
      <c r="I1" s="390"/>
      <c r="J1" s="391"/>
      <c r="K1" s="392"/>
      <c r="L1" s="392"/>
      <c r="M1" s="392"/>
      <c r="N1" s="392"/>
      <c r="O1" s="393"/>
      <c r="P1" s="394" t="s">
        <v>559</v>
      </c>
      <c r="Q1" s="387"/>
      <c r="R1" s="387"/>
      <c r="S1" s="387"/>
      <c r="T1" s="387"/>
      <c r="U1" s="387"/>
      <c r="V1" s="387"/>
      <c r="W1" s="388"/>
      <c r="X1" s="394" t="s">
        <v>234</v>
      </c>
      <c r="Y1" s="388"/>
    </row>
    <row r="2" spans="1:25" ht="79.5">
      <c r="A2" s="47" t="s">
        <v>39</v>
      </c>
      <c r="B2" s="48" t="s">
        <v>235</v>
      </c>
      <c r="C2" s="47" t="s">
        <v>236</v>
      </c>
      <c r="D2" s="47" t="s">
        <v>237</v>
      </c>
      <c r="E2" s="47" t="s">
        <v>46</v>
      </c>
      <c r="F2" s="49" t="s">
        <v>48</v>
      </c>
      <c r="G2" s="47" t="s">
        <v>165</v>
      </c>
      <c r="H2" s="50" t="s">
        <v>49</v>
      </c>
      <c r="I2" s="50" t="s">
        <v>50</v>
      </c>
      <c r="J2" s="51" t="s">
        <v>233</v>
      </c>
      <c r="K2" s="52" t="s">
        <v>240</v>
      </c>
      <c r="L2" s="52" t="s">
        <v>241</v>
      </c>
      <c r="M2" s="47" t="s">
        <v>42</v>
      </c>
      <c r="N2" s="52" t="s">
        <v>238</v>
      </c>
      <c r="O2" s="52" t="s">
        <v>239</v>
      </c>
      <c r="P2" s="47" t="s">
        <v>242</v>
      </c>
      <c r="Q2" s="47" t="s">
        <v>53</v>
      </c>
      <c r="R2" s="47" t="s">
        <v>54</v>
      </c>
      <c r="S2" s="47" t="s">
        <v>55</v>
      </c>
      <c r="T2" s="47" t="s">
        <v>243</v>
      </c>
      <c r="U2" s="47" t="s">
        <v>560</v>
      </c>
      <c r="V2" s="47" t="s">
        <v>561</v>
      </c>
      <c r="W2" s="47" t="s">
        <v>562</v>
      </c>
      <c r="X2" s="47" t="s">
        <v>246</v>
      </c>
      <c r="Y2" s="47" t="s">
        <v>2</v>
      </c>
    </row>
    <row r="3" spans="1:25" ht="180">
      <c r="A3" s="53" t="s">
        <v>247</v>
      </c>
      <c r="B3" s="53" t="s">
        <v>722</v>
      </c>
      <c r="C3" s="53" t="s">
        <v>396</v>
      </c>
      <c r="D3" s="53" t="s">
        <v>397</v>
      </c>
      <c r="E3" s="53" t="s">
        <v>256</v>
      </c>
      <c r="F3" s="53" t="s">
        <v>257</v>
      </c>
      <c r="G3" s="53" t="s">
        <v>258</v>
      </c>
      <c r="H3" s="53" t="s">
        <v>259</v>
      </c>
      <c r="I3" s="53" t="s">
        <v>260</v>
      </c>
      <c r="J3" s="53" t="s">
        <v>409</v>
      </c>
      <c r="K3" s="53" t="s">
        <v>723</v>
      </c>
      <c r="L3" s="53" t="s">
        <v>724</v>
      </c>
      <c r="M3" s="53" t="s">
        <v>398</v>
      </c>
      <c r="N3" s="53" t="s">
        <v>399</v>
      </c>
      <c r="O3" s="53" t="s">
        <v>400</v>
      </c>
      <c r="P3" s="53" t="s">
        <v>401</v>
      </c>
      <c r="Q3" s="53" t="s">
        <v>402</v>
      </c>
      <c r="R3" s="53" t="s">
        <v>403</v>
      </c>
      <c r="S3" s="53" t="s">
        <v>404</v>
      </c>
      <c r="T3" s="53" t="s">
        <v>405</v>
      </c>
      <c r="U3" s="53" t="s">
        <v>406</v>
      </c>
      <c r="V3" s="53" t="s">
        <v>725</v>
      </c>
      <c r="W3" s="53" t="s">
        <v>408</v>
      </c>
      <c r="X3" s="53" t="s">
        <v>270</v>
      </c>
      <c r="Y3" s="53" t="s">
        <v>271</v>
      </c>
    </row>
    <row r="4" spans="1:25" ht="60">
      <c r="A4" s="55" t="s">
        <v>726</v>
      </c>
      <c r="B4" s="56" t="s">
        <v>727</v>
      </c>
      <c r="C4" s="172" t="s">
        <v>728</v>
      </c>
      <c r="D4" s="56" t="s">
        <v>729</v>
      </c>
      <c r="E4" s="55" t="s">
        <v>631</v>
      </c>
      <c r="F4" s="56" t="s">
        <v>587</v>
      </c>
      <c r="G4" s="56" t="s">
        <v>107</v>
      </c>
      <c r="H4" s="56" t="s">
        <v>730</v>
      </c>
      <c r="I4" s="56" t="s">
        <v>731</v>
      </c>
      <c r="J4" s="56" t="s">
        <v>77</v>
      </c>
      <c r="K4" s="56">
        <v>4</v>
      </c>
      <c r="L4" s="56">
        <v>0</v>
      </c>
      <c r="M4" s="56" t="s">
        <v>77</v>
      </c>
      <c r="N4" s="56" t="s">
        <v>76</v>
      </c>
      <c r="O4" s="56" t="s">
        <v>76</v>
      </c>
      <c r="P4" s="56" t="s">
        <v>77</v>
      </c>
      <c r="Q4" s="56" t="s">
        <v>76</v>
      </c>
      <c r="R4" s="56" t="s">
        <v>76</v>
      </c>
      <c r="S4" s="56" t="s">
        <v>76</v>
      </c>
      <c r="T4" s="56" t="s">
        <v>76</v>
      </c>
      <c r="U4" s="56" t="s">
        <v>76</v>
      </c>
      <c r="V4" s="56" t="s">
        <v>76</v>
      </c>
      <c r="W4" s="56" t="s">
        <v>76</v>
      </c>
      <c r="X4" s="56" t="s">
        <v>732</v>
      </c>
      <c r="Y4" s="56">
        <v>2018</v>
      </c>
    </row>
    <row r="5" spans="1:25" ht="60">
      <c r="A5" s="55" t="s">
        <v>733</v>
      </c>
      <c r="B5" s="56" t="s">
        <v>734</v>
      </c>
      <c r="C5" s="57" t="s">
        <v>735</v>
      </c>
      <c r="D5" s="56" t="s">
        <v>736</v>
      </c>
      <c r="E5" s="55" t="s">
        <v>737</v>
      </c>
      <c r="F5" s="56" t="s">
        <v>464</v>
      </c>
      <c r="G5" s="56" t="s">
        <v>107</v>
      </c>
      <c r="H5" s="56" t="s">
        <v>738</v>
      </c>
      <c r="I5" s="56" t="s">
        <v>739</v>
      </c>
      <c r="J5" s="56" t="s">
        <v>76</v>
      </c>
      <c r="K5" s="56">
        <v>3</v>
      </c>
      <c r="L5" s="56">
        <v>1</v>
      </c>
      <c r="M5" s="56" t="s">
        <v>76</v>
      </c>
      <c r="N5" s="56" t="s">
        <v>76</v>
      </c>
      <c r="O5" s="56" t="s">
        <v>76</v>
      </c>
      <c r="P5" s="56" t="s">
        <v>77</v>
      </c>
      <c r="Q5" s="56" t="s">
        <v>76</v>
      </c>
      <c r="R5" s="56" t="s">
        <v>76</v>
      </c>
      <c r="S5" s="56" t="s">
        <v>76</v>
      </c>
      <c r="T5" s="56" t="s">
        <v>76</v>
      </c>
      <c r="U5" s="56" t="s">
        <v>76</v>
      </c>
      <c r="V5" s="56" t="s">
        <v>77</v>
      </c>
      <c r="W5" s="56" t="s">
        <v>76</v>
      </c>
      <c r="X5" s="56" t="s">
        <v>732</v>
      </c>
      <c r="Y5" s="56">
        <v>2018</v>
      </c>
    </row>
    <row r="6" spans="1:25" ht="75">
      <c r="A6" s="55" t="s">
        <v>740</v>
      </c>
      <c r="B6" s="56" t="s">
        <v>727</v>
      </c>
      <c r="C6" s="57" t="s">
        <v>741</v>
      </c>
      <c r="D6" s="56" t="s">
        <v>742</v>
      </c>
      <c r="E6" s="55" t="s">
        <v>743</v>
      </c>
      <c r="F6" s="56" t="s">
        <v>448</v>
      </c>
      <c r="G6" s="56" t="s">
        <v>107</v>
      </c>
      <c r="H6" s="56" t="s">
        <v>744</v>
      </c>
      <c r="I6" s="56" t="s">
        <v>745</v>
      </c>
      <c r="J6" s="56" t="s">
        <v>76</v>
      </c>
      <c r="K6" s="56">
        <v>10</v>
      </c>
      <c r="L6" s="56">
        <v>0</v>
      </c>
      <c r="M6" s="56" t="s">
        <v>77</v>
      </c>
      <c r="N6" s="56" t="s">
        <v>76</v>
      </c>
      <c r="O6" s="56" t="s">
        <v>77</v>
      </c>
      <c r="P6" s="56" t="s">
        <v>77</v>
      </c>
      <c r="Q6" s="56" t="s">
        <v>76</v>
      </c>
      <c r="R6" s="56" t="s">
        <v>76</v>
      </c>
      <c r="S6" s="56" t="s">
        <v>76</v>
      </c>
      <c r="T6" s="56" t="s">
        <v>76</v>
      </c>
      <c r="U6" s="56" t="s">
        <v>76</v>
      </c>
      <c r="V6" s="56" t="s">
        <v>76</v>
      </c>
      <c r="W6" s="56" t="s">
        <v>76</v>
      </c>
      <c r="X6" s="56" t="s">
        <v>732</v>
      </c>
      <c r="Y6" s="56">
        <v>2018</v>
      </c>
    </row>
    <row r="7" spans="1:25" ht="90">
      <c r="A7" s="55" t="s">
        <v>746</v>
      </c>
      <c r="B7" s="56" t="s">
        <v>727</v>
      </c>
      <c r="C7" s="57" t="s">
        <v>747</v>
      </c>
      <c r="D7" s="56" t="s">
        <v>736</v>
      </c>
      <c r="E7" s="55" t="s">
        <v>631</v>
      </c>
      <c r="F7" s="56" t="s">
        <v>632</v>
      </c>
      <c r="G7" s="56" t="s">
        <v>107</v>
      </c>
      <c r="H7" s="56" t="s">
        <v>748</v>
      </c>
      <c r="I7" s="56" t="s">
        <v>749</v>
      </c>
      <c r="J7" s="56" t="s">
        <v>77</v>
      </c>
      <c r="K7" s="56">
        <v>20</v>
      </c>
      <c r="L7" s="56">
        <v>5</v>
      </c>
      <c r="M7" s="56" t="s">
        <v>76</v>
      </c>
      <c r="N7" s="56" t="s">
        <v>76</v>
      </c>
      <c r="O7" s="56" t="s">
        <v>77</v>
      </c>
      <c r="P7" s="56" t="s">
        <v>77</v>
      </c>
      <c r="Q7" s="56" t="s">
        <v>76</v>
      </c>
      <c r="R7" s="56" t="s">
        <v>76</v>
      </c>
      <c r="S7" s="56" t="s">
        <v>76</v>
      </c>
      <c r="T7" s="56" t="s">
        <v>76</v>
      </c>
      <c r="U7" s="56" t="s">
        <v>76</v>
      </c>
      <c r="V7" s="56" t="s">
        <v>76</v>
      </c>
      <c r="W7" s="56" t="s">
        <v>76</v>
      </c>
      <c r="X7" s="56" t="s">
        <v>732</v>
      </c>
      <c r="Y7" s="56">
        <v>2018</v>
      </c>
    </row>
    <row r="8" spans="1:25" ht="75">
      <c r="A8" s="55" t="s">
        <v>750</v>
      </c>
      <c r="B8" s="56" t="s">
        <v>751</v>
      </c>
      <c r="C8" s="57" t="s">
        <v>752</v>
      </c>
      <c r="D8" s="56" t="s">
        <v>753</v>
      </c>
      <c r="E8" s="55" t="s">
        <v>754</v>
      </c>
      <c r="F8" s="56" t="s">
        <v>448</v>
      </c>
      <c r="G8" s="56" t="s">
        <v>107</v>
      </c>
      <c r="H8" s="56" t="s">
        <v>755</v>
      </c>
      <c r="I8" s="56" t="s">
        <v>756</v>
      </c>
      <c r="J8" s="56" t="s">
        <v>77</v>
      </c>
      <c r="K8" s="56">
        <v>7</v>
      </c>
      <c r="L8" s="56">
        <v>30</v>
      </c>
      <c r="M8" s="56" t="s">
        <v>77</v>
      </c>
      <c r="N8" s="56" t="s">
        <v>77</v>
      </c>
      <c r="O8" s="56" t="s">
        <v>77</v>
      </c>
      <c r="P8" s="56" t="s">
        <v>77</v>
      </c>
      <c r="Q8" s="56" t="s">
        <v>76</v>
      </c>
      <c r="R8" s="56" t="s">
        <v>76</v>
      </c>
      <c r="S8" s="56" t="s">
        <v>76</v>
      </c>
      <c r="T8" s="56" t="s">
        <v>76</v>
      </c>
      <c r="U8" s="56" t="s">
        <v>77</v>
      </c>
      <c r="V8" s="56" t="s">
        <v>76</v>
      </c>
      <c r="W8" s="56" t="s">
        <v>77</v>
      </c>
      <c r="X8" s="56" t="s">
        <v>426</v>
      </c>
      <c r="Y8" s="56">
        <v>2018</v>
      </c>
    </row>
    <row r="9" spans="1:25" ht="90">
      <c r="A9" s="55" t="s">
        <v>757</v>
      </c>
      <c r="B9" s="58" t="s">
        <v>758</v>
      </c>
      <c r="C9" s="57" t="s">
        <v>759</v>
      </c>
      <c r="D9" s="56" t="s">
        <v>736</v>
      </c>
      <c r="E9" s="55" t="s">
        <v>586</v>
      </c>
      <c r="F9" s="56" t="s">
        <v>587</v>
      </c>
      <c r="G9" s="56" t="s">
        <v>107</v>
      </c>
      <c r="H9" s="56" t="s">
        <v>760</v>
      </c>
      <c r="I9" s="56" t="s">
        <v>761</v>
      </c>
      <c r="J9" s="56" t="s">
        <v>77</v>
      </c>
      <c r="K9" s="56">
        <v>0</v>
      </c>
      <c r="L9" s="56">
        <v>0</v>
      </c>
      <c r="M9" s="56" t="s">
        <v>77</v>
      </c>
      <c r="N9" s="56" t="s">
        <v>76</v>
      </c>
      <c r="O9" s="56" t="s">
        <v>76</v>
      </c>
      <c r="P9" s="56" t="s">
        <v>77</v>
      </c>
      <c r="Q9" s="56" t="s">
        <v>76</v>
      </c>
      <c r="R9" s="56" t="s">
        <v>76</v>
      </c>
      <c r="S9" s="56" t="s">
        <v>76</v>
      </c>
      <c r="T9" s="56" t="s">
        <v>77</v>
      </c>
      <c r="U9" s="56" t="s">
        <v>76</v>
      </c>
      <c r="V9" s="56" t="s">
        <v>76</v>
      </c>
      <c r="W9" s="56" t="s">
        <v>76</v>
      </c>
      <c r="X9" s="56" t="s">
        <v>300</v>
      </c>
      <c r="Y9" s="56">
        <v>2018</v>
      </c>
    </row>
    <row r="10" spans="1:25" ht="90">
      <c r="A10" s="55" t="s">
        <v>762</v>
      </c>
      <c r="B10" s="56" t="s">
        <v>758</v>
      </c>
      <c r="C10" s="57" t="s">
        <v>759</v>
      </c>
      <c r="D10" s="56" t="s">
        <v>736</v>
      </c>
      <c r="E10" s="55" t="s">
        <v>763</v>
      </c>
      <c r="F10" s="56" t="s">
        <v>587</v>
      </c>
      <c r="G10" s="56" t="s">
        <v>107</v>
      </c>
      <c r="H10" s="56" t="s">
        <v>764</v>
      </c>
      <c r="I10" s="56" t="s">
        <v>765</v>
      </c>
      <c r="J10" s="56" t="s">
        <v>77</v>
      </c>
      <c r="K10" s="56">
        <v>0</v>
      </c>
      <c r="L10" s="56">
        <v>0</v>
      </c>
      <c r="M10" s="56" t="s">
        <v>77</v>
      </c>
      <c r="N10" s="56" t="s">
        <v>76</v>
      </c>
      <c r="O10" s="56" t="s">
        <v>76</v>
      </c>
      <c r="P10" s="56" t="s">
        <v>77</v>
      </c>
      <c r="Q10" s="56" t="s">
        <v>76</v>
      </c>
      <c r="R10" s="56" t="s">
        <v>76</v>
      </c>
      <c r="S10" s="56" t="s">
        <v>76</v>
      </c>
      <c r="T10" s="56" t="s">
        <v>77</v>
      </c>
      <c r="U10" s="56" t="s">
        <v>76</v>
      </c>
      <c r="V10" s="56" t="s">
        <v>76</v>
      </c>
      <c r="W10" s="56" t="s">
        <v>76</v>
      </c>
      <c r="X10" s="56" t="s">
        <v>300</v>
      </c>
      <c r="Y10" s="56">
        <v>2018</v>
      </c>
    </row>
    <row r="11" spans="1:25" ht="75">
      <c r="A11" s="55" t="s">
        <v>766</v>
      </c>
      <c r="B11" s="58" t="s">
        <v>767</v>
      </c>
      <c r="C11" s="57" t="s">
        <v>768</v>
      </c>
      <c r="D11" s="56" t="s">
        <v>736</v>
      </c>
      <c r="E11" s="55" t="s">
        <v>769</v>
      </c>
      <c r="F11" s="56" t="s">
        <v>587</v>
      </c>
      <c r="G11" s="56" t="s">
        <v>107</v>
      </c>
      <c r="H11" s="56" t="s">
        <v>770</v>
      </c>
      <c r="I11" s="56" t="s">
        <v>771</v>
      </c>
      <c r="J11" s="56" t="s">
        <v>76</v>
      </c>
      <c r="K11" s="59">
        <v>2</v>
      </c>
      <c r="L11" s="56">
        <v>0</v>
      </c>
      <c r="M11" s="56" t="s">
        <v>77</v>
      </c>
      <c r="N11" s="56" t="s">
        <v>76</v>
      </c>
      <c r="O11" s="56" t="s">
        <v>77</v>
      </c>
      <c r="P11" s="56" t="s">
        <v>77</v>
      </c>
      <c r="Q11" s="56" t="s">
        <v>76</v>
      </c>
      <c r="R11" s="56" t="s">
        <v>76</v>
      </c>
      <c r="S11" s="56" t="s">
        <v>76</v>
      </c>
      <c r="T11" s="56" t="s">
        <v>77</v>
      </c>
      <c r="U11" s="56" t="s">
        <v>76</v>
      </c>
      <c r="V11" s="56" t="s">
        <v>76</v>
      </c>
      <c r="W11" s="56" t="s">
        <v>76</v>
      </c>
      <c r="X11" s="56" t="s">
        <v>772</v>
      </c>
      <c r="Y11" s="56">
        <v>2018</v>
      </c>
    </row>
    <row r="12" spans="1:25" ht="75">
      <c r="A12" s="55" t="s">
        <v>773</v>
      </c>
      <c r="B12" s="56" t="s">
        <v>767</v>
      </c>
      <c r="C12" s="57" t="s">
        <v>768</v>
      </c>
      <c r="D12" s="56" t="s">
        <v>736</v>
      </c>
      <c r="E12" s="55" t="s">
        <v>769</v>
      </c>
      <c r="F12" s="56" t="s">
        <v>587</v>
      </c>
      <c r="G12" s="56" t="s">
        <v>107</v>
      </c>
      <c r="H12" s="56" t="s">
        <v>774</v>
      </c>
      <c r="I12" s="56" t="s">
        <v>775</v>
      </c>
      <c r="J12" s="56" t="s">
        <v>76</v>
      </c>
      <c r="K12" s="56">
        <v>2</v>
      </c>
      <c r="L12" s="56">
        <v>0</v>
      </c>
      <c r="M12" s="56" t="s">
        <v>77</v>
      </c>
      <c r="N12" s="56" t="s">
        <v>76</v>
      </c>
      <c r="O12" s="56" t="s">
        <v>77</v>
      </c>
      <c r="P12" s="56" t="s">
        <v>77</v>
      </c>
      <c r="Q12" s="56" t="s">
        <v>76</v>
      </c>
      <c r="R12" s="56" t="s">
        <v>76</v>
      </c>
      <c r="S12" s="56" t="s">
        <v>76</v>
      </c>
      <c r="T12" s="56" t="s">
        <v>77</v>
      </c>
      <c r="U12" s="56" t="s">
        <v>76</v>
      </c>
      <c r="V12" s="56" t="s">
        <v>76</v>
      </c>
      <c r="W12" s="56" t="s">
        <v>76</v>
      </c>
      <c r="X12" s="56" t="s">
        <v>772</v>
      </c>
      <c r="Y12" s="56">
        <v>2018</v>
      </c>
    </row>
    <row r="13" spans="1:25" ht="75">
      <c r="A13" s="55" t="s">
        <v>776</v>
      </c>
      <c r="B13" s="58" t="s">
        <v>767</v>
      </c>
      <c r="C13" s="57" t="s">
        <v>768</v>
      </c>
      <c r="D13" s="56" t="s">
        <v>736</v>
      </c>
      <c r="E13" s="55" t="s">
        <v>769</v>
      </c>
      <c r="F13" s="56" t="s">
        <v>587</v>
      </c>
      <c r="G13" s="56" t="s">
        <v>107</v>
      </c>
      <c r="H13" s="56" t="s">
        <v>777</v>
      </c>
      <c r="I13" s="56" t="s">
        <v>778</v>
      </c>
      <c r="J13" s="56" t="s">
        <v>76</v>
      </c>
      <c r="K13" s="56">
        <v>2</v>
      </c>
      <c r="L13" s="56">
        <v>0</v>
      </c>
      <c r="M13" s="56" t="s">
        <v>77</v>
      </c>
      <c r="N13" s="56" t="s">
        <v>76</v>
      </c>
      <c r="O13" s="56" t="s">
        <v>77</v>
      </c>
      <c r="P13" s="56" t="s">
        <v>77</v>
      </c>
      <c r="Q13" s="56" t="s">
        <v>76</v>
      </c>
      <c r="R13" s="56" t="s">
        <v>76</v>
      </c>
      <c r="S13" s="56" t="s">
        <v>76</v>
      </c>
      <c r="T13" s="56" t="s">
        <v>77</v>
      </c>
      <c r="U13" s="56" t="s">
        <v>76</v>
      </c>
      <c r="V13" s="56" t="s">
        <v>76</v>
      </c>
      <c r="W13" s="56" t="s">
        <v>76</v>
      </c>
      <c r="X13" s="56" t="s">
        <v>772</v>
      </c>
      <c r="Y13" s="56">
        <v>2018</v>
      </c>
    </row>
    <row r="14" spans="1:25" ht="75">
      <c r="A14" s="55" t="s">
        <v>779</v>
      </c>
      <c r="B14" s="56" t="s">
        <v>767</v>
      </c>
      <c r="C14" s="57" t="s">
        <v>768</v>
      </c>
      <c r="D14" s="56" t="s">
        <v>736</v>
      </c>
      <c r="E14" s="55" t="s">
        <v>769</v>
      </c>
      <c r="F14" s="56" t="s">
        <v>587</v>
      </c>
      <c r="G14" s="56" t="s">
        <v>107</v>
      </c>
      <c r="H14" s="56" t="s">
        <v>780</v>
      </c>
      <c r="I14" s="56" t="s">
        <v>781</v>
      </c>
      <c r="J14" s="56" t="s">
        <v>76</v>
      </c>
      <c r="K14" s="56">
        <v>2</v>
      </c>
      <c r="L14" s="56">
        <v>0</v>
      </c>
      <c r="M14" s="56" t="s">
        <v>77</v>
      </c>
      <c r="N14" s="56" t="s">
        <v>76</v>
      </c>
      <c r="O14" s="56" t="s">
        <v>77</v>
      </c>
      <c r="P14" s="56" t="s">
        <v>77</v>
      </c>
      <c r="Q14" s="56" t="s">
        <v>76</v>
      </c>
      <c r="R14" s="56" t="s">
        <v>76</v>
      </c>
      <c r="S14" s="56" t="s">
        <v>76</v>
      </c>
      <c r="T14" s="56" t="s">
        <v>77</v>
      </c>
      <c r="U14" s="56" t="s">
        <v>76</v>
      </c>
      <c r="V14" s="56" t="s">
        <v>76</v>
      </c>
      <c r="W14" s="56" t="s">
        <v>76</v>
      </c>
      <c r="X14" s="56" t="s">
        <v>772</v>
      </c>
      <c r="Y14" s="56">
        <v>2018</v>
      </c>
    </row>
    <row r="15" spans="1:25" ht="60">
      <c r="A15" s="55" t="s">
        <v>782</v>
      </c>
      <c r="B15" s="56" t="s">
        <v>783</v>
      </c>
      <c r="C15" s="57" t="s">
        <v>784</v>
      </c>
      <c r="D15" s="56" t="s">
        <v>736</v>
      </c>
      <c r="E15" s="55" t="s">
        <v>785</v>
      </c>
      <c r="F15" s="56" t="s">
        <v>464</v>
      </c>
      <c r="G15" s="56" t="s">
        <v>107</v>
      </c>
      <c r="H15" s="56" t="s">
        <v>786</v>
      </c>
      <c r="I15" s="56" t="s">
        <v>787</v>
      </c>
      <c r="J15" s="56" t="s">
        <v>76</v>
      </c>
      <c r="K15" s="56">
        <v>10</v>
      </c>
      <c r="L15" s="56">
        <v>1</v>
      </c>
      <c r="M15" s="56" t="s">
        <v>76</v>
      </c>
      <c r="N15" s="56" t="s">
        <v>77</v>
      </c>
      <c r="O15" s="56" t="s">
        <v>77</v>
      </c>
      <c r="P15" s="56" t="s">
        <v>76</v>
      </c>
      <c r="Q15" s="56" t="s">
        <v>77</v>
      </c>
      <c r="R15" s="56" t="s">
        <v>76</v>
      </c>
      <c r="S15" s="56" t="s">
        <v>76</v>
      </c>
      <c r="T15" s="56" t="s">
        <v>76</v>
      </c>
      <c r="U15" s="56" t="s">
        <v>76</v>
      </c>
      <c r="V15" s="56" t="s">
        <v>76</v>
      </c>
      <c r="W15" s="56" t="s">
        <v>76</v>
      </c>
      <c r="X15" s="56" t="s">
        <v>421</v>
      </c>
      <c r="Y15" s="56">
        <v>2018</v>
      </c>
    </row>
    <row r="16" spans="1:25" ht="135">
      <c r="A16" s="56" t="s">
        <v>788</v>
      </c>
      <c r="B16" s="58" t="s">
        <v>789</v>
      </c>
      <c r="C16" s="56" t="s">
        <v>676</v>
      </c>
      <c r="D16" s="56" t="s">
        <v>790</v>
      </c>
      <c r="E16" s="56" t="s">
        <v>791</v>
      </c>
      <c r="F16" s="56" t="s">
        <v>792</v>
      </c>
      <c r="G16" s="56" t="s">
        <v>194</v>
      </c>
      <c r="H16" s="60" t="s">
        <v>793</v>
      </c>
      <c r="I16" s="56" t="s">
        <v>794</v>
      </c>
      <c r="J16" s="56" t="s">
        <v>77</v>
      </c>
      <c r="K16" s="56">
        <v>7</v>
      </c>
      <c r="L16" s="56">
        <v>0</v>
      </c>
      <c r="M16" s="56" t="s">
        <v>76</v>
      </c>
      <c r="N16" s="56" t="s">
        <v>77</v>
      </c>
      <c r="O16" s="56" t="s">
        <v>77</v>
      </c>
      <c r="P16" s="56" t="s">
        <v>77</v>
      </c>
      <c r="Q16" s="56" t="s">
        <v>471</v>
      </c>
      <c r="R16" s="56" t="s">
        <v>76</v>
      </c>
      <c r="S16" s="56" t="s">
        <v>77</v>
      </c>
      <c r="T16" s="56" t="s">
        <v>76</v>
      </c>
      <c r="U16" s="56" t="s">
        <v>76</v>
      </c>
      <c r="V16" s="56" t="s">
        <v>471</v>
      </c>
      <c r="W16" s="56" t="s">
        <v>76</v>
      </c>
      <c r="X16" s="56" t="s">
        <v>653</v>
      </c>
      <c r="Y16" s="56">
        <v>2018</v>
      </c>
    </row>
    <row r="17" spans="1:25" ht="30">
      <c r="A17" s="56" t="s">
        <v>795</v>
      </c>
      <c r="B17" s="56" t="s">
        <v>796</v>
      </c>
      <c r="C17" s="56" t="s">
        <v>676</v>
      </c>
      <c r="D17" s="56" t="s">
        <v>797</v>
      </c>
      <c r="E17" s="56" t="s">
        <v>134</v>
      </c>
      <c r="F17" s="56" t="s">
        <v>798</v>
      </c>
      <c r="G17" s="56" t="s">
        <v>194</v>
      </c>
      <c r="H17" s="60" t="s">
        <v>799</v>
      </c>
      <c r="I17" s="56" t="s">
        <v>800</v>
      </c>
      <c r="J17" s="56" t="s">
        <v>77</v>
      </c>
      <c r="K17" s="56" t="s">
        <v>676</v>
      </c>
      <c r="L17" s="56" t="s">
        <v>676</v>
      </c>
      <c r="M17" s="56" t="s">
        <v>676</v>
      </c>
      <c r="N17" s="56" t="s">
        <v>676</v>
      </c>
      <c r="O17" s="56" t="s">
        <v>676</v>
      </c>
      <c r="P17" s="56" t="s">
        <v>676</v>
      </c>
      <c r="Q17" s="56" t="s">
        <v>676</v>
      </c>
      <c r="R17" s="56" t="s">
        <v>676</v>
      </c>
      <c r="S17" s="56" t="s">
        <v>676</v>
      </c>
      <c r="T17" s="56" t="s">
        <v>676</v>
      </c>
      <c r="U17" s="56" t="s">
        <v>676</v>
      </c>
      <c r="V17" s="56" t="s">
        <v>676</v>
      </c>
      <c r="W17" s="56" t="s">
        <v>676</v>
      </c>
      <c r="X17" s="56" t="s">
        <v>676</v>
      </c>
      <c r="Y17" s="56" t="s">
        <v>676</v>
      </c>
    </row>
    <row r="18" spans="1:25" ht="30">
      <c r="A18" s="56" t="s">
        <v>801</v>
      </c>
      <c r="B18" s="56" t="s">
        <v>802</v>
      </c>
      <c r="C18" s="56" t="s">
        <v>676</v>
      </c>
      <c r="D18" s="56" t="s">
        <v>803</v>
      </c>
      <c r="E18" s="56" t="s">
        <v>219</v>
      </c>
      <c r="F18" s="56" t="s">
        <v>215</v>
      </c>
      <c r="G18" s="56" t="s">
        <v>194</v>
      </c>
      <c r="H18" s="60" t="s">
        <v>804</v>
      </c>
      <c r="I18" s="56" t="s">
        <v>805</v>
      </c>
      <c r="J18" s="56" t="s">
        <v>77</v>
      </c>
      <c r="K18" s="56">
        <v>5</v>
      </c>
      <c r="L18" s="56" t="s">
        <v>676</v>
      </c>
      <c r="M18" s="56" t="s">
        <v>77</v>
      </c>
      <c r="N18" s="56" t="s">
        <v>77</v>
      </c>
      <c r="O18" s="56" t="s">
        <v>77</v>
      </c>
      <c r="P18" s="56" t="s">
        <v>676</v>
      </c>
      <c r="Q18" s="56" t="s">
        <v>77</v>
      </c>
      <c r="R18" s="56" t="s">
        <v>76</v>
      </c>
      <c r="S18" s="56" t="s">
        <v>77</v>
      </c>
      <c r="T18" s="56" t="s">
        <v>76</v>
      </c>
      <c r="U18" s="56" t="s">
        <v>76</v>
      </c>
      <c r="V18" s="56" t="s">
        <v>77</v>
      </c>
      <c r="W18" s="56" t="s">
        <v>76</v>
      </c>
      <c r="X18" s="56" t="s">
        <v>433</v>
      </c>
      <c r="Y18" s="56">
        <v>2018</v>
      </c>
    </row>
    <row r="19" spans="1:25" ht="30">
      <c r="A19" s="56" t="s">
        <v>806</v>
      </c>
      <c r="B19" s="56" t="s">
        <v>802</v>
      </c>
      <c r="C19" s="56" t="s">
        <v>676</v>
      </c>
      <c r="D19" s="56" t="s">
        <v>803</v>
      </c>
      <c r="E19" s="56" t="s">
        <v>807</v>
      </c>
      <c r="F19" s="56" t="s">
        <v>686</v>
      </c>
      <c r="G19" s="56" t="s">
        <v>194</v>
      </c>
      <c r="H19" s="60" t="s">
        <v>808</v>
      </c>
      <c r="I19" s="56" t="s">
        <v>809</v>
      </c>
      <c r="J19" s="56" t="s">
        <v>77</v>
      </c>
      <c r="K19" s="56" t="s">
        <v>676</v>
      </c>
      <c r="L19" s="56" t="s">
        <v>676</v>
      </c>
      <c r="M19" s="56" t="s">
        <v>77</v>
      </c>
      <c r="N19" s="56" t="s">
        <v>676</v>
      </c>
      <c r="O19" s="56" t="s">
        <v>77</v>
      </c>
      <c r="P19" s="56" t="s">
        <v>676</v>
      </c>
      <c r="Q19" s="56" t="s">
        <v>77</v>
      </c>
      <c r="R19" s="56" t="s">
        <v>76</v>
      </c>
      <c r="S19" s="56" t="s">
        <v>77</v>
      </c>
      <c r="T19" s="56" t="s">
        <v>76</v>
      </c>
      <c r="U19" s="56" t="s">
        <v>76</v>
      </c>
      <c r="V19" s="56" t="s">
        <v>77</v>
      </c>
      <c r="W19" s="56" t="s">
        <v>76</v>
      </c>
      <c r="X19" s="56" t="s">
        <v>433</v>
      </c>
      <c r="Y19" s="56">
        <v>2018</v>
      </c>
    </row>
    <row r="20" spans="1:25" ht="30">
      <c r="A20" s="56" t="s">
        <v>810</v>
      </c>
      <c r="B20" s="56" t="s">
        <v>802</v>
      </c>
      <c r="C20" s="56" t="s">
        <v>676</v>
      </c>
      <c r="D20" s="56" t="s">
        <v>803</v>
      </c>
      <c r="E20" s="56" t="s">
        <v>811</v>
      </c>
      <c r="F20" s="56" t="s">
        <v>812</v>
      </c>
      <c r="G20" s="56" t="s">
        <v>194</v>
      </c>
      <c r="H20" s="60" t="s">
        <v>813</v>
      </c>
      <c r="I20" s="56" t="s">
        <v>814</v>
      </c>
      <c r="J20" s="56" t="s">
        <v>76</v>
      </c>
      <c r="K20" s="56" t="s">
        <v>676</v>
      </c>
      <c r="L20" s="56" t="s">
        <v>676</v>
      </c>
      <c r="M20" s="56" t="s">
        <v>77</v>
      </c>
      <c r="N20" s="56" t="s">
        <v>676</v>
      </c>
      <c r="O20" s="56" t="s">
        <v>77</v>
      </c>
      <c r="P20" s="56" t="s">
        <v>676</v>
      </c>
      <c r="Q20" s="56" t="s">
        <v>77</v>
      </c>
      <c r="R20" s="56" t="s">
        <v>76</v>
      </c>
      <c r="S20" s="56" t="s">
        <v>77</v>
      </c>
      <c r="T20" s="56" t="s">
        <v>76</v>
      </c>
      <c r="U20" s="56" t="s">
        <v>76</v>
      </c>
      <c r="V20" s="56" t="s">
        <v>77</v>
      </c>
      <c r="W20" s="56" t="s">
        <v>76</v>
      </c>
      <c r="X20" s="56" t="s">
        <v>433</v>
      </c>
      <c r="Y20" s="56">
        <v>2018</v>
      </c>
    </row>
    <row r="21" spans="1:25" ht="30">
      <c r="A21" s="56" t="s">
        <v>815</v>
      </c>
      <c r="B21" s="56" t="s">
        <v>816</v>
      </c>
      <c r="C21" s="56" t="s">
        <v>676</v>
      </c>
      <c r="D21" s="56" t="s">
        <v>817</v>
      </c>
      <c r="E21" s="56" t="s">
        <v>818</v>
      </c>
      <c r="F21" s="56" t="s">
        <v>819</v>
      </c>
      <c r="G21" s="56" t="s">
        <v>194</v>
      </c>
      <c r="H21" s="60" t="s">
        <v>820</v>
      </c>
      <c r="I21" s="56">
        <v>-76.190690000000004</v>
      </c>
      <c r="J21" s="56" t="s">
        <v>76</v>
      </c>
      <c r="K21" s="56">
        <v>20</v>
      </c>
      <c r="L21" s="56">
        <v>0</v>
      </c>
      <c r="M21" s="56" t="s">
        <v>676</v>
      </c>
      <c r="N21" s="56" t="s">
        <v>77</v>
      </c>
      <c r="O21" s="56" t="s">
        <v>676</v>
      </c>
      <c r="P21" s="56" t="s">
        <v>76</v>
      </c>
      <c r="Q21" s="56" t="s">
        <v>76</v>
      </c>
      <c r="R21" s="56" t="s">
        <v>76</v>
      </c>
      <c r="S21" s="56" t="s">
        <v>77</v>
      </c>
      <c r="T21" s="56" t="s">
        <v>76</v>
      </c>
      <c r="U21" s="56" t="s">
        <v>76</v>
      </c>
      <c r="V21" s="56" t="s">
        <v>76</v>
      </c>
      <c r="W21" s="56" t="s">
        <v>76</v>
      </c>
      <c r="X21" s="56" t="s">
        <v>653</v>
      </c>
      <c r="Y21" s="56">
        <v>2018</v>
      </c>
    </row>
    <row r="22" spans="1:25" ht="30">
      <c r="A22" s="56" t="s">
        <v>821</v>
      </c>
      <c r="B22" s="56" t="s">
        <v>822</v>
      </c>
      <c r="C22" s="56" t="s">
        <v>676</v>
      </c>
      <c r="D22" s="56" t="s">
        <v>823</v>
      </c>
      <c r="E22" s="56" t="s">
        <v>824</v>
      </c>
      <c r="F22" s="56" t="s">
        <v>825</v>
      </c>
      <c r="G22" s="56" t="s">
        <v>194</v>
      </c>
      <c r="H22" s="60" t="s">
        <v>826</v>
      </c>
      <c r="I22" s="56">
        <v>-76.123750000000001</v>
      </c>
      <c r="J22" s="56" t="s">
        <v>76</v>
      </c>
      <c r="K22" s="56">
        <v>8</v>
      </c>
      <c r="L22" s="56" t="s">
        <v>76</v>
      </c>
      <c r="M22" s="56" t="s">
        <v>76</v>
      </c>
      <c r="N22" s="56" t="s">
        <v>77</v>
      </c>
      <c r="O22" s="56" t="s">
        <v>76</v>
      </c>
      <c r="P22" s="56" t="s">
        <v>77</v>
      </c>
      <c r="Q22" s="56" t="s">
        <v>76</v>
      </c>
      <c r="R22" s="56" t="s">
        <v>76</v>
      </c>
      <c r="S22" s="56" t="s">
        <v>77</v>
      </c>
      <c r="T22" s="56" t="s">
        <v>76</v>
      </c>
      <c r="U22" s="56" t="s">
        <v>76</v>
      </c>
      <c r="V22" s="56" t="s">
        <v>77</v>
      </c>
      <c r="W22" s="56" t="s">
        <v>471</v>
      </c>
      <c r="X22" s="56" t="s">
        <v>827</v>
      </c>
      <c r="Y22" s="56">
        <v>2017</v>
      </c>
    </row>
    <row r="23" spans="1:25" ht="135">
      <c r="A23" s="56" t="s">
        <v>828</v>
      </c>
      <c r="B23" s="56" t="s">
        <v>829</v>
      </c>
      <c r="C23" s="56" t="s">
        <v>676</v>
      </c>
      <c r="D23" s="56" t="s">
        <v>830</v>
      </c>
      <c r="E23" s="56" t="s">
        <v>831</v>
      </c>
      <c r="F23" s="56" t="s">
        <v>616</v>
      </c>
      <c r="G23" s="56" t="s">
        <v>141</v>
      </c>
      <c r="H23" s="60" t="s">
        <v>832</v>
      </c>
      <c r="I23" s="56" t="s">
        <v>833</v>
      </c>
      <c r="J23" s="56" t="s">
        <v>76</v>
      </c>
      <c r="K23" s="61">
        <v>8</v>
      </c>
      <c r="L23" s="56">
        <v>5</v>
      </c>
      <c r="M23" s="56" t="s">
        <v>76</v>
      </c>
      <c r="N23" s="56" t="s">
        <v>834</v>
      </c>
      <c r="O23" s="56" t="s">
        <v>76</v>
      </c>
      <c r="P23" s="56" t="s">
        <v>471</v>
      </c>
      <c r="Q23" s="56" t="s">
        <v>76</v>
      </c>
      <c r="R23" s="56" t="s">
        <v>76</v>
      </c>
      <c r="S23" s="56" t="s">
        <v>77</v>
      </c>
      <c r="T23" s="56" t="s">
        <v>76</v>
      </c>
      <c r="U23" s="56" t="s">
        <v>77</v>
      </c>
      <c r="V23" s="56" t="s">
        <v>835</v>
      </c>
      <c r="W23" s="56" t="s">
        <v>76</v>
      </c>
      <c r="X23" s="62" t="s">
        <v>421</v>
      </c>
      <c r="Y23" s="56">
        <v>2018</v>
      </c>
    </row>
    <row r="24" spans="1:25" ht="135">
      <c r="A24" s="56" t="s">
        <v>836</v>
      </c>
      <c r="B24" s="56" t="s">
        <v>837</v>
      </c>
      <c r="C24" s="56" t="s">
        <v>838</v>
      </c>
      <c r="D24" s="56" t="s">
        <v>839</v>
      </c>
      <c r="E24" s="56" t="s">
        <v>840</v>
      </c>
      <c r="F24" s="56" t="s">
        <v>841</v>
      </c>
      <c r="G24" s="56" t="s">
        <v>141</v>
      </c>
      <c r="H24" s="63" t="s">
        <v>842</v>
      </c>
      <c r="I24" s="56" t="s">
        <v>843</v>
      </c>
      <c r="J24" s="56" t="s">
        <v>76</v>
      </c>
      <c r="K24" s="56">
        <v>5</v>
      </c>
      <c r="L24" s="56">
        <v>0</v>
      </c>
      <c r="M24" s="56" t="s">
        <v>76</v>
      </c>
      <c r="N24" s="56" t="s">
        <v>834</v>
      </c>
      <c r="O24" s="56" t="s">
        <v>77</v>
      </c>
      <c r="P24" s="56" t="s">
        <v>77</v>
      </c>
      <c r="Q24" s="56" t="s">
        <v>77</v>
      </c>
      <c r="R24" s="56" t="s">
        <v>76</v>
      </c>
      <c r="S24" s="56" t="s">
        <v>77</v>
      </c>
      <c r="T24" s="56" t="s">
        <v>77</v>
      </c>
      <c r="U24" s="56" t="s">
        <v>76</v>
      </c>
      <c r="V24" s="56" t="s">
        <v>844</v>
      </c>
      <c r="W24" s="56" t="s">
        <v>76</v>
      </c>
      <c r="X24" s="56" t="s">
        <v>653</v>
      </c>
      <c r="Y24" s="56">
        <v>2018</v>
      </c>
    </row>
    <row r="25" spans="1:25" ht="135">
      <c r="A25" s="56" t="s">
        <v>836</v>
      </c>
      <c r="B25" s="56" t="s">
        <v>845</v>
      </c>
      <c r="C25" s="56" t="s">
        <v>838</v>
      </c>
      <c r="D25" s="56" t="s">
        <v>839</v>
      </c>
      <c r="E25" s="56" t="s">
        <v>840</v>
      </c>
      <c r="F25" s="56" t="s">
        <v>841</v>
      </c>
      <c r="G25" s="56" t="s">
        <v>141</v>
      </c>
      <c r="H25" s="63" t="s">
        <v>842</v>
      </c>
      <c r="I25" s="56" t="s">
        <v>843</v>
      </c>
      <c r="J25" s="56" t="s">
        <v>76</v>
      </c>
      <c r="K25" s="56">
        <v>5</v>
      </c>
      <c r="L25" s="56">
        <v>0</v>
      </c>
      <c r="M25" s="56" t="s">
        <v>76</v>
      </c>
      <c r="N25" s="56" t="s">
        <v>834</v>
      </c>
      <c r="O25" s="56" t="s">
        <v>77</v>
      </c>
      <c r="P25" s="56" t="s">
        <v>77</v>
      </c>
      <c r="Q25" s="56" t="s">
        <v>77</v>
      </c>
      <c r="R25" s="56" t="s">
        <v>76</v>
      </c>
      <c r="S25" s="56" t="s">
        <v>77</v>
      </c>
      <c r="T25" s="56" t="s">
        <v>77</v>
      </c>
      <c r="U25" s="56" t="s">
        <v>76</v>
      </c>
      <c r="V25" s="56" t="s">
        <v>844</v>
      </c>
      <c r="W25" s="56" t="s">
        <v>76</v>
      </c>
      <c r="X25" s="56" t="s">
        <v>653</v>
      </c>
      <c r="Y25" s="56">
        <v>2018</v>
      </c>
    </row>
    <row r="26" spans="1:25" ht="135">
      <c r="A26" s="56" t="s">
        <v>846</v>
      </c>
      <c r="B26" s="56" t="s">
        <v>847</v>
      </c>
      <c r="C26" s="56" t="s">
        <v>676</v>
      </c>
      <c r="D26" s="56" t="s">
        <v>848</v>
      </c>
      <c r="E26" s="56" t="s">
        <v>840</v>
      </c>
      <c r="F26" s="56" t="s">
        <v>841</v>
      </c>
      <c r="G26" s="56" t="s">
        <v>141</v>
      </c>
      <c r="H26" s="63" t="s">
        <v>849</v>
      </c>
      <c r="I26" s="56" t="s">
        <v>850</v>
      </c>
      <c r="J26" s="56" t="s">
        <v>76</v>
      </c>
      <c r="K26" s="56">
        <v>13</v>
      </c>
      <c r="L26" s="56">
        <v>4</v>
      </c>
      <c r="M26" s="56" t="s">
        <v>76</v>
      </c>
      <c r="N26" s="56" t="s">
        <v>834</v>
      </c>
      <c r="O26" s="56" t="s">
        <v>77</v>
      </c>
      <c r="P26" s="56" t="s">
        <v>77</v>
      </c>
      <c r="Q26" s="56" t="s">
        <v>76</v>
      </c>
      <c r="R26" s="56" t="s">
        <v>76</v>
      </c>
      <c r="S26" s="56" t="s">
        <v>77</v>
      </c>
      <c r="T26" s="56" t="s">
        <v>77</v>
      </c>
      <c r="U26" s="56" t="s">
        <v>77</v>
      </c>
      <c r="V26" s="56" t="s">
        <v>77</v>
      </c>
      <c r="W26" s="56" t="s">
        <v>76</v>
      </c>
      <c r="X26" s="56" t="s">
        <v>653</v>
      </c>
      <c r="Y26" s="56">
        <v>2018</v>
      </c>
    </row>
  </sheetData>
  <autoFilter ref="G1:G26" xr:uid="{00000000-0009-0000-0000-000001000000}">
    <filterColumn colId="0">
      <filters>
        <filter val="Virginia"/>
      </filters>
    </filterColumn>
  </autoFilter>
  <mergeCells count="5">
    <mergeCell ref="A1:D1"/>
    <mergeCell ref="E1:J1"/>
    <mergeCell ref="K1:O1"/>
    <mergeCell ref="P1:W1"/>
    <mergeCell ref="X1:Y1"/>
  </mergeCells>
  <hyperlinks>
    <hyperlink ref="C5" r:id="rId1" xr:uid="{694C5873-541B-46CD-8C8B-A90428092E25}"/>
    <hyperlink ref="C4" r:id="rId2" xr:uid="{B8D01068-EB5C-4F2B-8D4A-FF1EE5F34601}"/>
    <hyperlink ref="C7" r:id="rId3" xr:uid="{A6AA5270-6D1D-492E-8CCA-DF910017F969}"/>
    <hyperlink ref="C6" r:id="rId4" xr:uid="{C98FC35C-6077-493E-91BB-F6BC8CE24C5C}"/>
    <hyperlink ref="C8" r:id="rId5" xr:uid="{09364BE4-2305-4955-BCC5-3D0499B00829}"/>
    <hyperlink ref="C9" r:id="rId6" xr:uid="{3ACAC514-5FE1-4C41-B04F-26F72A62D858}"/>
    <hyperlink ref="C10" r:id="rId7" xr:uid="{8409ED33-7F0F-42D5-A023-507D5934FE08}"/>
    <hyperlink ref="C11" r:id="rId8" xr:uid="{38C4B0C1-792F-473B-8FA0-081EDD21430E}"/>
    <hyperlink ref="C12" r:id="rId9" xr:uid="{9DD13CB9-D85A-41CB-A9AE-BC4FD691CF09}"/>
    <hyperlink ref="C15" r:id="rId10" xr:uid="{98682A8C-293A-4789-939B-2AE847D9D79B}"/>
    <hyperlink ref="C13" r:id="rId11" xr:uid="{F52BC7BB-C282-4773-9ED2-61404692ADD3}"/>
    <hyperlink ref="C14" r:id="rId12" xr:uid="{91075DED-5988-42A7-A543-9BAF828AB354}"/>
  </hyperlinks>
  <pageMargins left="0.7" right="0.7" top="0.75" bottom="0.75" header="0.3" footer="0.3"/>
  <pageSetup orientation="portrait"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BE21-B275-4925-ABDE-5218EA8D8885}">
  <dimension ref="A1:GQ28"/>
  <sheetViews>
    <sheetView zoomScale="79" zoomScaleNormal="79" workbookViewId="0">
      <selection activeCell="B34" sqref="B34"/>
    </sheetView>
  </sheetViews>
  <sheetFormatPr defaultColWidth="9.28515625" defaultRowHeight="15"/>
  <cols>
    <col min="1" max="2" width="31.7109375" style="36" customWidth="1"/>
    <col min="3" max="3" width="27.5703125" style="36" customWidth="1"/>
    <col min="4" max="4" width="26.42578125" style="36" customWidth="1"/>
    <col min="5" max="5" width="30.28515625" style="36" customWidth="1"/>
    <col min="6" max="6" width="6.42578125" style="36" customWidth="1"/>
    <col min="7" max="7" width="6.7109375" style="36" customWidth="1"/>
    <col min="8" max="8" width="6.28515625" style="36" customWidth="1"/>
    <col min="9" max="10" width="6.5703125" style="36" customWidth="1"/>
    <col min="11" max="11" width="30.28515625" style="36" customWidth="1"/>
    <col min="12" max="12" width="38.7109375" style="36" customWidth="1"/>
    <col min="13" max="13" width="15" style="36" customWidth="1"/>
    <col min="14" max="14" width="11.7109375" style="36" customWidth="1"/>
    <col min="15" max="15" width="12.5703125" style="36" customWidth="1"/>
    <col min="16" max="16" width="12.7109375" style="36" customWidth="1"/>
    <col min="17" max="17" width="27.7109375" style="36" customWidth="1"/>
    <col min="18" max="18" width="22.28515625" style="36" customWidth="1"/>
    <col min="19" max="19" width="12.7109375" style="36" customWidth="1"/>
    <col min="20" max="20" width="30.7109375" style="36" customWidth="1"/>
    <col min="21" max="21" width="11.7109375" style="36" customWidth="1"/>
    <col min="22" max="22" width="11.42578125" style="36" customWidth="1"/>
    <col min="23" max="23" width="12.42578125" style="36" customWidth="1"/>
    <col min="24" max="24" width="13.28515625" style="36" customWidth="1"/>
    <col min="25" max="25" width="13.7109375" style="36" customWidth="1"/>
    <col min="26" max="26" width="12.7109375" style="36" customWidth="1"/>
    <col min="27" max="27" width="13" style="36" customWidth="1"/>
    <col min="28" max="28" width="12.7109375" style="36" customWidth="1"/>
    <col min="29" max="29" width="13.42578125" style="36" customWidth="1"/>
    <col min="30" max="30" width="13.28515625" style="36" customWidth="1"/>
    <col min="31" max="31" width="12.7109375" style="36" customWidth="1"/>
    <col min="32" max="16384" width="9.28515625" style="36"/>
  </cols>
  <sheetData>
    <row r="1" spans="1:199" ht="15.75" customHeight="1" thickBot="1">
      <c r="A1" s="402" t="s">
        <v>851</v>
      </c>
      <c r="B1" s="402"/>
      <c r="C1" s="402"/>
      <c r="D1" s="402"/>
      <c r="E1" s="402"/>
      <c r="F1" s="402"/>
      <c r="G1" s="402"/>
      <c r="H1" s="402"/>
      <c r="I1" s="402"/>
      <c r="J1" s="402"/>
      <c r="K1" s="402"/>
      <c r="L1" s="402"/>
      <c r="M1" s="402"/>
      <c r="N1" s="402"/>
      <c r="O1" s="402"/>
      <c r="P1" s="402"/>
      <c r="Q1" s="402"/>
    </row>
    <row r="2" spans="1:199" ht="15" customHeight="1">
      <c r="A2" s="403" t="s">
        <v>36</v>
      </c>
      <c r="B2" s="397"/>
      <c r="C2" s="397"/>
      <c r="D2" s="397"/>
      <c r="E2" s="397"/>
      <c r="F2" s="397"/>
      <c r="G2" s="397"/>
      <c r="H2" s="397"/>
      <c r="I2" s="404"/>
      <c r="J2" s="405" t="s">
        <v>37</v>
      </c>
      <c r="K2" s="406"/>
      <c r="L2" s="398"/>
      <c r="M2" s="406"/>
      <c r="N2" s="406"/>
      <c r="O2" s="406"/>
      <c r="P2" s="407"/>
      <c r="Q2" s="408"/>
      <c r="R2" s="408"/>
      <c r="S2" s="409"/>
      <c r="T2" s="409"/>
      <c r="U2" s="410"/>
      <c r="V2" s="395" t="s">
        <v>559</v>
      </c>
      <c r="W2" s="396"/>
      <c r="X2" s="396"/>
      <c r="Y2" s="396"/>
      <c r="Z2" s="396"/>
      <c r="AA2" s="397"/>
      <c r="AB2" s="397"/>
      <c r="AC2" s="397"/>
      <c r="AD2" s="398"/>
      <c r="AE2" s="398"/>
    </row>
    <row r="3" spans="1:199" ht="63.75" customHeight="1">
      <c r="A3" s="64" t="s">
        <v>39</v>
      </c>
      <c r="B3" s="64" t="s">
        <v>46</v>
      </c>
      <c r="C3" s="65" t="s">
        <v>48</v>
      </c>
      <c r="D3" s="64" t="s">
        <v>165</v>
      </c>
      <c r="E3" s="64" t="s">
        <v>237</v>
      </c>
      <c r="F3" s="399" t="s">
        <v>852</v>
      </c>
      <c r="G3" s="400"/>
      <c r="H3" s="400"/>
      <c r="I3" s="400"/>
      <c r="J3" s="401"/>
      <c r="K3" s="66" t="s">
        <v>235</v>
      </c>
      <c r="L3" s="67"/>
      <c r="T3" s="67"/>
      <c r="U3" s="67"/>
      <c r="V3" s="67"/>
      <c r="W3" s="67"/>
      <c r="X3" s="67"/>
      <c r="Y3" s="67"/>
      <c r="Z3" s="67"/>
      <c r="AD3" s="68"/>
      <c r="AE3" s="68"/>
    </row>
    <row r="4" spans="1:199" s="71" customFormat="1" ht="117.75" customHeight="1">
      <c r="A4" s="69" t="s">
        <v>247</v>
      </c>
      <c r="B4" s="69" t="s">
        <v>256</v>
      </c>
      <c r="C4" s="69" t="s">
        <v>257</v>
      </c>
      <c r="D4" s="69" t="s">
        <v>258</v>
      </c>
      <c r="E4" s="69" t="s">
        <v>397</v>
      </c>
      <c r="F4" s="64" t="s">
        <v>242</v>
      </c>
      <c r="G4" s="64" t="s">
        <v>53</v>
      </c>
      <c r="H4" s="64" t="s">
        <v>54</v>
      </c>
      <c r="I4" s="64" t="s">
        <v>55</v>
      </c>
      <c r="J4" s="64" t="s">
        <v>243</v>
      </c>
      <c r="K4" s="69" t="s">
        <v>722</v>
      </c>
      <c r="L4" s="70"/>
      <c r="T4" s="72"/>
      <c r="U4" s="72"/>
      <c r="V4" s="72"/>
      <c r="W4" s="72"/>
      <c r="X4" s="72"/>
      <c r="Y4" s="72"/>
      <c r="Z4" s="72"/>
      <c r="AD4" s="72"/>
      <c r="AE4" s="72"/>
    </row>
    <row r="5" spans="1:199" ht="62.25" customHeight="1">
      <c r="A5" s="73" t="s">
        <v>853</v>
      </c>
      <c r="B5" s="74" t="s">
        <v>279</v>
      </c>
      <c r="C5" s="74" t="s">
        <v>80</v>
      </c>
      <c r="D5" s="75" t="s">
        <v>107</v>
      </c>
      <c r="E5" s="74" t="s">
        <v>165</v>
      </c>
      <c r="F5" s="75" t="s">
        <v>76</v>
      </c>
      <c r="G5" s="75" t="s">
        <v>77</v>
      </c>
      <c r="H5" s="75" t="s">
        <v>76</v>
      </c>
      <c r="I5" s="75" t="s">
        <v>76</v>
      </c>
      <c r="J5" s="75" t="s">
        <v>76</v>
      </c>
      <c r="K5" s="73" t="s">
        <v>854</v>
      </c>
      <c r="L5" s="76"/>
      <c r="T5" s="77"/>
      <c r="U5" s="77"/>
      <c r="V5" s="77"/>
      <c r="W5" s="77"/>
      <c r="X5" s="77"/>
      <c r="Y5" s="77"/>
      <c r="Z5" s="77"/>
      <c r="AD5" s="78"/>
      <c r="AE5" s="77"/>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row>
    <row r="6" spans="1:199" ht="60.75" customHeight="1">
      <c r="A6" s="73" t="s">
        <v>855</v>
      </c>
      <c r="B6" s="80" t="s">
        <v>856</v>
      </c>
      <c r="C6" s="74" t="s">
        <v>129</v>
      </c>
      <c r="D6" s="75" t="s">
        <v>107</v>
      </c>
      <c r="E6" s="74" t="s">
        <v>75</v>
      </c>
      <c r="F6" s="75" t="s">
        <v>77</v>
      </c>
      <c r="G6" s="75" t="s">
        <v>76</v>
      </c>
      <c r="H6" s="75" t="s">
        <v>76</v>
      </c>
      <c r="I6" s="75" t="s">
        <v>76</v>
      </c>
      <c r="J6" s="75" t="s">
        <v>76</v>
      </c>
      <c r="K6" s="73" t="s">
        <v>857</v>
      </c>
      <c r="L6" s="76"/>
      <c r="T6" s="77"/>
      <c r="U6" s="77"/>
      <c r="V6" s="77"/>
      <c r="W6" s="77"/>
      <c r="X6" s="77"/>
      <c r="Y6" s="77"/>
      <c r="Z6" s="77"/>
      <c r="AD6" s="78"/>
      <c r="AE6" s="77"/>
    </row>
    <row r="7" spans="1:199" ht="64.5" customHeight="1">
      <c r="A7" s="73" t="s">
        <v>858</v>
      </c>
      <c r="B7" s="74" t="s">
        <v>859</v>
      </c>
      <c r="C7" s="74" t="s">
        <v>860</v>
      </c>
      <c r="D7" s="75" t="s">
        <v>107</v>
      </c>
      <c r="E7" s="74" t="s">
        <v>165</v>
      </c>
      <c r="F7" s="75" t="s">
        <v>77</v>
      </c>
      <c r="G7" s="75" t="s">
        <v>76</v>
      </c>
      <c r="H7" s="75" t="s">
        <v>76</v>
      </c>
      <c r="I7" s="75" t="s">
        <v>76</v>
      </c>
      <c r="J7" s="75" t="s">
        <v>76</v>
      </c>
      <c r="K7" s="73" t="s">
        <v>861</v>
      </c>
      <c r="L7" s="76"/>
      <c r="T7" s="77"/>
      <c r="U7" s="77"/>
      <c r="V7" s="77"/>
      <c r="W7" s="77"/>
      <c r="X7" s="77"/>
      <c r="Y7" s="77"/>
      <c r="Z7" s="77"/>
      <c r="AD7" s="78"/>
      <c r="AE7" s="77"/>
    </row>
    <row r="8" spans="1:199" ht="62.25" customHeight="1">
      <c r="A8" s="73" t="s">
        <v>862</v>
      </c>
      <c r="B8" s="74" t="s">
        <v>863</v>
      </c>
      <c r="C8" s="74" t="s">
        <v>285</v>
      </c>
      <c r="D8" s="75" t="s">
        <v>107</v>
      </c>
      <c r="E8" s="74" t="s">
        <v>864</v>
      </c>
      <c r="F8" s="75" t="s">
        <v>77</v>
      </c>
      <c r="G8" s="75" t="s">
        <v>76</v>
      </c>
      <c r="H8" s="75" t="s">
        <v>76</v>
      </c>
      <c r="I8" s="75" t="s">
        <v>76</v>
      </c>
      <c r="J8" s="75" t="s">
        <v>76</v>
      </c>
      <c r="K8" s="73" t="s">
        <v>865</v>
      </c>
      <c r="L8" s="76"/>
      <c r="T8" s="77"/>
      <c r="U8" s="77"/>
      <c r="V8" s="77"/>
      <c r="W8" s="77"/>
      <c r="X8" s="77"/>
      <c r="Y8" s="77"/>
      <c r="Z8" s="77"/>
      <c r="AD8" s="78"/>
      <c r="AE8" s="77"/>
    </row>
    <row r="9" spans="1:199" ht="60.75" customHeight="1">
      <c r="A9" s="73" t="s">
        <v>866</v>
      </c>
      <c r="B9" s="74" t="s">
        <v>754</v>
      </c>
      <c r="C9" s="74" t="s">
        <v>448</v>
      </c>
      <c r="D9" s="75" t="s">
        <v>107</v>
      </c>
      <c r="E9" s="74" t="s">
        <v>864</v>
      </c>
      <c r="F9" s="75" t="s">
        <v>77</v>
      </c>
      <c r="G9" s="75" t="s">
        <v>76</v>
      </c>
      <c r="H9" s="75" t="s">
        <v>76</v>
      </c>
      <c r="I9" s="75" t="s">
        <v>76</v>
      </c>
      <c r="J9" s="75" t="s">
        <v>76</v>
      </c>
      <c r="K9" s="73" t="s">
        <v>867</v>
      </c>
      <c r="L9" s="76"/>
      <c r="T9" s="77"/>
      <c r="U9" s="77"/>
      <c r="V9" s="77"/>
      <c r="W9" s="77"/>
      <c r="X9" s="77"/>
      <c r="Y9" s="77"/>
      <c r="Z9" s="77"/>
      <c r="AD9" s="78"/>
      <c r="AE9" s="77"/>
    </row>
    <row r="10" spans="1:199" ht="60.75" customHeight="1">
      <c r="A10" s="73" t="s">
        <v>868</v>
      </c>
      <c r="B10" s="80" t="s">
        <v>114</v>
      </c>
      <c r="C10" s="74" t="s">
        <v>115</v>
      </c>
      <c r="D10" s="75" t="s">
        <v>107</v>
      </c>
      <c r="E10" s="74" t="s">
        <v>869</v>
      </c>
      <c r="F10" s="75" t="s">
        <v>77</v>
      </c>
      <c r="G10" s="75" t="s">
        <v>76</v>
      </c>
      <c r="H10" s="75" t="s">
        <v>76</v>
      </c>
      <c r="I10" s="75" t="s">
        <v>76</v>
      </c>
      <c r="J10" s="75" t="s">
        <v>76</v>
      </c>
      <c r="K10" s="73" t="s">
        <v>870</v>
      </c>
      <c r="L10" s="76"/>
      <c r="T10" s="77"/>
      <c r="U10" s="77"/>
      <c r="V10" s="77"/>
      <c r="W10" s="77"/>
      <c r="X10" s="77"/>
      <c r="Y10" s="77"/>
      <c r="Z10" s="77"/>
      <c r="AD10" s="78"/>
      <c r="AE10" s="77"/>
    </row>
    <row r="11" spans="1:199" ht="63.75" customHeight="1">
      <c r="A11" s="73" t="s">
        <v>871</v>
      </c>
      <c r="B11" s="74" t="s">
        <v>453</v>
      </c>
      <c r="C11" s="74" t="s">
        <v>454</v>
      </c>
      <c r="D11" s="75" t="s">
        <v>107</v>
      </c>
      <c r="E11" s="74" t="s">
        <v>864</v>
      </c>
      <c r="F11" s="75" t="s">
        <v>77</v>
      </c>
      <c r="G11" s="75" t="s">
        <v>76</v>
      </c>
      <c r="H11" s="75" t="s">
        <v>76</v>
      </c>
      <c r="I11" s="75" t="s">
        <v>76</v>
      </c>
      <c r="J11" s="75" t="s">
        <v>76</v>
      </c>
      <c r="K11" s="73" t="s">
        <v>867</v>
      </c>
      <c r="L11" s="76"/>
      <c r="T11" s="77"/>
      <c r="U11" s="77"/>
      <c r="V11" s="77"/>
      <c r="W11" s="77"/>
      <c r="X11" s="77"/>
      <c r="Y11" s="77"/>
      <c r="Z11" s="77"/>
      <c r="AD11" s="78"/>
      <c r="AE11" s="77"/>
    </row>
    <row r="12" spans="1:199" ht="63" customHeight="1">
      <c r="A12" s="73" t="s">
        <v>872</v>
      </c>
      <c r="B12" s="80" t="s">
        <v>873</v>
      </c>
      <c r="C12" s="74" t="s">
        <v>587</v>
      </c>
      <c r="D12" s="75" t="s">
        <v>107</v>
      </c>
      <c r="E12" s="74" t="s">
        <v>864</v>
      </c>
      <c r="F12" s="75" t="s">
        <v>77</v>
      </c>
      <c r="G12" s="75" t="s">
        <v>76</v>
      </c>
      <c r="H12" s="75" t="s">
        <v>76</v>
      </c>
      <c r="I12" s="75" t="s">
        <v>76</v>
      </c>
      <c r="J12" s="75" t="s">
        <v>76</v>
      </c>
      <c r="K12" s="73" t="s">
        <v>874</v>
      </c>
      <c r="L12" s="76"/>
      <c r="T12" s="77"/>
      <c r="U12" s="77"/>
      <c r="V12" s="77"/>
      <c r="W12" s="77"/>
      <c r="X12" s="77"/>
      <c r="Y12" s="77"/>
      <c r="Z12" s="77"/>
      <c r="AD12" s="78"/>
      <c r="AE12" s="77"/>
    </row>
    <row r="13" spans="1:199" ht="63" customHeight="1">
      <c r="A13" s="73" t="s">
        <v>875</v>
      </c>
      <c r="B13" s="80" t="s">
        <v>876</v>
      </c>
      <c r="C13" s="74" t="s">
        <v>632</v>
      </c>
      <c r="D13" s="75" t="s">
        <v>107</v>
      </c>
      <c r="E13" s="74" t="s">
        <v>165</v>
      </c>
      <c r="F13" s="75" t="s">
        <v>77</v>
      </c>
      <c r="G13" s="75" t="s">
        <v>76</v>
      </c>
      <c r="H13" s="75" t="s">
        <v>76</v>
      </c>
      <c r="I13" s="75" t="s">
        <v>76</v>
      </c>
      <c r="J13" s="75" t="s">
        <v>76</v>
      </c>
      <c r="K13" s="73" t="s">
        <v>877</v>
      </c>
      <c r="L13" s="76"/>
      <c r="T13" s="77"/>
      <c r="U13" s="77"/>
      <c r="V13" s="77"/>
      <c r="W13" s="77"/>
      <c r="X13" s="77"/>
      <c r="Y13" s="77"/>
      <c r="Z13" s="77"/>
      <c r="AD13" s="78"/>
      <c r="AE13" s="77"/>
    </row>
    <row r="14" spans="1:199" ht="63" customHeight="1">
      <c r="A14" s="54" t="s">
        <v>878</v>
      </c>
      <c r="B14" s="35" t="s">
        <v>840</v>
      </c>
      <c r="C14" s="35" t="s">
        <v>879</v>
      </c>
      <c r="D14" s="35" t="s">
        <v>141</v>
      </c>
      <c r="E14" s="35" t="s">
        <v>75</v>
      </c>
      <c r="F14" s="35" t="s">
        <v>77</v>
      </c>
      <c r="G14" s="35" t="s">
        <v>77</v>
      </c>
      <c r="H14" s="35" t="s">
        <v>76</v>
      </c>
      <c r="I14" s="35" t="s">
        <v>471</v>
      </c>
      <c r="J14" s="35" t="s">
        <v>76</v>
      </c>
      <c r="K14" s="54" t="s">
        <v>880</v>
      </c>
      <c r="L14" s="41"/>
      <c r="T14" s="81"/>
      <c r="U14" s="81"/>
      <c r="V14" s="81"/>
      <c r="W14" s="81"/>
      <c r="X14" s="81"/>
      <c r="Y14" s="81"/>
      <c r="Z14" s="81"/>
      <c r="AD14" s="81"/>
      <c r="AE14" s="81"/>
    </row>
    <row r="15" spans="1:199" s="82" customFormat="1" ht="121.5" customHeight="1">
      <c r="A15" s="54" t="s">
        <v>881</v>
      </c>
      <c r="B15" s="35" t="s">
        <v>289</v>
      </c>
      <c r="C15" s="35" t="s">
        <v>142</v>
      </c>
      <c r="D15" s="35" t="s">
        <v>882</v>
      </c>
      <c r="E15" s="35" t="s">
        <v>75</v>
      </c>
      <c r="F15" s="35" t="s">
        <v>77</v>
      </c>
      <c r="G15" s="35" t="s">
        <v>77</v>
      </c>
      <c r="H15" s="35" t="s">
        <v>76</v>
      </c>
      <c r="I15" s="35" t="s">
        <v>77</v>
      </c>
      <c r="J15" s="35" t="s">
        <v>76</v>
      </c>
      <c r="K15" s="54" t="s">
        <v>883</v>
      </c>
      <c r="L15" s="36"/>
      <c r="T15" s="81"/>
      <c r="U15" s="81"/>
      <c r="V15" s="81"/>
      <c r="W15" s="81"/>
      <c r="X15" s="81"/>
      <c r="Y15" s="81"/>
      <c r="Z15" s="81"/>
      <c r="AD15" s="81"/>
      <c r="AE15" s="81"/>
    </row>
    <row r="16" spans="1:199" ht="31.5" customHeight="1">
      <c r="A16" s="83" t="s">
        <v>884</v>
      </c>
      <c r="B16" s="84" t="s">
        <v>289</v>
      </c>
      <c r="C16" s="84" t="s">
        <v>885</v>
      </c>
      <c r="D16" s="84" t="s">
        <v>538</v>
      </c>
      <c r="E16" s="84" t="s">
        <v>886</v>
      </c>
      <c r="F16" s="84" t="s">
        <v>77</v>
      </c>
      <c r="G16" s="84" t="s">
        <v>77</v>
      </c>
      <c r="H16" s="84" t="s">
        <v>76</v>
      </c>
      <c r="I16" s="84" t="s">
        <v>77</v>
      </c>
      <c r="J16" s="84" t="s">
        <v>76</v>
      </c>
      <c r="K16" s="83" t="s">
        <v>887</v>
      </c>
      <c r="L16" s="79"/>
      <c r="T16" s="85"/>
      <c r="U16" s="85"/>
      <c r="V16" s="85"/>
      <c r="W16" s="85"/>
      <c r="X16" s="85"/>
      <c r="Y16" s="85"/>
      <c r="Z16" s="85"/>
      <c r="AD16" s="85"/>
      <c r="AE16" s="85"/>
    </row>
    <row r="17" spans="1:31" ht="33" customHeight="1">
      <c r="A17" s="83" t="s">
        <v>888</v>
      </c>
      <c r="B17" s="84" t="s">
        <v>289</v>
      </c>
      <c r="C17" s="84" t="s">
        <v>889</v>
      </c>
      <c r="D17" s="84" t="s">
        <v>538</v>
      </c>
      <c r="E17" s="84" t="s">
        <v>165</v>
      </c>
      <c r="F17" s="84" t="s">
        <v>77</v>
      </c>
      <c r="G17" s="84" t="s">
        <v>77</v>
      </c>
      <c r="H17" s="84" t="s">
        <v>76</v>
      </c>
      <c r="I17" s="84" t="s">
        <v>77</v>
      </c>
      <c r="J17" s="84" t="s">
        <v>76</v>
      </c>
      <c r="K17" s="83" t="s">
        <v>890</v>
      </c>
      <c r="L17" s="79"/>
      <c r="T17" s="85"/>
      <c r="U17" s="85"/>
      <c r="V17" s="85"/>
      <c r="W17" s="85"/>
      <c r="X17" s="85"/>
      <c r="Y17" s="85"/>
      <c r="Z17" s="85"/>
      <c r="AD17" s="85"/>
      <c r="AE17" s="85"/>
    </row>
    <row r="18" spans="1:31" ht="48" customHeight="1">
      <c r="A18" s="83" t="s">
        <v>891</v>
      </c>
      <c r="B18" s="84" t="s">
        <v>289</v>
      </c>
      <c r="C18" s="84" t="s">
        <v>889</v>
      </c>
      <c r="D18" s="84" t="s">
        <v>538</v>
      </c>
      <c r="E18" s="84" t="s">
        <v>165</v>
      </c>
      <c r="F18" s="84" t="s">
        <v>77</v>
      </c>
      <c r="G18" s="84" t="s">
        <v>77</v>
      </c>
      <c r="H18" s="84" t="s">
        <v>76</v>
      </c>
      <c r="I18" s="84" t="s">
        <v>77</v>
      </c>
      <c r="J18" s="84" t="s">
        <v>76</v>
      </c>
      <c r="K18" s="83" t="s">
        <v>892</v>
      </c>
      <c r="L18" s="79"/>
      <c r="T18" s="85"/>
      <c r="U18" s="85"/>
      <c r="V18" s="85"/>
      <c r="W18" s="85"/>
      <c r="X18" s="85"/>
      <c r="Y18" s="85"/>
      <c r="Z18" s="85"/>
      <c r="AD18" s="85"/>
      <c r="AE18" s="85"/>
    </row>
    <row r="19" spans="1:31" ht="60.75" customHeight="1">
      <c r="A19" s="86" t="s">
        <v>893</v>
      </c>
      <c r="B19" s="35" t="s">
        <v>200</v>
      </c>
      <c r="C19" s="35" t="s">
        <v>792</v>
      </c>
      <c r="D19" s="35" t="s">
        <v>194</v>
      </c>
      <c r="E19" s="35" t="s">
        <v>48</v>
      </c>
      <c r="F19" s="35" t="s">
        <v>471</v>
      </c>
      <c r="G19" s="35" t="s">
        <v>76</v>
      </c>
      <c r="H19" s="35" t="s">
        <v>76</v>
      </c>
      <c r="I19" s="35" t="s">
        <v>471</v>
      </c>
      <c r="J19" s="35" t="s">
        <v>76</v>
      </c>
      <c r="K19" s="54" t="s">
        <v>894</v>
      </c>
      <c r="T19" s="81"/>
      <c r="U19" s="81"/>
      <c r="V19" s="81"/>
      <c r="W19" s="81"/>
      <c r="X19" s="81"/>
      <c r="Y19" s="81"/>
      <c r="Z19" s="81"/>
      <c r="AD19" s="81"/>
      <c r="AE19" s="81"/>
    </row>
    <row r="20" spans="1:31" ht="45.75" customHeight="1">
      <c r="A20" s="87" t="s">
        <v>895</v>
      </c>
      <c r="B20" s="35" t="s">
        <v>304</v>
      </c>
      <c r="C20" s="35" t="s">
        <v>142</v>
      </c>
      <c r="D20" s="35" t="s">
        <v>194</v>
      </c>
      <c r="E20" s="35" t="s">
        <v>165</v>
      </c>
      <c r="F20" s="35" t="s">
        <v>77</v>
      </c>
      <c r="G20" s="35" t="s">
        <v>77</v>
      </c>
      <c r="H20" s="35" t="s">
        <v>76</v>
      </c>
      <c r="I20" s="35" t="s">
        <v>77</v>
      </c>
      <c r="J20" s="35" t="s">
        <v>77</v>
      </c>
      <c r="K20" s="54" t="s">
        <v>896</v>
      </c>
      <c r="T20" s="81"/>
      <c r="U20" s="81"/>
      <c r="V20" s="81"/>
      <c r="W20" s="81"/>
      <c r="X20" s="81"/>
      <c r="Y20" s="81"/>
      <c r="Z20" s="81"/>
      <c r="AD20" s="81"/>
      <c r="AE20" s="81"/>
    </row>
    <row r="21" spans="1:31" ht="46.5" customHeight="1">
      <c r="A21" s="54" t="s">
        <v>897</v>
      </c>
      <c r="B21" s="35" t="s">
        <v>898</v>
      </c>
      <c r="C21" s="35" t="s">
        <v>899</v>
      </c>
      <c r="D21" s="35" t="s">
        <v>194</v>
      </c>
      <c r="E21" s="35" t="s">
        <v>48</v>
      </c>
      <c r="F21" s="35" t="s">
        <v>77</v>
      </c>
      <c r="G21" s="35" t="s">
        <v>77</v>
      </c>
      <c r="H21" s="35" t="s">
        <v>76</v>
      </c>
      <c r="I21" s="35" t="s">
        <v>77</v>
      </c>
      <c r="J21" s="35" t="s">
        <v>76</v>
      </c>
      <c r="K21" s="54" t="s">
        <v>900</v>
      </c>
      <c r="T21" s="81"/>
      <c r="U21" s="81"/>
      <c r="V21" s="81"/>
      <c r="W21" s="81"/>
      <c r="X21" s="81"/>
      <c r="Y21" s="81"/>
      <c r="Z21" s="81"/>
      <c r="AD21" s="81"/>
      <c r="AE21" s="81"/>
    </row>
    <row r="22" spans="1:31" ht="33" customHeight="1">
      <c r="A22" s="54" t="s">
        <v>901</v>
      </c>
      <c r="B22" s="35" t="s">
        <v>902</v>
      </c>
      <c r="C22" s="35" t="s">
        <v>903</v>
      </c>
      <c r="D22" s="35" t="s">
        <v>194</v>
      </c>
      <c r="E22" s="35" t="s">
        <v>904</v>
      </c>
      <c r="F22" s="35" t="s">
        <v>77</v>
      </c>
      <c r="G22" s="35" t="s">
        <v>76</v>
      </c>
      <c r="H22" s="35" t="s">
        <v>76</v>
      </c>
      <c r="I22" s="35" t="s">
        <v>77</v>
      </c>
      <c r="J22" s="35" t="s">
        <v>76</v>
      </c>
      <c r="K22" s="54" t="s">
        <v>900</v>
      </c>
      <c r="T22" s="81"/>
      <c r="U22" s="81"/>
      <c r="V22" s="81"/>
      <c r="W22" s="81"/>
      <c r="X22" s="81"/>
      <c r="Y22" s="81"/>
      <c r="Z22" s="81"/>
      <c r="AD22" s="81"/>
      <c r="AE22" s="81"/>
    </row>
    <row r="23" spans="1:31" ht="51.75" customHeight="1">
      <c r="A23" s="54" t="s">
        <v>905</v>
      </c>
      <c r="B23" s="35" t="s">
        <v>906</v>
      </c>
      <c r="C23" s="35" t="s">
        <v>907</v>
      </c>
      <c r="D23" s="35" t="s">
        <v>194</v>
      </c>
      <c r="E23" s="35" t="s">
        <v>48</v>
      </c>
      <c r="F23" s="35" t="s">
        <v>76</v>
      </c>
      <c r="G23" s="35" t="s">
        <v>76</v>
      </c>
      <c r="H23" s="35" t="s">
        <v>76</v>
      </c>
      <c r="I23" s="35" t="s">
        <v>77</v>
      </c>
      <c r="J23" s="35" t="s">
        <v>76</v>
      </c>
      <c r="K23" s="54" t="s">
        <v>908</v>
      </c>
      <c r="T23" s="81"/>
      <c r="U23" s="81"/>
      <c r="V23" s="81"/>
      <c r="W23" s="81"/>
      <c r="X23" s="81"/>
      <c r="Y23" s="81"/>
      <c r="Z23" s="81"/>
      <c r="AD23" s="81"/>
      <c r="AE23" s="81"/>
    </row>
    <row r="24" spans="1:31">
      <c r="A24" s="54" t="s">
        <v>909</v>
      </c>
      <c r="B24" s="35" t="s">
        <v>200</v>
      </c>
      <c r="C24" s="35" t="s">
        <v>910</v>
      </c>
      <c r="D24" s="35" t="s">
        <v>194</v>
      </c>
      <c r="E24" s="35" t="s">
        <v>904</v>
      </c>
      <c r="F24" s="35" t="s">
        <v>76</v>
      </c>
      <c r="G24" s="35" t="s">
        <v>76</v>
      </c>
      <c r="H24" s="35" t="s">
        <v>76</v>
      </c>
      <c r="I24" s="35" t="s">
        <v>77</v>
      </c>
      <c r="J24" s="35" t="s">
        <v>76</v>
      </c>
      <c r="K24" s="54" t="s">
        <v>911</v>
      </c>
      <c r="T24" s="81"/>
      <c r="U24" s="81"/>
      <c r="V24" s="81"/>
      <c r="W24" s="81"/>
      <c r="X24" s="81"/>
      <c r="Y24" s="81"/>
      <c r="Z24" s="81"/>
      <c r="AD24" s="81"/>
      <c r="AE24" s="81"/>
    </row>
    <row r="25" spans="1:31" ht="30.75" customHeight="1">
      <c r="A25" s="88" t="s">
        <v>912</v>
      </c>
      <c r="B25" s="35" t="s">
        <v>134</v>
      </c>
      <c r="C25" s="35" t="s">
        <v>913</v>
      </c>
      <c r="D25" s="35" t="s">
        <v>194</v>
      </c>
      <c r="E25" s="35" t="s">
        <v>914</v>
      </c>
      <c r="F25" s="35" t="s">
        <v>77</v>
      </c>
      <c r="G25" s="35" t="s">
        <v>76</v>
      </c>
      <c r="H25" s="35" t="s">
        <v>76</v>
      </c>
      <c r="I25" s="35" t="s">
        <v>77</v>
      </c>
      <c r="J25" s="35" t="s">
        <v>77</v>
      </c>
      <c r="K25" s="54" t="s">
        <v>915</v>
      </c>
      <c r="T25" s="81"/>
      <c r="U25" s="81"/>
      <c r="V25" s="81"/>
      <c r="W25" s="81"/>
      <c r="X25" s="81"/>
      <c r="Y25" s="81"/>
      <c r="Z25" s="81"/>
      <c r="AD25" s="81"/>
      <c r="AE25" s="81"/>
    </row>
    <row r="26" spans="1:31">
      <c r="A26" s="139"/>
      <c r="B26" s="139"/>
      <c r="C26" s="139"/>
      <c r="D26" s="139"/>
      <c r="E26" s="139"/>
      <c r="F26" s="140"/>
      <c r="G26" s="140"/>
      <c r="H26" s="140"/>
      <c r="I26" s="140"/>
      <c r="J26" s="140"/>
      <c r="K26" s="141"/>
      <c r="L26" s="141"/>
      <c r="M26" s="141"/>
      <c r="N26" s="142"/>
      <c r="O26" s="143"/>
      <c r="P26" s="139"/>
      <c r="Q26" s="139"/>
      <c r="R26" s="89"/>
      <c r="S26" s="89"/>
      <c r="T26" s="89"/>
      <c r="U26" s="89"/>
      <c r="V26" s="89"/>
      <c r="W26" s="89"/>
      <c r="X26" s="89"/>
      <c r="Y26" s="89"/>
      <c r="Z26" s="89"/>
      <c r="AA26" s="89"/>
      <c r="AB26" s="89"/>
      <c r="AC26" s="89"/>
    </row>
    <row r="27" spans="1:31">
      <c r="A27" s="140"/>
      <c r="B27" s="140"/>
      <c r="C27" s="140"/>
      <c r="D27" s="140"/>
      <c r="E27" s="140"/>
      <c r="F27" s="140"/>
      <c r="G27" s="139"/>
      <c r="H27" s="139"/>
      <c r="I27" s="143"/>
      <c r="J27" s="144"/>
      <c r="K27" s="141"/>
      <c r="L27" s="141"/>
      <c r="M27" s="141"/>
      <c r="N27" s="142"/>
      <c r="O27" s="143"/>
      <c r="P27" s="139"/>
      <c r="Q27" s="139"/>
    </row>
    <row r="28" spans="1:31">
      <c r="A28" s="139"/>
      <c r="B28" s="139"/>
      <c r="C28" s="139"/>
      <c r="D28" s="139"/>
      <c r="E28" s="139"/>
      <c r="F28" s="139"/>
      <c r="G28" s="143"/>
      <c r="H28" s="143"/>
      <c r="I28" s="143"/>
      <c r="J28" s="144"/>
      <c r="K28" s="142"/>
      <c r="L28" s="142"/>
      <c r="M28" s="142"/>
      <c r="N28" s="142"/>
      <c r="O28" s="141"/>
      <c r="P28" s="143"/>
      <c r="Q28" s="139"/>
    </row>
  </sheetData>
  <mergeCells count="7">
    <mergeCell ref="V2:AC2"/>
    <mergeCell ref="AD2:AE2"/>
    <mergeCell ref="F3:J3"/>
    <mergeCell ref="A1:Q1"/>
    <mergeCell ref="A2:I2"/>
    <mergeCell ref="J2:P2"/>
    <mergeCell ref="Q2:U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AA1175-3A4C-410A-B7B3-C05A2354D151}">
          <x14:formula1>
            <xm:f>'https://cbpo.sharepoint.com/sites/Intranet/internalteams/Web/Web Documents/OnChesapeakeProgress_Engaged Communities/Public Access/OLD/[Data_2017_Public Access Site Development_Final.xlsx]General Info'!#REF!</xm:f>
          </x14:formula1>
          <xm:sqref>I27:I355 E5:E13 E19:E25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1D48E-CD6E-4322-B167-EF3897440B63}">
  <dimension ref="A1:GK28"/>
  <sheetViews>
    <sheetView zoomScale="79" zoomScaleNormal="79" workbookViewId="0">
      <selection activeCell="D26" sqref="D26"/>
    </sheetView>
  </sheetViews>
  <sheetFormatPr defaultColWidth="9.28515625" defaultRowHeight="15"/>
  <cols>
    <col min="1" max="1" width="31.7109375" style="36" customWidth="1"/>
    <col min="2" max="2" width="18.28515625" style="36" bestFit="1" customWidth="1"/>
    <col min="3" max="3" width="15.7109375" style="36" customWidth="1"/>
    <col min="4" max="4" width="9.28515625" style="36"/>
    <col min="5" max="5" width="29" style="36" customWidth="1"/>
    <col min="6" max="6" width="5.28515625" style="36" customWidth="1"/>
    <col min="7" max="7" width="5" style="36" customWidth="1"/>
    <col min="8" max="9" width="4.7109375" style="36" customWidth="1"/>
    <col min="10" max="10" width="5.28515625" style="36" customWidth="1"/>
    <col min="11" max="11" width="27.7109375" style="36" customWidth="1"/>
    <col min="12" max="16384" width="9.28515625" style="36"/>
  </cols>
  <sheetData>
    <row r="1" spans="1:193" ht="15.75" customHeight="1">
      <c r="A1" s="411" t="s">
        <v>916</v>
      </c>
      <c r="B1" s="411"/>
      <c r="C1" s="411"/>
      <c r="D1" s="411"/>
      <c r="E1" s="411"/>
      <c r="F1" s="411"/>
      <c r="G1" s="411"/>
      <c r="H1" s="411"/>
      <c r="I1" s="411"/>
      <c r="J1" s="411"/>
      <c r="K1" s="411"/>
    </row>
    <row r="2" spans="1:193" ht="15" customHeight="1">
      <c r="A2" s="412" t="s">
        <v>39</v>
      </c>
      <c r="B2" s="412" t="s">
        <v>46</v>
      </c>
      <c r="C2" s="414" t="s">
        <v>48</v>
      </c>
      <c r="D2" s="412" t="s">
        <v>165</v>
      </c>
      <c r="E2" s="412" t="s">
        <v>237</v>
      </c>
      <c r="F2" s="415" t="s">
        <v>559</v>
      </c>
      <c r="G2" s="416"/>
      <c r="H2" s="416"/>
      <c r="I2" s="416"/>
      <c r="J2" s="417"/>
      <c r="K2" s="418" t="s">
        <v>235</v>
      </c>
    </row>
    <row r="3" spans="1:193" ht="47.25" customHeight="1">
      <c r="A3" s="413"/>
      <c r="B3" s="413"/>
      <c r="C3" s="413"/>
      <c r="D3" s="413"/>
      <c r="E3" s="413"/>
      <c r="F3" s="399" t="s">
        <v>917</v>
      </c>
      <c r="G3" s="400"/>
      <c r="H3" s="400"/>
      <c r="I3" s="400"/>
      <c r="J3" s="401"/>
      <c r="K3" s="419"/>
    </row>
    <row r="4" spans="1:193" s="71" customFormat="1" ht="92.25" customHeight="1">
      <c r="A4" s="91" t="s">
        <v>247</v>
      </c>
      <c r="B4" s="91" t="s">
        <v>256</v>
      </c>
      <c r="C4" s="91" t="s">
        <v>257</v>
      </c>
      <c r="D4" s="91" t="s">
        <v>258</v>
      </c>
      <c r="E4" s="91" t="s">
        <v>918</v>
      </c>
      <c r="F4" s="92" t="s">
        <v>242</v>
      </c>
      <c r="G4" s="92" t="s">
        <v>53</v>
      </c>
      <c r="H4" s="92" t="s">
        <v>54</v>
      </c>
      <c r="I4" s="92" t="s">
        <v>55</v>
      </c>
      <c r="J4" s="92" t="s">
        <v>243</v>
      </c>
      <c r="K4" s="91" t="s">
        <v>395</v>
      </c>
    </row>
    <row r="5" spans="1:193" ht="46.5" customHeight="1">
      <c r="A5" s="93" t="s">
        <v>919</v>
      </c>
      <c r="B5" s="94" t="s">
        <v>447</v>
      </c>
      <c r="C5" s="94" t="s">
        <v>582</v>
      </c>
      <c r="D5" s="94" t="s">
        <v>5</v>
      </c>
      <c r="E5" s="94" t="s">
        <v>75</v>
      </c>
      <c r="F5" s="94" t="s">
        <v>77</v>
      </c>
      <c r="G5" s="94" t="s">
        <v>77</v>
      </c>
      <c r="H5" s="94" t="s">
        <v>76</v>
      </c>
      <c r="I5" s="94" t="s">
        <v>77</v>
      </c>
      <c r="J5" s="94" t="s">
        <v>76</v>
      </c>
      <c r="K5" s="93" t="s">
        <v>920</v>
      </c>
      <c r="L5" s="89"/>
      <c r="M5" s="89"/>
      <c r="N5" s="89"/>
      <c r="O5" s="89"/>
      <c r="P5" s="89"/>
      <c r="Q5" s="89"/>
      <c r="R5" s="89"/>
      <c r="S5" s="89"/>
      <c r="T5" s="89"/>
      <c r="U5" s="89"/>
      <c r="V5" s="89"/>
      <c r="W5" s="8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row>
    <row r="6" spans="1:193">
      <c r="A6" s="95" t="s">
        <v>921</v>
      </c>
      <c r="B6" s="95" t="s">
        <v>922</v>
      </c>
      <c r="C6" s="95" t="s">
        <v>923</v>
      </c>
      <c r="D6" s="95" t="s">
        <v>5</v>
      </c>
      <c r="E6" s="95" t="s">
        <v>924</v>
      </c>
      <c r="F6" s="95" t="s">
        <v>77</v>
      </c>
      <c r="G6" s="95" t="s">
        <v>77</v>
      </c>
      <c r="H6" s="95" t="s">
        <v>76</v>
      </c>
      <c r="I6" s="95" t="s">
        <v>76</v>
      </c>
      <c r="J6" s="95" t="s">
        <v>76</v>
      </c>
      <c r="K6" s="96" t="s">
        <v>925</v>
      </c>
      <c r="L6" s="89"/>
      <c r="M6" s="89"/>
      <c r="N6" s="89"/>
      <c r="O6" s="89"/>
      <c r="P6" s="89"/>
      <c r="Q6" s="89"/>
      <c r="R6" s="89"/>
      <c r="S6" s="89"/>
      <c r="T6" s="89"/>
      <c r="U6" s="89"/>
      <c r="V6" s="89"/>
      <c r="W6" s="89"/>
    </row>
    <row r="7" spans="1:193">
      <c r="A7" s="90" t="s">
        <v>926</v>
      </c>
      <c r="B7" s="97" t="s">
        <v>922</v>
      </c>
      <c r="C7" s="97" t="s">
        <v>923</v>
      </c>
      <c r="D7" s="97" t="s">
        <v>5</v>
      </c>
      <c r="E7" s="97" t="s">
        <v>924</v>
      </c>
      <c r="F7" s="97" t="s">
        <v>77</v>
      </c>
      <c r="G7" s="97" t="s">
        <v>77</v>
      </c>
      <c r="H7" s="97" t="s">
        <v>76</v>
      </c>
      <c r="I7" s="97" t="s">
        <v>76</v>
      </c>
      <c r="J7" s="97" t="s">
        <v>76</v>
      </c>
      <c r="K7" s="98" t="s">
        <v>927</v>
      </c>
      <c r="L7" s="89"/>
      <c r="M7" s="89"/>
      <c r="N7" s="89"/>
      <c r="O7" s="89"/>
      <c r="P7" s="89"/>
      <c r="Q7" s="89"/>
      <c r="R7" s="89"/>
      <c r="S7" s="89"/>
      <c r="T7" s="89"/>
      <c r="U7" s="89"/>
      <c r="V7" s="89"/>
      <c r="W7" s="89"/>
    </row>
    <row r="8" spans="1:193" ht="33.75" customHeight="1">
      <c r="A8" s="99" t="s">
        <v>928</v>
      </c>
      <c r="B8" s="100" t="s">
        <v>929</v>
      </c>
      <c r="C8" s="100" t="s">
        <v>930</v>
      </c>
      <c r="D8" s="100" t="s">
        <v>5</v>
      </c>
      <c r="E8" s="100" t="s">
        <v>75</v>
      </c>
      <c r="F8" s="100" t="s">
        <v>77</v>
      </c>
      <c r="G8" s="100" t="s">
        <v>77</v>
      </c>
      <c r="H8" s="100" t="s">
        <v>76</v>
      </c>
      <c r="I8" s="100" t="s">
        <v>77</v>
      </c>
      <c r="J8" s="100" t="s">
        <v>76</v>
      </c>
      <c r="K8" s="99" t="s">
        <v>931</v>
      </c>
      <c r="L8" s="89"/>
      <c r="M8" s="89"/>
      <c r="N8" s="89"/>
      <c r="O8" s="89"/>
      <c r="P8" s="89"/>
      <c r="Q8" s="89"/>
      <c r="R8" s="89"/>
      <c r="S8" s="89"/>
      <c r="T8" s="89"/>
      <c r="U8" s="89"/>
      <c r="V8" s="89"/>
      <c r="W8" s="89"/>
    </row>
    <row r="9" spans="1:193" ht="30">
      <c r="A9" s="98" t="s">
        <v>932</v>
      </c>
      <c r="B9" s="97" t="s">
        <v>437</v>
      </c>
      <c r="C9" s="97" t="s">
        <v>582</v>
      </c>
      <c r="D9" s="97" t="s">
        <v>5</v>
      </c>
      <c r="E9" s="97" t="s">
        <v>75</v>
      </c>
      <c r="F9" s="97" t="s">
        <v>139</v>
      </c>
      <c r="G9" s="97" t="s">
        <v>139</v>
      </c>
      <c r="H9" s="97" t="s">
        <v>147</v>
      </c>
      <c r="I9" s="97" t="s">
        <v>139</v>
      </c>
      <c r="J9" s="97" t="s">
        <v>147</v>
      </c>
      <c r="K9" s="98" t="s">
        <v>933</v>
      </c>
      <c r="L9" s="89"/>
      <c r="M9" s="89"/>
      <c r="N9" s="89"/>
      <c r="O9" s="89"/>
      <c r="P9" s="89"/>
      <c r="Q9" s="89"/>
      <c r="R9" s="89"/>
      <c r="S9" s="89"/>
      <c r="T9" s="89"/>
      <c r="U9" s="89"/>
      <c r="V9" s="89"/>
      <c r="W9" s="89"/>
    </row>
    <row r="10" spans="1:193" ht="30">
      <c r="A10" s="101" t="s">
        <v>934</v>
      </c>
      <c r="B10" s="100" t="s">
        <v>935</v>
      </c>
      <c r="C10" s="100" t="s">
        <v>923</v>
      </c>
      <c r="D10" s="100" t="s">
        <v>5</v>
      </c>
      <c r="E10" s="100" t="s">
        <v>75</v>
      </c>
      <c r="F10" s="100" t="s">
        <v>77</v>
      </c>
      <c r="G10" s="100" t="s">
        <v>76</v>
      </c>
      <c r="H10" s="100" t="s">
        <v>76</v>
      </c>
      <c r="I10" s="102" t="s">
        <v>77</v>
      </c>
      <c r="J10" s="100" t="s">
        <v>76</v>
      </c>
      <c r="K10" s="99" t="s">
        <v>925</v>
      </c>
      <c r="L10" s="89"/>
      <c r="M10" s="89"/>
      <c r="N10" s="89"/>
      <c r="O10" s="89"/>
      <c r="P10" s="89"/>
      <c r="Q10" s="89"/>
      <c r="R10" s="89"/>
      <c r="S10" s="89"/>
      <c r="T10" s="89"/>
      <c r="U10" s="89"/>
      <c r="V10" s="89"/>
      <c r="W10" s="89"/>
    </row>
    <row r="11" spans="1:193">
      <c r="A11" s="98" t="s">
        <v>936</v>
      </c>
      <c r="B11" s="97" t="s">
        <v>200</v>
      </c>
      <c r="C11" s="97" t="s">
        <v>937</v>
      </c>
      <c r="D11" s="97" t="s">
        <v>5</v>
      </c>
      <c r="E11" s="97" t="s">
        <v>165</v>
      </c>
      <c r="F11" s="97" t="s">
        <v>139</v>
      </c>
      <c r="G11" s="97" t="s">
        <v>77</v>
      </c>
      <c r="H11" s="97" t="s">
        <v>471</v>
      </c>
      <c r="I11" s="97" t="s">
        <v>76</v>
      </c>
      <c r="J11" s="97" t="s">
        <v>139</v>
      </c>
      <c r="K11" s="98" t="s">
        <v>925</v>
      </c>
      <c r="L11" s="89"/>
      <c r="M11" s="89"/>
      <c r="N11" s="89"/>
      <c r="O11" s="89"/>
      <c r="P11" s="89"/>
      <c r="Q11" s="89"/>
      <c r="R11" s="89"/>
      <c r="S11" s="89"/>
      <c r="T11" s="89"/>
      <c r="U11" s="89"/>
      <c r="V11" s="89"/>
      <c r="W11" s="89"/>
    </row>
    <row r="12" spans="1:193">
      <c r="A12" s="99" t="s">
        <v>938</v>
      </c>
      <c r="B12" s="100" t="s">
        <v>527</v>
      </c>
      <c r="C12" s="100" t="s">
        <v>939</v>
      </c>
      <c r="D12" s="100" t="s">
        <v>5</v>
      </c>
      <c r="E12" s="100" t="s">
        <v>940</v>
      </c>
      <c r="F12" s="100" t="s">
        <v>77</v>
      </c>
      <c r="G12" s="100" t="s">
        <v>77</v>
      </c>
      <c r="H12" s="100" t="s">
        <v>76</v>
      </c>
      <c r="I12" s="100" t="s">
        <v>76</v>
      </c>
      <c r="J12" s="100" t="s">
        <v>76</v>
      </c>
      <c r="K12" s="99" t="s">
        <v>941</v>
      </c>
      <c r="L12" s="89"/>
      <c r="M12" s="89"/>
      <c r="N12" s="89"/>
      <c r="O12" s="89"/>
      <c r="P12" s="89"/>
      <c r="Q12" s="89"/>
      <c r="R12" s="89"/>
      <c r="S12" s="89"/>
      <c r="T12" s="89"/>
      <c r="U12" s="89"/>
      <c r="V12" s="89"/>
      <c r="W12" s="89"/>
    </row>
    <row r="13" spans="1:193">
      <c r="A13" s="98" t="s">
        <v>942</v>
      </c>
      <c r="B13" s="97" t="s">
        <v>527</v>
      </c>
      <c r="C13" s="97" t="s">
        <v>939</v>
      </c>
      <c r="D13" s="97" t="s">
        <v>5</v>
      </c>
      <c r="E13" s="97" t="s">
        <v>940</v>
      </c>
      <c r="F13" s="97" t="s">
        <v>77</v>
      </c>
      <c r="G13" s="97" t="s">
        <v>77</v>
      </c>
      <c r="H13" s="97" t="s">
        <v>76</v>
      </c>
      <c r="I13" s="97" t="s">
        <v>76</v>
      </c>
      <c r="J13" s="97" t="s">
        <v>76</v>
      </c>
      <c r="K13" s="98" t="s">
        <v>943</v>
      </c>
      <c r="L13" s="89"/>
      <c r="M13" s="89"/>
      <c r="N13" s="89"/>
      <c r="O13" s="89"/>
      <c r="P13" s="89"/>
      <c r="Q13" s="89"/>
      <c r="R13" s="89"/>
      <c r="S13" s="89"/>
      <c r="T13" s="89"/>
      <c r="U13" s="89"/>
      <c r="V13" s="89"/>
      <c r="W13" s="89"/>
    </row>
    <row r="14" spans="1:193">
      <c r="A14" s="99" t="s">
        <v>944</v>
      </c>
      <c r="B14" s="100" t="s">
        <v>944</v>
      </c>
      <c r="C14" s="100" t="s">
        <v>910</v>
      </c>
      <c r="D14" s="100" t="s">
        <v>5</v>
      </c>
      <c r="E14" s="100" t="s">
        <v>940</v>
      </c>
      <c r="F14" s="100" t="s">
        <v>77</v>
      </c>
      <c r="G14" s="100" t="s">
        <v>77</v>
      </c>
      <c r="H14" s="100" t="s">
        <v>76</v>
      </c>
      <c r="I14" s="100" t="s">
        <v>76</v>
      </c>
      <c r="J14" s="100" t="s">
        <v>76</v>
      </c>
      <c r="K14" s="99" t="s">
        <v>945</v>
      </c>
      <c r="L14" s="89"/>
      <c r="M14" s="89"/>
      <c r="N14" s="89"/>
      <c r="O14" s="89"/>
      <c r="P14" s="89"/>
      <c r="Q14" s="89"/>
      <c r="R14" s="89"/>
      <c r="S14" s="89"/>
      <c r="T14" s="89"/>
      <c r="U14" s="89"/>
      <c r="V14" s="89"/>
      <c r="W14" s="89"/>
    </row>
    <row r="15" spans="1:193" s="82" customFormat="1">
      <c r="A15" s="98" t="s">
        <v>946</v>
      </c>
      <c r="B15" s="97" t="s">
        <v>947</v>
      </c>
      <c r="C15" s="97" t="s">
        <v>215</v>
      </c>
      <c r="D15" s="97" t="s">
        <v>5</v>
      </c>
      <c r="E15" s="97" t="s">
        <v>940</v>
      </c>
      <c r="F15" s="97" t="s">
        <v>77</v>
      </c>
      <c r="G15" s="97" t="s">
        <v>77</v>
      </c>
      <c r="H15" s="97" t="s">
        <v>76</v>
      </c>
      <c r="I15" s="97" t="s">
        <v>76</v>
      </c>
      <c r="J15" s="97" t="s">
        <v>76</v>
      </c>
      <c r="K15" s="98" t="s">
        <v>945</v>
      </c>
      <c r="L15" s="89"/>
      <c r="M15" s="89"/>
      <c r="N15" s="89"/>
      <c r="O15" s="89"/>
      <c r="P15" s="89"/>
      <c r="Q15" s="89"/>
      <c r="R15" s="89"/>
      <c r="S15" s="89"/>
      <c r="T15" s="89"/>
      <c r="U15" s="89"/>
      <c r="V15" s="89"/>
      <c r="W15" s="89"/>
    </row>
    <row r="16" spans="1:193" ht="34.5" customHeight="1">
      <c r="A16" s="96" t="s">
        <v>948</v>
      </c>
      <c r="B16" s="95" t="s">
        <v>447</v>
      </c>
      <c r="C16" s="95" t="s">
        <v>142</v>
      </c>
      <c r="D16" s="95" t="s">
        <v>5</v>
      </c>
      <c r="E16" s="95" t="s">
        <v>940</v>
      </c>
      <c r="F16" s="95" t="s">
        <v>77</v>
      </c>
      <c r="G16" s="95" t="s">
        <v>76</v>
      </c>
      <c r="H16" s="95" t="s">
        <v>76</v>
      </c>
      <c r="I16" s="95" t="s">
        <v>76</v>
      </c>
      <c r="J16" s="95" t="s">
        <v>76</v>
      </c>
      <c r="K16" s="96" t="s">
        <v>945</v>
      </c>
      <c r="L16" s="89"/>
      <c r="M16" s="89"/>
      <c r="N16" s="89"/>
      <c r="O16" s="89"/>
      <c r="P16" s="89"/>
      <c r="Q16" s="89"/>
      <c r="R16" s="89"/>
      <c r="S16" s="89"/>
      <c r="T16" s="89"/>
      <c r="U16" s="89"/>
      <c r="V16" s="89"/>
      <c r="W16" s="89"/>
    </row>
    <row r="17" spans="1:23" ht="33" customHeight="1">
      <c r="A17" s="103" t="s">
        <v>949</v>
      </c>
      <c r="B17" s="104" t="s">
        <v>511</v>
      </c>
      <c r="C17" s="104" t="s">
        <v>518</v>
      </c>
      <c r="D17" s="104" t="s">
        <v>5</v>
      </c>
      <c r="E17" s="104" t="s">
        <v>950</v>
      </c>
      <c r="F17" s="104" t="s">
        <v>77</v>
      </c>
      <c r="G17" s="104" t="s">
        <v>76</v>
      </c>
      <c r="H17" s="104"/>
      <c r="I17" s="104"/>
      <c r="J17" s="104"/>
      <c r="K17" s="103"/>
      <c r="L17" s="89"/>
      <c r="M17" s="89"/>
      <c r="N17" s="89"/>
      <c r="O17" s="89"/>
      <c r="P17" s="89"/>
      <c r="Q17" s="89"/>
      <c r="R17" s="89"/>
      <c r="S17" s="89"/>
      <c r="T17" s="89"/>
      <c r="U17" s="89"/>
      <c r="V17" s="89"/>
      <c r="W17" s="89"/>
    </row>
    <row r="18" spans="1:23" ht="27.75" customHeight="1">
      <c r="A18" s="105" t="s">
        <v>951</v>
      </c>
      <c r="B18" s="106" t="s">
        <v>511</v>
      </c>
      <c r="C18" s="106" t="s">
        <v>952</v>
      </c>
      <c r="D18" s="106" t="s">
        <v>5</v>
      </c>
      <c r="E18" s="106" t="s">
        <v>940</v>
      </c>
      <c r="F18" s="106" t="s">
        <v>76</v>
      </c>
      <c r="G18" s="106" t="s">
        <v>76</v>
      </c>
      <c r="H18" s="106"/>
      <c r="I18" s="106" t="s">
        <v>139</v>
      </c>
      <c r="J18" s="106"/>
      <c r="K18" s="105"/>
      <c r="L18" s="89"/>
      <c r="M18" s="89"/>
      <c r="N18" s="89"/>
      <c r="O18" s="89"/>
      <c r="P18" s="89"/>
      <c r="Q18" s="89"/>
      <c r="R18" s="89"/>
      <c r="S18" s="89"/>
      <c r="T18" s="89"/>
      <c r="U18" s="89"/>
      <c r="V18" s="89"/>
      <c r="W18" s="89"/>
    </row>
    <row r="19" spans="1:23" ht="135">
      <c r="A19" s="107" t="s">
        <v>953</v>
      </c>
      <c r="B19" s="107" t="s">
        <v>840</v>
      </c>
      <c r="C19" s="107" t="s">
        <v>954</v>
      </c>
      <c r="D19" s="107" t="s">
        <v>4</v>
      </c>
      <c r="E19" s="107" t="s">
        <v>955</v>
      </c>
      <c r="F19" s="108" t="s">
        <v>77</v>
      </c>
      <c r="G19" s="109" t="s">
        <v>77</v>
      </c>
      <c r="H19" s="109" t="s">
        <v>76</v>
      </c>
      <c r="I19" s="109" t="s">
        <v>77</v>
      </c>
      <c r="J19" s="109" t="s">
        <v>76</v>
      </c>
      <c r="K19" s="107" t="s">
        <v>956</v>
      </c>
      <c r="L19" s="89"/>
      <c r="M19" s="89"/>
      <c r="N19" s="89"/>
      <c r="O19" s="89"/>
      <c r="P19" s="89"/>
      <c r="Q19" s="89"/>
      <c r="R19" s="89"/>
      <c r="S19" s="89"/>
      <c r="T19" s="89"/>
      <c r="U19" s="89"/>
      <c r="V19" s="89"/>
      <c r="W19" s="89"/>
    </row>
    <row r="20" spans="1:23" ht="75">
      <c r="A20" s="96" t="s">
        <v>957</v>
      </c>
      <c r="B20" s="96" t="s">
        <v>289</v>
      </c>
      <c r="C20" s="95" t="s">
        <v>958</v>
      </c>
      <c r="D20" s="96" t="s">
        <v>4</v>
      </c>
      <c r="E20" s="95" t="s">
        <v>959</v>
      </c>
      <c r="F20" s="110" t="s">
        <v>77</v>
      </c>
      <c r="G20" s="111" t="s">
        <v>77</v>
      </c>
      <c r="H20" s="111" t="s">
        <v>76</v>
      </c>
      <c r="I20" s="111" t="s">
        <v>77</v>
      </c>
      <c r="J20" s="111" t="s">
        <v>76</v>
      </c>
      <c r="K20" s="96" t="s">
        <v>960</v>
      </c>
      <c r="L20" s="89"/>
      <c r="M20" s="89"/>
      <c r="N20" s="89"/>
      <c r="O20" s="89"/>
      <c r="P20" s="89"/>
      <c r="Q20" s="89"/>
      <c r="R20" s="89"/>
      <c r="S20" s="89"/>
      <c r="T20" s="89"/>
      <c r="U20" s="89"/>
      <c r="V20" s="89"/>
      <c r="W20" s="89"/>
    </row>
    <row r="21" spans="1:23" ht="75">
      <c r="A21" s="107" t="s">
        <v>957</v>
      </c>
      <c r="B21" s="107" t="s">
        <v>961</v>
      </c>
      <c r="C21" s="112" t="s">
        <v>958</v>
      </c>
      <c r="D21" s="107" t="s">
        <v>4</v>
      </c>
      <c r="E21" s="112" t="s">
        <v>959</v>
      </c>
      <c r="F21" s="108" t="s">
        <v>77</v>
      </c>
      <c r="G21" s="109" t="s">
        <v>76</v>
      </c>
      <c r="H21" s="109" t="s">
        <v>76</v>
      </c>
      <c r="I21" s="109" t="s">
        <v>76</v>
      </c>
      <c r="J21" s="113" t="s">
        <v>76</v>
      </c>
      <c r="K21" s="107" t="s">
        <v>962</v>
      </c>
      <c r="L21" s="89"/>
      <c r="M21" s="89"/>
      <c r="N21" s="89"/>
      <c r="O21" s="89"/>
      <c r="P21" s="89"/>
      <c r="Q21" s="89"/>
      <c r="R21" s="89"/>
      <c r="S21" s="89"/>
      <c r="T21" s="89"/>
      <c r="U21" s="89"/>
      <c r="V21" s="89"/>
      <c r="W21" s="89"/>
    </row>
    <row r="22" spans="1:23" ht="48" customHeight="1">
      <c r="A22" s="105" t="s">
        <v>963</v>
      </c>
      <c r="B22" s="105" t="s">
        <v>289</v>
      </c>
      <c r="C22" s="106" t="s">
        <v>964</v>
      </c>
      <c r="D22" s="105" t="s">
        <v>4</v>
      </c>
      <c r="E22" s="106" t="s">
        <v>965</v>
      </c>
      <c r="F22" s="114" t="s">
        <v>77</v>
      </c>
      <c r="G22" s="114" t="s">
        <v>77</v>
      </c>
      <c r="H22" s="115" t="s">
        <v>76</v>
      </c>
      <c r="I22" s="115" t="s">
        <v>77</v>
      </c>
      <c r="J22" s="115" t="s">
        <v>76</v>
      </c>
      <c r="K22" s="116" t="s">
        <v>966</v>
      </c>
      <c r="L22" s="89"/>
      <c r="M22" s="89"/>
      <c r="N22" s="89"/>
      <c r="O22" s="89"/>
      <c r="P22" s="89"/>
      <c r="Q22" s="89"/>
      <c r="R22" s="89"/>
      <c r="S22" s="89"/>
      <c r="T22" s="89"/>
      <c r="U22" s="89"/>
      <c r="V22" s="89"/>
      <c r="W22" s="89"/>
    </row>
    <row r="23" spans="1:23" ht="67.5" customHeight="1">
      <c r="A23" s="107" t="s">
        <v>967</v>
      </c>
      <c r="B23" s="107" t="s">
        <v>327</v>
      </c>
      <c r="C23" s="107" t="s">
        <v>377</v>
      </c>
      <c r="D23" s="107" t="s">
        <v>9</v>
      </c>
      <c r="E23" s="107" t="s">
        <v>968</v>
      </c>
      <c r="F23" s="108" t="s">
        <v>528</v>
      </c>
      <c r="G23" s="109" t="s">
        <v>528</v>
      </c>
      <c r="H23" s="109" t="s">
        <v>76</v>
      </c>
      <c r="I23" s="109" t="s">
        <v>528</v>
      </c>
      <c r="J23" s="109" t="s">
        <v>76</v>
      </c>
      <c r="K23" s="107" t="s">
        <v>969</v>
      </c>
      <c r="L23" s="89"/>
      <c r="M23" s="89"/>
      <c r="N23" s="89"/>
      <c r="O23" s="89"/>
      <c r="P23" s="89"/>
      <c r="Q23" s="89"/>
      <c r="R23" s="89"/>
      <c r="S23" s="89"/>
      <c r="T23" s="89"/>
      <c r="U23" s="89"/>
      <c r="V23" s="89"/>
      <c r="W23" s="89"/>
    </row>
    <row r="24" spans="1:23" ht="60">
      <c r="A24" s="105" t="s">
        <v>970</v>
      </c>
      <c r="B24" s="106" t="s">
        <v>86</v>
      </c>
      <c r="C24" s="106" t="s">
        <v>335</v>
      </c>
      <c r="D24" s="105" t="s">
        <v>9</v>
      </c>
      <c r="E24" s="106" t="s">
        <v>971</v>
      </c>
      <c r="F24" s="114" t="s">
        <v>77</v>
      </c>
      <c r="G24" s="115" t="s">
        <v>77</v>
      </c>
      <c r="H24" s="115" t="s">
        <v>76</v>
      </c>
      <c r="I24" s="115" t="s">
        <v>77</v>
      </c>
      <c r="J24" s="115" t="s">
        <v>76</v>
      </c>
      <c r="K24" s="105" t="s">
        <v>969</v>
      </c>
      <c r="L24" s="89"/>
      <c r="M24" s="89"/>
      <c r="N24" s="89"/>
      <c r="O24" s="89"/>
      <c r="P24" s="89"/>
      <c r="Q24" s="89"/>
      <c r="R24" s="89"/>
      <c r="S24" s="89"/>
      <c r="T24" s="89"/>
      <c r="U24" s="89"/>
      <c r="V24" s="89"/>
      <c r="W24" s="89"/>
    </row>
    <row r="25" spans="1:23" ht="65.25" customHeight="1">
      <c r="A25" s="107" t="s">
        <v>972</v>
      </c>
      <c r="B25" s="107" t="s">
        <v>973</v>
      </c>
      <c r="C25" s="107" t="s">
        <v>448</v>
      </c>
      <c r="D25" s="112" t="s">
        <v>3</v>
      </c>
      <c r="E25" s="117" t="s">
        <v>974</v>
      </c>
      <c r="F25" s="108" t="s">
        <v>975</v>
      </c>
      <c r="G25" s="109"/>
      <c r="H25" s="108"/>
      <c r="I25" s="112"/>
      <c r="J25" s="107"/>
      <c r="K25" s="107" t="s">
        <v>976</v>
      </c>
      <c r="L25" s="89"/>
      <c r="M25" s="89"/>
      <c r="N25" s="89"/>
      <c r="O25" s="89"/>
      <c r="P25" s="89"/>
      <c r="Q25" s="89"/>
      <c r="R25" s="89"/>
      <c r="S25" s="89"/>
      <c r="T25" s="89"/>
      <c r="U25" s="89"/>
      <c r="V25" s="89"/>
      <c r="W25" s="89"/>
    </row>
    <row r="26" spans="1:23" ht="30">
      <c r="A26" s="96" t="s">
        <v>977</v>
      </c>
      <c r="B26" s="96" t="s">
        <v>978</v>
      </c>
      <c r="C26" s="96" t="s">
        <v>448</v>
      </c>
      <c r="D26" s="95" t="s">
        <v>3</v>
      </c>
      <c r="E26" s="118" t="s">
        <v>979</v>
      </c>
      <c r="F26" s="110" t="s">
        <v>975</v>
      </c>
      <c r="G26" s="110"/>
      <c r="H26" s="111" t="s">
        <v>975</v>
      </c>
      <c r="I26" s="95"/>
      <c r="J26" s="96"/>
      <c r="K26" s="96" t="s">
        <v>980</v>
      </c>
      <c r="L26" s="89"/>
      <c r="M26" s="89"/>
      <c r="N26" s="89"/>
      <c r="O26" s="89"/>
      <c r="P26" s="89"/>
      <c r="Q26" s="89"/>
      <c r="R26" s="89"/>
      <c r="S26" s="89"/>
      <c r="T26" s="89"/>
      <c r="U26" s="89"/>
      <c r="V26" s="89"/>
      <c r="W26" s="89"/>
    </row>
    <row r="27" spans="1:23" ht="60">
      <c r="A27" s="90" t="s">
        <v>981</v>
      </c>
      <c r="B27" s="98" t="s">
        <v>978</v>
      </c>
      <c r="C27" s="98" t="s">
        <v>448</v>
      </c>
      <c r="D27" s="97" t="s">
        <v>3</v>
      </c>
      <c r="E27" s="119" t="s">
        <v>979</v>
      </c>
      <c r="F27" s="120" t="s">
        <v>975</v>
      </c>
      <c r="G27" s="120"/>
      <c r="H27" s="121" t="s">
        <v>975</v>
      </c>
      <c r="I27" s="97"/>
      <c r="J27" s="98"/>
      <c r="K27" s="98" t="s">
        <v>982</v>
      </c>
    </row>
    <row r="28" spans="1:23" ht="30.75" thickBot="1">
      <c r="A28" s="122" t="s">
        <v>983</v>
      </c>
      <c r="B28" s="123" t="s">
        <v>983</v>
      </c>
      <c r="C28" s="123" t="s">
        <v>454</v>
      </c>
      <c r="D28" s="123" t="s">
        <v>3</v>
      </c>
      <c r="E28" s="124" t="s">
        <v>984</v>
      </c>
      <c r="F28" s="125" t="s">
        <v>975</v>
      </c>
      <c r="G28" s="125"/>
      <c r="H28" s="125"/>
      <c r="I28" s="126"/>
      <c r="J28" s="123"/>
      <c r="K28" s="122" t="s">
        <v>985</v>
      </c>
    </row>
  </sheetData>
  <mergeCells count="9">
    <mergeCell ref="A1:K1"/>
    <mergeCell ref="A2:A3"/>
    <mergeCell ref="B2:B3"/>
    <mergeCell ref="C2:C3"/>
    <mergeCell ref="D2:D3"/>
    <mergeCell ref="E2:E3"/>
    <mergeCell ref="F2:J2"/>
    <mergeCell ref="K2:K3"/>
    <mergeCell ref="F3:J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D65ED1-BA9C-4A21-9A9D-39551B3D3EF0}">
          <x14:formula1>
            <xm:f>'https://cbpo.sharepoint.com/sites/Intranet/internalteams/Web/Web Documents/OnChesapeakeProgress_Engaged Communities/Public Access/OLD/[Data_2016_Public_Access_Site_Development.xlsx]General Info'!#REF!</xm:f>
          </x14:formula1>
          <xm:sqref>D5:D355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1BFE-DA72-42A5-8B88-4BD870D7C4B0}">
  <dimension ref="A1:GK26"/>
  <sheetViews>
    <sheetView zoomScale="79" zoomScaleNormal="79" workbookViewId="0">
      <selection activeCell="R8" sqref="R8"/>
    </sheetView>
  </sheetViews>
  <sheetFormatPr defaultColWidth="9.28515625" defaultRowHeight="15"/>
  <cols>
    <col min="1" max="1" width="29.42578125" style="36" customWidth="1"/>
    <col min="2" max="2" width="18.28515625" style="36" bestFit="1" customWidth="1"/>
    <col min="3" max="3" width="15.7109375" style="36" customWidth="1"/>
    <col min="4" max="4" width="9.28515625" style="36"/>
    <col min="5" max="5" width="29" style="36" customWidth="1"/>
    <col min="6" max="6" width="5.28515625" style="36" customWidth="1"/>
    <col min="7" max="7" width="5" style="36" customWidth="1"/>
    <col min="8" max="9" width="4.7109375" style="36" customWidth="1"/>
    <col min="10" max="10" width="5.28515625" style="36" customWidth="1"/>
    <col min="11" max="11" width="27.7109375" style="36" customWidth="1"/>
    <col min="12" max="16384" width="9.28515625" style="36"/>
  </cols>
  <sheetData>
    <row r="1" spans="1:193" ht="15.75" customHeight="1">
      <c r="A1" s="411" t="s">
        <v>986</v>
      </c>
      <c r="B1" s="411"/>
      <c r="C1" s="411"/>
      <c r="D1" s="411"/>
      <c r="E1" s="411"/>
      <c r="F1" s="411"/>
      <c r="G1" s="411"/>
      <c r="H1" s="411"/>
      <c r="I1" s="411"/>
      <c r="J1" s="411"/>
      <c r="K1" s="411"/>
    </row>
    <row r="2" spans="1:193" ht="15" customHeight="1">
      <c r="A2" s="412" t="s">
        <v>39</v>
      </c>
      <c r="B2" s="412" t="s">
        <v>46</v>
      </c>
      <c r="C2" s="414" t="s">
        <v>48</v>
      </c>
      <c r="D2" s="412" t="s">
        <v>165</v>
      </c>
      <c r="E2" s="412" t="s">
        <v>237</v>
      </c>
      <c r="F2" s="415" t="s">
        <v>559</v>
      </c>
      <c r="G2" s="416"/>
      <c r="H2" s="416"/>
      <c r="I2" s="416"/>
      <c r="J2" s="417"/>
      <c r="K2" s="418" t="s">
        <v>235</v>
      </c>
    </row>
    <row r="3" spans="1:193" ht="47.25" customHeight="1">
      <c r="A3" s="413"/>
      <c r="B3" s="413"/>
      <c r="C3" s="413"/>
      <c r="D3" s="413"/>
      <c r="E3" s="413"/>
      <c r="F3" s="399" t="s">
        <v>917</v>
      </c>
      <c r="G3" s="400"/>
      <c r="H3" s="400"/>
      <c r="I3" s="400"/>
      <c r="J3" s="401"/>
      <c r="K3" s="419"/>
    </row>
    <row r="4" spans="1:193" s="71" customFormat="1" ht="92.25" customHeight="1">
      <c r="A4" s="91" t="s">
        <v>247</v>
      </c>
      <c r="B4" s="91" t="s">
        <v>256</v>
      </c>
      <c r="C4" s="91" t="s">
        <v>257</v>
      </c>
      <c r="D4" s="91" t="s">
        <v>258</v>
      </c>
      <c r="E4" s="91" t="s">
        <v>918</v>
      </c>
      <c r="F4" s="92" t="s">
        <v>242</v>
      </c>
      <c r="G4" s="92" t="s">
        <v>53</v>
      </c>
      <c r="H4" s="92" t="s">
        <v>54</v>
      </c>
      <c r="I4" s="92" t="s">
        <v>55</v>
      </c>
      <c r="J4" s="92" t="s">
        <v>243</v>
      </c>
      <c r="K4" s="91" t="s">
        <v>395</v>
      </c>
    </row>
    <row r="5" spans="1:193" ht="46.5" customHeight="1">
      <c r="A5" s="127" t="s">
        <v>987</v>
      </c>
      <c r="B5" s="127" t="s">
        <v>988</v>
      </c>
      <c r="C5" s="127" t="s">
        <v>989</v>
      </c>
      <c r="D5" s="127" t="s">
        <v>6</v>
      </c>
      <c r="E5" s="127" t="s">
        <v>990</v>
      </c>
      <c r="F5" s="127" t="s">
        <v>77</v>
      </c>
      <c r="G5" s="127" t="s">
        <v>139</v>
      </c>
      <c r="H5" s="127" t="s">
        <v>147</v>
      </c>
      <c r="I5" s="127" t="s">
        <v>139</v>
      </c>
      <c r="J5" s="127" t="s">
        <v>76</v>
      </c>
      <c r="K5" s="127" t="s">
        <v>991</v>
      </c>
      <c r="L5" s="79"/>
      <c r="M5" s="79"/>
      <c r="N5" s="79" t="s">
        <v>6</v>
      </c>
      <c r="O5" s="79">
        <f>COUNTIF($D$5:$D$26,"DC")</f>
        <v>1</v>
      </c>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row>
    <row r="6" spans="1:193" ht="30">
      <c r="A6" s="128" t="s">
        <v>992</v>
      </c>
      <c r="B6" s="128" t="s">
        <v>86</v>
      </c>
      <c r="C6" s="128" t="s">
        <v>913</v>
      </c>
      <c r="D6" s="36" t="s">
        <v>5</v>
      </c>
      <c r="E6" s="128" t="s">
        <v>993</v>
      </c>
      <c r="F6" s="128" t="s">
        <v>77</v>
      </c>
      <c r="G6" s="128" t="s">
        <v>76</v>
      </c>
      <c r="H6" s="128" t="s">
        <v>76</v>
      </c>
      <c r="I6" s="128"/>
      <c r="J6" s="36" t="s">
        <v>77</v>
      </c>
      <c r="K6" s="36" t="s">
        <v>994</v>
      </c>
      <c r="N6" s="36" t="s">
        <v>7</v>
      </c>
      <c r="O6" s="79">
        <f>COUNTIF($D$5:$D$26,"DE")</f>
        <v>0</v>
      </c>
    </row>
    <row r="7" spans="1:193" ht="30">
      <c r="A7" s="128" t="s">
        <v>995</v>
      </c>
      <c r="B7" s="128" t="s">
        <v>134</v>
      </c>
      <c r="C7" s="128" t="s">
        <v>996</v>
      </c>
      <c r="D7" s="36" t="s">
        <v>5</v>
      </c>
      <c r="E7" s="128" t="s">
        <v>993</v>
      </c>
      <c r="F7" s="128" t="s">
        <v>77</v>
      </c>
      <c r="G7" s="128" t="s">
        <v>76</v>
      </c>
      <c r="H7" s="128" t="s">
        <v>76</v>
      </c>
      <c r="I7" s="128"/>
      <c r="J7" s="36" t="s">
        <v>77</v>
      </c>
      <c r="K7" s="36" t="s">
        <v>994</v>
      </c>
      <c r="N7" s="36" t="s">
        <v>3</v>
      </c>
      <c r="O7" s="79">
        <f>COUNTIF($D$5:$D$26,"MD")</f>
        <v>5</v>
      </c>
    </row>
    <row r="8" spans="1:193" ht="33.75" customHeight="1">
      <c r="A8" s="128" t="s">
        <v>997</v>
      </c>
      <c r="B8" s="128" t="s">
        <v>998</v>
      </c>
      <c r="C8" s="128" t="s">
        <v>215</v>
      </c>
      <c r="D8" s="36" t="s">
        <v>5</v>
      </c>
      <c r="E8" s="128" t="s">
        <v>993</v>
      </c>
      <c r="F8" s="128" t="s">
        <v>471</v>
      </c>
      <c r="G8" s="128" t="s">
        <v>76</v>
      </c>
      <c r="H8" s="128" t="s">
        <v>76</v>
      </c>
      <c r="I8" s="128"/>
      <c r="K8" s="36" t="s">
        <v>999</v>
      </c>
      <c r="N8" s="36" t="s">
        <v>1000</v>
      </c>
      <c r="O8" s="79">
        <f>COUNTIF($D$5:$D$26,"PA")</f>
        <v>6</v>
      </c>
    </row>
    <row r="9" spans="1:193" ht="30">
      <c r="A9" s="128" t="s">
        <v>1001</v>
      </c>
      <c r="B9" s="128" t="s">
        <v>200</v>
      </c>
      <c r="C9" s="128" t="s">
        <v>1002</v>
      </c>
      <c r="D9" s="36" t="s">
        <v>5</v>
      </c>
      <c r="E9" s="128" t="s">
        <v>75</v>
      </c>
      <c r="F9" s="128" t="s">
        <v>77</v>
      </c>
      <c r="G9" s="128" t="s">
        <v>76</v>
      </c>
      <c r="H9" s="128" t="s">
        <v>77</v>
      </c>
      <c r="I9" s="128"/>
      <c r="K9" s="36" t="s">
        <v>1003</v>
      </c>
      <c r="N9" s="36" t="s">
        <v>5</v>
      </c>
      <c r="O9" s="79">
        <f>COUNTIF($D$5:$D$26,"VA")</f>
        <v>10</v>
      </c>
    </row>
    <row r="10" spans="1:193" ht="30">
      <c r="A10" s="128" t="s">
        <v>1004</v>
      </c>
      <c r="B10" s="128" t="s">
        <v>1005</v>
      </c>
      <c r="C10" s="128" t="s">
        <v>521</v>
      </c>
      <c r="D10" s="36" t="s">
        <v>5</v>
      </c>
      <c r="E10" s="128" t="s">
        <v>696</v>
      </c>
      <c r="F10" s="128" t="s">
        <v>76</v>
      </c>
      <c r="G10" s="128" t="s">
        <v>77</v>
      </c>
      <c r="H10" s="128" t="s">
        <v>76</v>
      </c>
      <c r="I10" s="128"/>
      <c r="K10" s="36" t="s">
        <v>1006</v>
      </c>
      <c r="N10" s="36" t="s">
        <v>9</v>
      </c>
      <c r="O10" s="79">
        <f>COUNTIF($D$5:$D$26,"WV")</f>
        <v>0</v>
      </c>
    </row>
    <row r="11" spans="1:193" ht="30">
      <c r="A11" s="128" t="s">
        <v>1007</v>
      </c>
      <c r="B11" s="128" t="s">
        <v>1008</v>
      </c>
      <c r="C11" s="128" t="s">
        <v>996</v>
      </c>
      <c r="D11" s="36" t="s">
        <v>5</v>
      </c>
      <c r="E11" s="128" t="s">
        <v>75</v>
      </c>
      <c r="F11" s="128" t="s">
        <v>77</v>
      </c>
      <c r="G11" s="128" t="s">
        <v>76</v>
      </c>
      <c r="H11" s="128" t="s">
        <v>76</v>
      </c>
      <c r="I11" s="128"/>
      <c r="K11" s="36" t="s">
        <v>999</v>
      </c>
    </row>
    <row r="12" spans="1:193">
      <c r="A12" s="128" t="s">
        <v>1009</v>
      </c>
      <c r="B12" s="128" t="s">
        <v>1010</v>
      </c>
      <c r="C12" s="128" t="s">
        <v>910</v>
      </c>
      <c r="D12" s="36" t="s">
        <v>5</v>
      </c>
      <c r="E12" s="128" t="s">
        <v>1011</v>
      </c>
      <c r="F12" s="128" t="s">
        <v>77</v>
      </c>
      <c r="G12" s="128" t="s">
        <v>76</v>
      </c>
      <c r="H12" s="128" t="s">
        <v>76</v>
      </c>
      <c r="I12" s="128"/>
      <c r="K12" s="36" t="s">
        <v>1012</v>
      </c>
    </row>
    <row r="13" spans="1:193" ht="30">
      <c r="A13" s="128" t="s">
        <v>1013</v>
      </c>
      <c r="B13" s="128" t="s">
        <v>708</v>
      </c>
      <c r="C13" s="128" t="s">
        <v>713</v>
      </c>
      <c r="D13" s="36" t="s">
        <v>5</v>
      </c>
      <c r="E13" s="128" t="s">
        <v>75</v>
      </c>
      <c r="F13" s="128" t="s">
        <v>77</v>
      </c>
      <c r="G13" s="128" t="s">
        <v>76</v>
      </c>
      <c r="H13" s="128" t="s">
        <v>76</v>
      </c>
      <c r="I13" s="128"/>
      <c r="K13" s="36" t="s">
        <v>1012</v>
      </c>
    </row>
    <row r="14" spans="1:193">
      <c r="A14" s="128" t="s">
        <v>1014</v>
      </c>
      <c r="B14" s="128" t="s">
        <v>689</v>
      </c>
      <c r="C14" s="128" t="s">
        <v>1015</v>
      </c>
      <c r="D14" s="36" t="s">
        <v>5</v>
      </c>
      <c r="E14" s="128" t="s">
        <v>75</v>
      </c>
      <c r="F14" s="128" t="s">
        <v>77</v>
      </c>
      <c r="G14" s="128" t="s">
        <v>76</v>
      </c>
      <c r="H14" s="128" t="s">
        <v>76</v>
      </c>
      <c r="I14" s="128"/>
      <c r="K14" s="36" t="s">
        <v>1012</v>
      </c>
    </row>
    <row r="15" spans="1:193" s="82" customFormat="1" ht="60">
      <c r="A15" s="129" t="s">
        <v>1016</v>
      </c>
      <c r="B15" s="129" t="s">
        <v>1017</v>
      </c>
      <c r="C15" s="129" t="s">
        <v>1018</v>
      </c>
      <c r="D15" s="129" t="s">
        <v>4</v>
      </c>
      <c r="E15" s="129" t="s">
        <v>1019</v>
      </c>
      <c r="F15" s="129" t="s">
        <v>77</v>
      </c>
      <c r="G15" s="129" t="s">
        <v>77</v>
      </c>
      <c r="H15" s="129" t="s">
        <v>76</v>
      </c>
      <c r="I15" s="129" t="s">
        <v>77</v>
      </c>
      <c r="J15" s="129" t="s">
        <v>76</v>
      </c>
      <c r="K15" s="129" t="s">
        <v>1020</v>
      </c>
    </row>
    <row r="16" spans="1:193" ht="30">
      <c r="A16" s="79" t="s">
        <v>1021</v>
      </c>
      <c r="B16" s="79" t="s">
        <v>289</v>
      </c>
      <c r="C16" s="79" t="s">
        <v>294</v>
      </c>
      <c r="D16" s="79" t="s">
        <v>4</v>
      </c>
      <c r="E16" s="79" t="s">
        <v>1022</v>
      </c>
      <c r="F16" s="79"/>
      <c r="G16" s="79" t="s">
        <v>77</v>
      </c>
      <c r="H16" s="79"/>
      <c r="I16" s="79" t="s">
        <v>77</v>
      </c>
      <c r="J16" s="79" t="s">
        <v>77</v>
      </c>
      <c r="K16" s="79" t="s">
        <v>1023</v>
      </c>
    </row>
    <row r="17" spans="1:11" ht="34.5" customHeight="1">
      <c r="A17" s="79" t="s">
        <v>1024</v>
      </c>
      <c r="B17" s="79" t="s">
        <v>289</v>
      </c>
      <c r="C17" s="79" t="s">
        <v>294</v>
      </c>
      <c r="D17" s="79" t="s">
        <v>4</v>
      </c>
      <c r="E17" s="79" t="s">
        <v>1022</v>
      </c>
      <c r="F17" s="79"/>
      <c r="G17" s="79" t="s">
        <v>77</v>
      </c>
      <c r="H17" s="79"/>
      <c r="I17" s="79" t="s">
        <v>77</v>
      </c>
      <c r="J17" s="79" t="s">
        <v>77</v>
      </c>
      <c r="K17" s="79" t="s">
        <v>1025</v>
      </c>
    </row>
    <row r="18" spans="1:11" ht="33" customHeight="1">
      <c r="A18" s="79" t="s">
        <v>1026</v>
      </c>
      <c r="B18" s="79" t="s">
        <v>289</v>
      </c>
      <c r="C18" s="79" t="s">
        <v>964</v>
      </c>
      <c r="D18" s="79" t="s">
        <v>4</v>
      </c>
      <c r="E18" s="79" t="s">
        <v>1022</v>
      </c>
      <c r="F18" s="79"/>
      <c r="G18" s="79" t="s">
        <v>77</v>
      </c>
      <c r="H18" s="79"/>
      <c r="I18" s="79" t="s">
        <v>77</v>
      </c>
      <c r="J18" s="79" t="s">
        <v>77</v>
      </c>
      <c r="K18" s="79" t="s">
        <v>1025</v>
      </c>
    </row>
    <row r="19" spans="1:11" ht="27.75" customHeight="1">
      <c r="A19" s="79" t="s">
        <v>1027</v>
      </c>
      <c r="B19" s="79" t="s">
        <v>289</v>
      </c>
      <c r="C19" s="79" t="s">
        <v>294</v>
      </c>
      <c r="D19" s="79" t="s">
        <v>4</v>
      </c>
      <c r="E19" s="79" t="s">
        <v>1022</v>
      </c>
      <c r="F19" s="79"/>
      <c r="G19" s="79" t="s">
        <v>77</v>
      </c>
      <c r="H19" s="79"/>
      <c r="I19" s="79" t="s">
        <v>77</v>
      </c>
      <c r="J19" s="79" t="s">
        <v>77</v>
      </c>
      <c r="K19" s="79" t="s">
        <v>1023</v>
      </c>
    </row>
    <row r="20" spans="1:11" ht="30">
      <c r="A20" s="79" t="s">
        <v>1028</v>
      </c>
      <c r="B20" s="79" t="s">
        <v>289</v>
      </c>
      <c r="C20" s="79" t="s">
        <v>294</v>
      </c>
      <c r="D20" s="79" t="s">
        <v>4</v>
      </c>
      <c r="E20" s="79" t="s">
        <v>1022</v>
      </c>
      <c r="F20" s="79"/>
      <c r="G20" s="79" t="s">
        <v>77</v>
      </c>
      <c r="H20" s="79"/>
      <c r="I20" s="79" t="s">
        <v>77</v>
      </c>
      <c r="J20" s="79" t="s">
        <v>77</v>
      </c>
      <c r="K20" s="79" t="s">
        <v>1023</v>
      </c>
    </row>
    <row r="21" spans="1:11" ht="30">
      <c r="A21" s="36" t="s">
        <v>1029</v>
      </c>
      <c r="B21" s="36" t="s">
        <v>596</v>
      </c>
      <c r="C21" s="36" t="s">
        <v>80</v>
      </c>
      <c r="D21" s="36" t="s">
        <v>3</v>
      </c>
      <c r="E21" s="36" t="s">
        <v>113</v>
      </c>
      <c r="F21" s="36" t="s">
        <v>77</v>
      </c>
      <c r="G21" s="36" t="s">
        <v>76</v>
      </c>
      <c r="H21" s="36" t="s">
        <v>76</v>
      </c>
      <c r="I21" s="36" t="s">
        <v>76</v>
      </c>
      <c r="J21" s="36" t="s">
        <v>76</v>
      </c>
      <c r="K21" s="36" t="s">
        <v>1030</v>
      </c>
    </row>
    <row r="22" spans="1:11" ht="30">
      <c r="A22" s="36" t="s">
        <v>1031</v>
      </c>
      <c r="B22" s="36" t="s">
        <v>596</v>
      </c>
      <c r="C22" s="36" t="s">
        <v>80</v>
      </c>
      <c r="D22" s="36" t="s">
        <v>3</v>
      </c>
      <c r="E22" s="36" t="s">
        <v>85</v>
      </c>
      <c r="F22" s="36" t="s">
        <v>77</v>
      </c>
      <c r="G22" s="36" t="s">
        <v>76</v>
      </c>
      <c r="H22" s="36" t="s">
        <v>76</v>
      </c>
      <c r="I22" s="36" t="s">
        <v>76</v>
      </c>
      <c r="J22" s="36" t="s">
        <v>76</v>
      </c>
      <c r="K22" s="36" t="s">
        <v>1030</v>
      </c>
    </row>
    <row r="23" spans="1:11" ht="48" customHeight="1">
      <c r="A23" s="36" t="s">
        <v>1032</v>
      </c>
      <c r="B23" s="36" t="s">
        <v>1033</v>
      </c>
      <c r="C23" s="36" t="s">
        <v>285</v>
      </c>
      <c r="D23" s="36" t="s">
        <v>3</v>
      </c>
      <c r="E23" s="36" t="s">
        <v>1034</v>
      </c>
      <c r="F23" s="36" t="s">
        <v>77</v>
      </c>
      <c r="G23" s="36" t="s">
        <v>76</v>
      </c>
      <c r="H23" s="36" t="s">
        <v>76</v>
      </c>
      <c r="I23" s="36" t="s">
        <v>76</v>
      </c>
      <c r="J23" s="36" t="s">
        <v>76</v>
      </c>
      <c r="K23" s="36" t="s">
        <v>1035</v>
      </c>
    </row>
    <row r="24" spans="1:11" ht="67.5" customHeight="1">
      <c r="A24" s="36" t="s">
        <v>1036</v>
      </c>
      <c r="B24" s="36" t="s">
        <v>1037</v>
      </c>
      <c r="C24" s="36" t="s">
        <v>448</v>
      </c>
      <c r="D24" s="36" t="s">
        <v>3</v>
      </c>
      <c r="E24" s="36" t="s">
        <v>48</v>
      </c>
      <c r="F24" s="36" t="s">
        <v>77</v>
      </c>
      <c r="G24" s="36" t="s">
        <v>77</v>
      </c>
      <c r="H24" s="36" t="s">
        <v>76</v>
      </c>
      <c r="I24" s="36" t="s">
        <v>76</v>
      </c>
      <c r="J24" s="36" t="s">
        <v>76</v>
      </c>
      <c r="K24" s="36" t="s">
        <v>1038</v>
      </c>
    </row>
    <row r="25" spans="1:11" ht="30">
      <c r="A25" s="36" t="s">
        <v>1039</v>
      </c>
      <c r="B25" s="36" t="s">
        <v>1037</v>
      </c>
      <c r="C25" s="36" t="s">
        <v>448</v>
      </c>
      <c r="D25" s="36" t="s">
        <v>3</v>
      </c>
      <c r="E25" s="36" t="s">
        <v>48</v>
      </c>
      <c r="F25" s="36" t="s">
        <v>77</v>
      </c>
      <c r="G25" s="36" t="s">
        <v>76</v>
      </c>
      <c r="H25" s="36" t="s">
        <v>76</v>
      </c>
      <c r="I25" s="36" t="s">
        <v>76</v>
      </c>
      <c r="J25" s="36" t="s">
        <v>76</v>
      </c>
      <c r="K25" s="36" t="s">
        <v>1030</v>
      </c>
    </row>
    <row r="26" spans="1:11" ht="65.25" customHeight="1">
      <c r="A26" s="79" t="s">
        <v>1040</v>
      </c>
      <c r="B26" s="79" t="s">
        <v>1041</v>
      </c>
      <c r="C26" s="79" t="s">
        <v>108</v>
      </c>
      <c r="D26" s="79" t="s">
        <v>5</v>
      </c>
      <c r="E26" s="79" t="s">
        <v>1042</v>
      </c>
      <c r="F26" s="79" t="s">
        <v>77</v>
      </c>
      <c r="G26" s="79" t="s">
        <v>77</v>
      </c>
      <c r="H26" s="79" t="s">
        <v>76</v>
      </c>
      <c r="I26" s="79" t="s">
        <v>77</v>
      </c>
      <c r="J26" s="79" t="s">
        <v>76</v>
      </c>
      <c r="K26" s="79" t="s">
        <v>1043</v>
      </c>
    </row>
  </sheetData>
  <mergeCells count="9">
    <mergeCell ref="A1:K1"/>
    <mergeCell ref="A2:A3"/>
    <mergeCell ref="B2:B3"/>
    <mergeCell ref="C2:C3"/>
    <mergeCell ref="D2:D3"/>
    <mergeCell ref="E2:E3"/>
    <mergeCell ref="F2:J2"/>
    <mergeCell ref="K2:K3"/>
    <mergeCell ref="F3:J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C1ED00B-D2CF-4BDD-BADE-E493F5FCC985}">
          <x14:formula1>
            <xm:f>'https://cbpo.sharepoint.com/sites/Intranet/internalteams/Web/Web Documents/OnChesapeakeProgress_Engaged Communities/Public Access/OLD/[Data_2015_Public_Access_Site_Development.xlsx]General Info'!#REF!</xm:f>
          </x14:formula1>
          <xm:sqref>D5:D356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0"/>
  <sheetViews>
    <sheetView topLeftCell="A54" zoomScale="85" zoomScaleNormal="85" workbookViewId="0">
      <selection activeCell="H18" sqref="H17:H18"/>
    </sheetView>
  </sheetViews>
  <sheetFormatPr defaultColWidth="11.42578125" defaultRowHeight="15"/>
  <cols>
    <col min="1" max="1" width="7.42578125" customWidth="1"/>
    <col min="2" max="2" width="18.42578125" customWidth="1"/>
    <col min="3" max="3" width="10.28515625" customWidth="1"/>
    <col min="4" max="4" width="6.42578125" customWidth="1"/>
    <col min="5" max="5" width="5.28515625" customWidth="1"/>
    <col min="6" max="6" width="5" customWidth="1"/>
    <col min="7" max="7" width="14.7109375" customWidth="1"/>
    <col min="8" max="8" width="4" customWidth="1"/>
    <col min="9" max="9" width="7.28515625" customWidth="1"/>
    <col min="10" max="10" width="15" customWidth="1"/>
    <col min="11" max="11" width="10.42578125" customWidth="1"/>
    <col min="257" max="257" width="7.42578125" customWidth="1"/>
    <col min="258" max="258" width="18.42578125" customWidth="1"/>
    <col min="259" max="259" width="10.28515625" customWidth="1"/>
    <col min="260" max="260" width="6.42578125" customWidth="1"/>
    <col min="261" max="261" width="5.28515625" customWidth="1"/>
    <col min="262" max="262" width="5" customWidth="1"/>
    <col min="263" max="263" width="14.7109375" customWidth="1"/>
    <col min="264" max="264" width="4" customWidth="1"/>
    <col min="265" max="265" width="7.28515625" customWidth="1"/>
    <col min="266" max="266" width="15" customWidth="1"/>
    <col min="267" max="267" width="47" customWidth="1"/>
    <col min="513" max="513" width="7.42578125" customWidth="1"/>
    <col min="514" max="514" width="18.42578125" customWidth="1"/>
    <col min="515" max="515" width="10.28515625" customWidth="1"/>
    <col min="516" max="516" width="6.42578125" customWidth="1"/>
    <col min="517" max="517" width="5.28515625" customWidth="1"/>
    <col min="518" max="518" width="5" customWidth="1"/>
    <col min="519" max="519" width="14.7109375" customWidth="1"/>
    <col min="520" max="520" width="4" customWidth="1"/>
    <col min="521" max="521" width="7.28515625" customWidth="1"/>
    <col min="522" max="522" width="15" customWidth="1"/>
    <col min="523" max="523" width="47" customWidth="1"/>
    <col min="769" max="769" width="7.42578125" customWidth="1"/>
    <col min="770" max="770" width="18.42578125" customWidth="1"/>
    <col min="771" max="771" width="10.28515625" customWidth="1"/>
    <col min="772" max="772" width="6.42578125" customWidth="1"/>
    <col min="773" max="773" width="5.28515625" customWidth="1"/>
    <col min="774" max="774" width="5" customWidth="1"/>
    <col min="775" max="775" width="14.7109375" customWidth="1"/>
    <col min="776" max="776" width="4" customWidth="1"/>
    <col min="777" max="777" width="7.28515625" customWidth="1"/>
    <col min="778" max="778" width="15" customWidth="1"/>
    <col min="779" max="779" width="47" customWidth="1"/>
    <col min="1025" max="1025" width="7.42578125" customWidth="1"/>
    <col min="1026" max="1026" width="18.42578125" customWidth="1"/>
    <col min="1027" max="1027" width="10.28515625" customWidth="1"/>
    <col min="1028" max="1028" width="6.42578125" customWidth="1"/>
    <col min="1029" max="1029" width="5.28515625" customWidth="1"/>
    <col min="1030" max="1030" width="5" customWidth="1"/>
    <col min="1031" max="1031" width="14.7109375" customWidth="1"/>
    <col min="1032" max="1032" width="4" customWidth="1"/>
    <col min="1033" max="1033" width="7.28515625" customWidth="1"/>
    <col min="1034" max="1034" width="15" customWidth="1"/>
    <col min="1035" max="1035" width="47" customWidth="1"/>
    <col min="1281" max="1281" width="7.42578125" customWidth="1"/>
    <col min="1282" max="1282" width="18.42578125" customWidth="1"/>
    <col min="1283" max="1283" width="10.28515625" customWidth="1"/>
    <col min="1284" max="1284" width="6.42578125" customWidth="1"/>
    <col min="1285" max="1285" width="5.28515625" customWidth="1"/>
    <col min="1286" max="1286" width="5" customWidth="1"/>
    <col min="1287" max="1287" width="14.7109375" customWidth="1"/>
    <col min="1288" max="1288" width="4" customWidth="1"/>
    <col min="1289" max="1289" width="7.28515625" customWidth="1"/>
    <col min="1290" max="1290" width="15" customWidth="1"/>
    <col min="1291" max="1291" width="47" customWidth="1"/>
    <col min="1537" max="1537" width="7.42578125" customWidth="1"/>
    <col min="1538" max="1538" width="18.42578125" customWidth="1"/>
    <col min="1539" max="1539" width="10.28515625" customWidth="1"/>
    <col min="1540" max="1540" width="6.42578125" customWidth="1"/>
    <col min="1541" max="1541" width="5.28515625" customWidth="1"/>
    <col min="1542" max="1542" width="5" customWidth="1"/>
    <col min="1543" max="1543" width="14.7109375" customWidth="1"/>
    <col min="1544" max="1544" width="4" customWidth="1"/>
    <col min="1545" max="1545" width="7.28515625" customWidth="1"/>
    <col min="1546" max="1546" width="15" customWidth="1"/>
    <col min="1547" max="1547" width="47" customWidth="1"/>
    <col min="1793" max="1793" width="7.42578125" customWidth="1"/>
    <col min="1794" max="1794" width="18.42578125" customWidth="1"/>
    <col min="1795" max="1795" width="10.28515625" customWidth="1"/>
    <col min="1796" max="1796" width="6.42578125" customWidth="1"/>
    <col min="1797" max="1797" width="5.28515625" customWidth="1"/>
    <col min="1798" max="1798" width="5" customWidth="1"/>
    <col min="1799" max="1799" width="14.7109375" customWidth="1"/>
    <col min="1800" max="1800" width="4" customWidth="1"/>
    <col min="1801" max="1801" width="7.28515625" customWidth="1"/>
    <col min="1802" max="1802" width="15" customWidth="1"/>
    <col min="1803" max="1803" width="47" customWidth="1"/>
    <col min="2049" max="2049" width="7.42578125" customWidth="1"/>
    <col min="2050" max="2050" width="18.42578125" customWidth="1"/>
    <col min="2051" max="2051" width="10.28515625" customWidth="1"/>
    <col min="2052" max="2052" width="6.42578125" customWidth="1"/>
    <col min="2053" max="2053" width="5.28515625" customWidth="1"/>
    <col min="2054" max="2054" width="5" customWidth="1"/>
    <col min="2055" max="2055" width="14.7109375" customWidth="1"/>
    <col min="2056" max="2056" width="4" customWidth="1"/>
    <col min="2057" max="2057" width="7.28515625" customWidth="1"/>
    <col min="2058" max="2058" width="15" customWidth="1"/>
    <col min="2059" max="2059" width="47" customWidth="1"/>
    <col min="2305" max="2305" width="7.42578125" customWidth="1"/>
    <col min="2306" max="2306" width="18.42578125" customWidth="1"/>
    <col min="2307" max="2307" width="10.28515625" customWidth="1"/>
    <col min="2308" max="2308" width="6.42578125" customWidth="1"/>
    <col min="2309" max="2309" width="5.28515625" customWidth="1"/>
    <col min="2310" max="2310" width="5" customWidth="1"/>
    <col min="2311" max="2311" width="14.7109375" customWidth="1"/>
    <col min="2312" max="2312" width="4" customWidth="1"/>
    <col min="2313" max="2313" width="7.28515625" customWidth="1"/>
    <col min="2314" max="2314" width="15" customWidth="1"/>
    <col min="2315" max="2315" width="47" customWidth="1"/>
    <col min="2561" max="2561" width="7.42578125" customWidth="1"/>
    <col min="2562" max="2562" width="18.42578125" customWidth="1"/>
    <col min="2563" max="2563" width="10.28515625" customWidth="1"/>
    <col min="2564" max="2564" width="6.42578125" customWidth="1"/>
    <col min="2565" max="2565" width="5.28515625" customWidth="1"/>
    <col min="2566" max="2566" width="5" customWidth="1"/>
    <col min="2567" max="2567" width="14.7109375" customWidth="1"/>
    <col min="2568" max="2568" width="4" customWidth="1"/>
    <col min="2569" max="2569" width="7.28515625" customWidth="1"/>
    <col min="2570" max="2570" width="15" customWidth="1"/>
    <col min="2571" max="2571" width="47" customWidth="1"/>
    <col min="2817" max="2817" width="7.42578125" customWidth="1"/>
    <col min="2818" max="2818" width="18.42578125" customWidth="1"/>
    <col min="2819" max="2819" width="10.28515625" customWidth="1"/>
    <col min="2820" max="2820" width="6.42578125" customWidth="1"/>
    <col min="2821" max="2821" width="5.28515625" customWidth="1"/>
    <col min="2822" max="2822" width="5" customWidth="1"/>
    <col min="2823" max="2823" width="14.7109375" customWidth="1"/>
    <col min="2824" max="2824" width="4" customWidth="1"/>
    <col min="2825" max="2825" width="7.28515625" customWidth="1"/>
    <col min="2826" max="2826" width="15" customWidth="1"/>
    <col min="2827" max="2827" width="47" customWidth="1"/>
    <col min="3073" max="3073" width="7.42578125" customWidth="1"/>
    <col min="3074" max="3074" width="18.42578125" customWidth="1"/>
    <col min="3075" max="3075" width="10.28515625" customWidth="1"/>
    <col min="3076" max="3076" width="6.42578125" customWidth="1"/>
    <col min="3077" max="3077" width="5.28515625" customWidth="1"/>
    <col min="3078" max="3078" width="5" customWidth="1"/>
    <col min="3079" max="3079" width="14.7109375" customWidth="1"/>
    <col min="3080" max="3080" width="4" customWidth="1"/>
    <col min="3081" max="3081" width="7.28515625" customWidth="1"/>
    <col min="3082" max="3082" width="15" customWidth="1"/>
    <col min="3083" max="3083" width="47" customWidth="1"/>
    <col min="3329" max="3329" width="7.42578125" customWidth="1"/>
    <col min="3330" max="3330" width="18.42578125" customWidth="1"/>
    <col min="3331" max="3331" width="10.28515625" customWidth="1"/>
    <col min="3332" max="3332" width="6.42578125" customWidth="1"/>
    <col min="3333" max="3333" width="5.28515625" customWidth="1"/>
    <col min="3334" max="3334" width="5" customWidth="1"/>
    <col min="3335" max="3335" width="14.7109375" customWidth="1"/>
    <col min="3336" max="3336" width="4" customWidth="1"/>
    <col min="3337" max="3337" width="7.28515625" customWidth="1"/>
    <col min="3338" max="3338" width="15" customWidth="1"/>
    <col min="3339" max="3339" width="47" customWidth="1"/>
    <col min="3585" max="3585" width="7.42578125" customWidth="1"/>
    <col min="3586" max="3586" width="18.42578125" customWidth="1"/>
    <col min="3587" max="3587" width="10.28515625" customWidth="1"/>
    <col min="3588" max="3588" width="6.42578125" customWidth="1"/>
    <col min="3589" max="3589" width="5.28515625" customWidth="1"/>
    <col min="3590" max="3590" width="5" customWidth="1"/>
    <col min="3591" max="3591" width="14.7109375" customWidth="1"/>
    <col min="3592" max="3592" width="4" customWidth="1"/>
    <col min="3593" max="3593" width="7.28515625" customWidth="1"/>
    <col min="3594" max="3594" width="15" customWidth="1"/>
    <col min="3595" max="3595" width="47" customWidth="1"/>
    <col min="3841" max="3841" width="7.42578125" customWidth="1"/>
    <col min="3842" max="3842" width="18.42578125" customWidth="1"/>
    <col min="3843" max="3843" width="10.28515625" customWidth="1"/>
    <col min="3844" max="3844" width="6.42578125" customWidth="1"/>
    <col min="3845" max="3845" width="5.28515625" customWidth="1"/>
    <col min="3846" max="3846" width="5" customWidth="1"/>
    <col min="3847" max="3847" width="14.7109375" customWidth="1"/>
    <col min="3848" max="3848" width="4" customWidth="1"/>
    <col min="3849" max="3849" width="7.28515625" customWidth="1"/>
    <col min="3850" max="3850" width="15" customWidth="1"/>
    <col min="3851" max="3851" width="47" customWidth="1"/>
    <col min="4097" max="4097" width="7.42578125" customWidth="1"/>
    <col min="4098" max="4098" width="18.42578125" customWidth="1"/>
    <col min="4099" max="4099" width="10.28515625" customWidth="1"/>
    <col min="4100" max="4100" width="6.42578125" customWidth="1"/>
    <col min="4101" max="4101" width="5.28515625" customWidth="1"/>
    <col min="4102" max="4102" width="5" customWidth="1"/>
    <col min="4103" max="4103" width="14.7109375" customWidth="1"/>
    <col min="4104" max="4104" width="4" customWidth="1"/>
    <col min="4105" max="4105" width="7.28515625" customWidth="1"/>
    <col min="4106" max="4106" width="15" customWidth="1"/>
    <col min="4107" max="4107" width="47" customWidth="1"/>
    <col min="4353" max="4353" width="7.42578125" customWidth="1"/>
    <col min="4354" max="4354" width="18.42578125" customWidth="1"/>
    <col min="4355" max="4355" width="10.28515625" customWidth="1"/>
    <col min="4356" max="4356" width="6.42578125" customWidth="1"/>
    <col min="4357" max="4357" width="5.28515625" customWidth="1"/>
    <col min="4358" max="4358" width="5" customWidth="1"/>
    <col min="4359" max="4359" width="14.7109375" customWidth="1"/>
    <col min="4360" max="4360" width="4" customWidth="1"/>
    <col min="4361" max="4361" width="7.28515625" customWidth="1"/>
    <col min="4362" max="4362" width="15" customWidth="1"/>
    <col min="4363" max="4363" width="47" customWidth="1"/>
    <col min="4609" max="4609" width="7.42578125" customWidth="1"/>
    <col min="4610" max="4610" width="18.42578125" customWidth="1"/>
    <col min="4611" max="4611" width="10.28515625" customWidth="1"/>
    <col min="4612" max="4612" width="6.42578125" customWidth="1"/>
    <col min="4613" max="4613" width="5.28515625" customWidth="1"/>
    <col min="4614" max="4614" width="5" customWidth="1"/>
    <col min="4615" max="4615" width="14.7109375" customWidth="1"/>
    <col min="4616" max="4616" width="4" customWidth="1"/>
    <col min="4617" max="4617" width="7.28515625" customWidth="1"/>
    <col min="4618" max="4618" width="15" customWidth="1"/>
    <col min="4619" max="4619" width="47" customWidth="1"/>
    <col min="4865" max="4865" width="7.42578125" customWidth="1"/>
    <col min="4866" max="4866" width="18.42578125" customWidth="1"/>
    <col min="4867" max="4867" width="10.28515625" customWidth="1"/>
    <col min="4868" max="4868" width="6.42578125" customWidth="1"/>
    <col min="4869" max="4869" width="5.28515625" customWidth="1"/>
    <col min="4870" max="4870" width="5" customWidth="1"/>
    <col min="4871" max="4871" width="14.7109375" customWidth="1"/>
    <col min="4872" max="4872" width="4" customWidth="1"/>
    <col min="4873" max="4873" width="7.28515625" customWidth="1"/>
    <col min="4874" max="4874" width="15" customWidth="1"/>
    <col min="4875" max="4875" width="47" customWidth="1"/>
    <col min="5121" max="5121" width="7.42578125" customWidth="1"/>
    <col min="5122" max="5122" width="18.42578125" customWidth="1"/>
    <col min="5123" max="5123" width="10.28515625" customWidth="1"/>
    <col min="5124" max="5124" width="6.42578125" customWidth="1"/>
    <col min="5125" max="5125" width="5.28515625" customWidth="1"/>
    <col min="5126" max="5126" width="5" customWidth="1"/>
    <col min="5127" max="5127" width="14.7109375" customWidth="1"/>
    <col min="5128" max="5128" width="4" customWidth="1"/>
    <col min="5129" max="5129" width="7.28515625" customWidth="1"/>
    <col min="5130" max="5130" width="15" customWidth="1"/>
    <col min="5131" max="5131" width="47" customWidth="1"/>
    <col min="5377" max="5377" width="7.42578125" customWidth="1"/>
    <col min="5378" max="5378" width="18.42578125" customWidth="1"/>
    <col min="5379" max="5379" width="10.28515625" customWidth="1"/>
    <col min="5380" max="5380" width="6.42578125" customWidth="1"/>
    <col min="5381" max="5381" width="5.28515625" customWidth="1"/>
    <col min="5382" max="5382" width="5" customWidth="1"/>
    <col min="5383" max="5383" width="14.7109375" customWidth="1"/>
    <col min="5384" max="5384" width="4" customWidth="1"/>
    <col min="5385" max="5385" width="7.28515625" customWidth="1"/>
    <col min="5386" max="5386" width="15" customWidth="1"/>
    <col min="5387" max="5387" width="47" customWidth="1"/>
    <col min="5633" max="5633" width="7.42578125" customWidth="1"/>
    <col min="5634" max="5634" width="18.42578125" customWidth="1"/>
    <col min="5635" max="5635" width="10.28515625" customWidth="1"/>
    <col min="5636" max="5636" width="6.42578125" customWidth="1"/>
    <col min="5637" max="5637" width="5.28515625" customWidth="1"/>
    <col min="5638" max="5638" width="5" customWidth="1"/>
    <col min="5639" max="5639" width="14.7109375" customWidth="1"/>
    <col min="5640" max="5640" width="4" customWidth="1"/>
    <col min="5641" max="5641" width="7.28515625" customWidth="1"/>
    <col min="5642" max="5642" width="15" customWidth="1"/>
    <col min="5643" max="5643" width="47" customWidth="1"/>
    <col min="5889" max="5889" width="7.42578125" customWidth="1"/>
    <col min="5890" max="5890" width="18.42578125" customWidth="1"/>
    <col min="5891" max="5891" width="10.28515625" customWidth="1"/>
    <col min="5892" max="5892" width="6.42578125" customWidth="1"/>
    <col min="5893" max="5893" width="5.28515625" customWidth="1"/>
    <col min="5894" max="5894" width="5" customWidth="1"/>
    <col min="5895" max="5895" width="14.7109375" customWidth="1"/>
    <col min="5896" max="5896" width="4" customWidth="1"/>
    <col min="5897" max="5897" width="7.28515625" customWidth="1"/>
    <col min="5898" max="5898" width="15" customWidth="1"/>
    <col min="5899" max="5899" width="47" customWidth="1"/>
    <col min="6145" max="6145" width="7.42578125" customWidth="1"/>
    <col min="6146" max="6146" width="18.42578125" customWidth="1"/>
    <col min="6147" max="6147" width="10.28515625" customWidth="1"/>
    <col min="6148" max="6148" width="6.42578125" customWidth="1"/>
    <col min="6149" max="6149" width="5.28515625" customWidth="1"/>
    <col min="6150" max="6150" width="5" customWidth="1"/>
    <col min="6151" max="6151" width="14.7109375" customWidth="1"/>
    <col min="6152" max="6152" width="4" customWidth="1"/>
    <col min="6153" max="6153" width="7.28515625" customWidth="1"/>
    <col min="6154" max="6154" width="15" customWidth="1"/>
    <col min="6155" max="6155" width="47" customWidth="1"/>
    <col min="6401" max="6401" width="7.42578125" customWidth="1"/>
    <col min="6402" max="6402" width="18.42578125" customWidth="1"/>
    <col min="6403" max="6403" width="10.28515625" customWidth="1"/>
    <col min="6404" max="6404" width="6.42578125" customWidth="1"/>
    <col min="6405" max="6405" width="5.28515625" customWidth="1"/>
    <col min="6406" max="6406" width="5" customWidth="1"/>
    <col min="6407" max="6407" width="14.7109375" customWidth="1"/>
    <col min="6408" max="6408" width="4" customWidth="1"/>
    <col min="6409" max="6409" width="7.28515625" customWidth="1"/>
    <col min="6410" max="6410" width="15" customWidth="1"/>
    <col min="6411" max="6411" width="47" customWidth="1"/>
    <col min="6657" max="6657" width="7.42578125" customWidth="1"/>
    <col min="6658" max="6658" width="18.42578125" customWidth="1"/>
    <col min="6659" max="6659" width="10.28515625" customWidth="1"/>
    <col min="6660" max="6660" width="6.42578125" customWidth="1"/>
    <col min="6661" max="6661" width="5.28515625" customWidth="1"/>
    <col min="6662" max="6662" width="5" customWidth="1"/>
    <col min="6663" max="6663" width="14.7109375" customWidth="1"/>
    <col min="6664" max="6664" width="4" customWidth="1"/>
    <col min="6665" max="6665" width="7.28515625" customWidth="1"/>
    <col min="6666" max="6666" width="15" customWidth="1"/>
    <col min="6667" max="6667" width="47" customWidth="1"/>
    <col min="6913" max="6913" width="7.42578125" customWidth="1"/>
    <col min="6914" max="6914" width="18.42578125" customWidth="1"/>
    <col min="6915" max="6915" width="10.28515625" customWidth="1"/>
    <col min="6916" max="6916" width="6.42578125" customWidth="1"/>
    <col min="6917" max="6917" width="5.28515625" customWidth="1"/>
    <col min="6918" max="6918" width="5" customWidth="1"/>
    <col min="6919" max="6919" width="14.7109375" customWidth="1"/>
    <col min="6920" max="6920" width="4" customWidth="1"/>
    <col min="6921" max="6921" width="7.28515625" customWidth="1"/>
    <col min="6922" max="6922" width="15" customWidth="1"/>
    <col min="6923" max="6923" width="47" customWidth="1"/>
    <col min="7169" max="7169" width="7.42578125" customWidth="1"/>
    <col min="7170" max="7170" width="18.42578125" customWidth="1"/>
    <col min="7171" max="7171" width="10.28515625" customWidth="1"/>
    <col min="7172" max="7172" width="6.42578125" customWidth="1"/>
    <col min="7173" max="7173" width="5.28515625" customWidth="1"/>
    <col min="7174" max="7174" width="5" customWidth="1"/>
    <col min="7175" max="7175" width="14.7109375" customWidth="1"/>
    <col min="7176" max="7176" width="4" customWidth="1"/>
    <col min="7177" max="7177" width="7.28515625" customWidth="1"/>
    <col min="7178" max="7178" width="15" customWidth="1"/>
    <col min="7179" max="7179" width="47" customWidth="1"/>
    <col min="7425" max="7425" width="7.42578125" customWidth="1"/>
    <col min="7426" max="7426" width="18.42578125" customWidth="1"/>
    <col min="7427" max="7427" width="10.28515625" customWidth="1"/>
    <col min="7428" max="7428" width="6.42578125" customWidth="1"/>
    <col min="7429" max="7429" width="5.28515625" customWidth="1"/>
    <col min="7430" max="7430" width="5" customWidth="1"/>
    <col min="7431" max="7431" width="14.7109375" customWidth="1"/>
    <col min="7432" max="7432" width="4" customWidth="1"/>
    <col min="7433" max="7433" width="7.28515625" customWidth="1"/>
    <col min="7434" max="7434" width="15" customWidth="1"/>
    <col min="7435" max="7435" width="47" customWidth="1"/>
    <col min="7681" max="7681" width="7.42578125" customWidth="1"/>
    <col min="7682" max="7682" width="18.42578125" customWidth="1"/>
    <col min="7683" max="7683" width="10.28515625" customWidth="1"/>
    <col min="7684" max="7684" width="6.42578125" customWidth="1"/>
    <col min="7685" max="7685" width="5.28515625" customWidth="1"/>
    <col min="7686" max="7686" width="5" customWidth="1"/>
    <col min="7687" max="7687" width="14.7109375" customWidth="1"/>
    <col min="7688" max="7688" width="4" customWidth="1"/>
    <col min="7689" max="7689" width="7.28515625" customWidth="1"/>
    <col min="7690" max="7690" width="15" customWidth="1"/>
    <col min="7691" max="7691" width="47" customWidth="1"/>
    <col min="7937" max="7937" width="7.42578125" customWidth="1"/>
    <col min="7938" max="7938" width="18.42578125" customWidth="1"/>
    <col min="7939" max="7939" width="10.28515625" customWidth="1"/>
    <col min="7940" max="7940" width="6.42578125" customWidth="1"/>
    <col min="7941" max="7941" width="5.28515625" customWidth="1"/>
    <col min="7942" max="7942" width="5" customWidth="1"/>
    <col min="7943" max="7943" width="14.7109375" customWidth="1"/>
    <col min="7944" max="7944" width="4" customWidth="1"/>
    <col min="7945" max="7945" width="7.28515625" customWidth="1"/>
    <col min="7946" max="7946" width="15" customWidth="1"/>
    <col min="7947" max="7947" width="47" customWidth="1"/>
    <col min="8193" max="8193" width="7.42578125" customWidth="1"/>
    <col min="8194" max="8194" width="18.42578125" customWidth="1"/>
    <col min="8195" max="8195" width="10.28515625" customWidth="1"/>
    <col min="8196" max="8196" width="6.42578125" customWidth="1"/>
    <col min="8197" max="8197" width="5.28515625" customWidth="1"/>
    <col min="8198" max="8198" width="5" customWidth="1"/>
    <col min="8199" max="8199" width="14.7109375" customWidth="1"/>
    <col min="8200" max="8200" width="4" customWidth="1"/>
    <col min="8201" max="8201" width="7.28515625" customWidth="1"/>
    <col min="8202" max="8202" width="15" customWidth="1"/>
    <col min="8203" max="8203" width="47" customWidth="1"/>
    <col min="8449" max="8449" width="7.42578125" customWidth="1"/>
    <col min="8450" max="8450" width="18.42578125" customWidth="1"/>
    <col min="8451" max="8451" width="10.28515625" customWidth="1"/>
    <col min="8452" max="8452" width="6.42578125" customWidth="1"/>
    <col min="8453" max="8453" width="5.28515625" customWidth="1"/>
    <col min="8454" max="8454" width="5" customWidth="1"/>
    <col min="8455" max="8455" width="14.7109375" customWidth="1"/>
    <col min="8456" max="8456" width="4" customWidth="1"/>
    <col min="8457" max="8457" width="7.28515625" customWidth="1"/>
    <col min="8458" max="8458" width="15" customWidth="1"/>
    <col min="8459" max="8459" width="47" customWidth="1"/>
    <col min="8705" max="8705" width="7.42578125" customWidth="1"/>
    <col min="8706" max="8706" width="18.42578125" customWidth="1"/>
    <col min="8707" max="8707" width="10.28515625" customWidth="1"/>
    <col min="8708" max="8708" width="6.42578125" customWidth="1"/>
    <col min="8709" max="8709" width="5.28515625" customWidth="1"/>
    <col min="8710" max="8710" width="5" customWidth="1"/>
    <col min="8711" max="8711" width="14.7109375" customWidth="1"/>
    <col min="8712" max="8712" width="4" customWidth="1"/>
    <col min="8713" max="8713" width="7.28515625" customWidth="1"/>
    <col min="8714" max="8714" width="15" customWidth="1"/>
    <col min="8715" max="8715" width="47" customWidth="1"/>
    <col min="8961" max="8961" width="7.42578125" customWidth="1"/>
    <col min="8962" max="8962" width="18.42578125" customWidth="1"/>
    <col min="8963" max="8963" width="10.28515625" customWidth="1"/>
    <col min="8964" max="8964" width="6.42578125" customWidth="1"/>
    <col min="8965" max="8965" width="5.28515625" customWidth="1"/>
    <col min="8966" max="8966" width="5" customWidth="1"/>
    <col min="8967" max="8967" width="14.7109375" customWidth="1"/>
    <col min="8968" max="8968" width="4" customWidth="1"/>
    <col min="8969" max="8969" width="7.28515625" customWidth="1"/>
    <col min="8970" max="8970" width="15" customWidth="1"/>
    <col min="8971" max="8971" width="47" customWidth="1"/>
    <col min="9217" max="9217" width="7.42578125" customWidth="1"/>
    <col min="9218" max="9218" width="18.42578125" customWidth="1"/>
    <col min="9219" max="9219" width="10.28515625" customWidth="1"/>
    <col min="9220" max="9220" width="6.42578125" customWidth="1"/>
    <col min="9221" max="9221" width="5.28515625" customWidth="1"/>
    <col min="9222" max="9222" width="5" customWidth="1"/>
    <col min="9223" max="9223" width="14.7109375" customWidth="1"/>
    <col min="9224" max="9224" width="4" customWidth="1"/>
    <col min="9225" max="9225" width="7.28515625" customWidth="1"/>
    <col min="9226" max="9226" width="15" customWidth="1"/>
    <col min="9227" max="9227" width="47" customWidth="1"/>
    <col min="9473" max="9473" width="7.42578125" customWidth="1"/>
    <col min="9474" max="9474" width="18.42578125" customWidth="1"/>
    <col min="9475" max="9475" width="10.28515625" customWidth="1"/>
    <col min="9476" max="9476" width="6.42578125" customWidth="1"/>
    <col min="9477" max="9477" width="5.28515625" customWidth="1"/>
    <col min="9478" max="9478" width="5" customWidth="1"/>
    <col min="9479" max="9479" width="14.7109375" customWidth="1"/>
    <col min="9480" max="9480" width="4" customWidth="1"/>
    <col min="9481" max="9481" width="7.28515625" customWidth="1"/>
    <col min="9482" max="9482" width="15" customWidth="1"/>
    <col min="9483" max="9483" width="47" customWidth="1"/>
    <col min="9729" max="9729" width="7.42578125" customWidth="1"/>
    <col min="9730" max="9730" width="18.42578125" customWidth="1"/>
    <col min="9731" max="9731" width="10.28515625" customWidth="1"/>
    <col min="9732" max="9732" width="6.42578125" customWidth="1"/>
    <col min="9733" max="9733" width="5.28515625" customWidth="1"/>
    <col min="9734" max="9734" width="5" customWidth="1"/>
    <col min="9735" max="9735" width="14.7109375" customWidth="1"/>
    <col min="9736" max="9736" width="4" customWidth="1"/>
    <col min="9737" max="9737" width="7.28515625" customWidth="1"/>
    <col min="9738" max="9738" width="15" customWidth="1"/>
    <col min="9739" max="9739" width="47" customWidth="1"/>
    <col min="9985" max="9985" width="7.42578125" customWidth="1"/>
    <col min="9986" max="9986" width="18.42578125" customWidth="1"/>
    <col min="9987" max="9987" width="10.28515625" customWidth="1"/>
    <col min="9988" max="9988" width="6.42578125" customWidth="1"/>
    <col min="9989" max="9989" width="5.28515625" customWidth="1"/>
    <col min="9990" max="9990" width="5" customWidth="1"/>
    <col min="9991" max="9991" width="14.7109375" customWidth="1"/>
    <col min="9992" max="9992" width="4" customWidth="1"/>
    <col min="9993" max="9993" width="7.28515625" customWidth="1"/>
    <col min="9994" max="9994" width="15" customWidth="1"/>
    <col min="9995" max="9995" width="47" customWidth="1"/>
    <col min="10241" max="10241" width="7.42578125" customWidth="1"/>
    <col min="10242" max="10242" width="18.42578125" customWidth="1"/>
    <col min="10243" max="10243" width="10.28515625" customWidth="1"/>
    <col min="10244" max="10244" width="6.42578125" customWidth="1"/>
    <col min="10245" max="10245" width="5.28515625" customWidth="1"/>
    <col min="10246" max="10246" width="5" customWidth="1"/>
    <col min="10247" max="10247" width="14.7109375" customWidth="1"/>
    <col min="10248" max="10248" width="4" customWidth="1"/>
    <col min="10249" max="10249" width="7.28515625" customWidth="1"/>
    <col min="10250" max="10250" width="15" customWidth="1"/>
    <col min="10251" max="10251" width="47" customWidth="1"/>
    <col min="10497" max="10497" width="7.42578125" customWidth="1"/>
    <col min="10498" max="10498" width="18.42578125" customWidth="1"/>
    <col min="10499" max="10499" width="10.28515625" customWidth="1"/>
    <col min="10500" max="10500" width="6.42578125" customWidth="1"/>
    <col min="10501" max="10501" width="5.28515625" customWidth="1"/>
    <col min="10502" max="10502" width="5" customWidth="1"/>
    <col min="10503" max="10503" width="14.7109375" customWidth="1"/>
    <col min="10504" max="10504" width="4" customWidth="1"/>
    <col min="10505" max="10505" width="7.28515625" customWidth="1"/>
    <col min="10506" max="10506" width="15" customWidth="1"/>
    <col min="10507" max="10507" width="47" customWidth="1"/>
    <col min="10753" max="10753" width="7.42578125" customWidth="1"/>
    <col min="10754" max="10754" width="18.42578125" customWidth="1"/>
    <col min="10755" max="10755" width="10.28515625" customWidth="1"/>
    <col min="10756" max="10756" width="6.42578125" customWidth="1"/>
    <col min="10757" max="10757" width="5.28515625" customWidth="1"/>
    <col min="10758" max="10758" width="5" customWidth="1"/>
    <col min="10759" max="10759" width="14.7109375" customWidth="1"/>
    <col min="10760" max="10760" width="4" customWidth="1"/>
    <col min="10761" max="10761" width="7.28515625" customWidth="1"/>
    <col min="10762" max="10762" width="15" customWidth="1"/>
    <col min="10763" max="10763" width="47" customWidth="1"/>
    <col min="11009" max="11009" width="7.42578125" customWidth="1"/>
    <col min="11010" max="11010" width="18.42578125" customWidth="1"/>
    <col min="11011" max="11011" width="10.28515625" customWidth="1"/>
    <col min="11012" max="11012" width="6.42578125" customWidth="1"/>
    <col min="11013" max="11013" width="5.28515625" customWidth="1"/>
    <col min="11014" max="11014" width="5" customWidth="1"/>
    <col min="11015" max="11015" width="14.7109375" customWidth="1"/>
    <col min="11016" max="11016" width="4" customWidth="1"/>
    <col min="11017" max="11017" width="7.28515625" customWidth="1"/>
    <col min="11018" max="11018" width="15" customWidth="1"/>
    <col min="11019" max="11019" width="47" customWidth="1"/>
    <col min="11265" max="11265" width="7.42578125" customWidth="1"/>
    <col min="11266" max="11266" width="18.42578125" customWidth="1"/>
    <col min="11267" max="11267" width="10.28515625" customWidth="1"/>
    <col min="11268" max="11268" width="6.42578125" customWidth="1"/>
    <col min="11269" max="11269" width="5.28515625" customWidth="1"/>
    <col min="11270" max="11270" width="5" customWidth="1"/>
    <col min="11271" max="11271" width="14.7109375" customWidth="1"/>
    <col min="11272" max="11272" width="4" customWidth="1"/>
    <col min="11273" max="11273" width="7.28515625" customWidth="1"/>
    <col min="11274" max="11274" width="15" customWidth="1"/>
    <col min="11275" max="11275" width="47" customWidth="1"/>
    <col min="11521" max="11521" width="7.42578125" customWidth="1"/>
    <col min="11522" max="11522" width="18.42578125" customWidth="1"/>
    <col min="11523" max="11523" width="10.28515625" customWidth="1"/>
    <col min="11524" max="11524" width="6.42578125" customWidth="1"/>
    <col min="11525" max="11525" width="5.28515625" customWidth="1"/>
    <col min="11526" max="11526" width="5" customWidth="1"/>
    <col min="11527" max="11527" width="14.7109375" customWidth="1"/>
    <col min="11528" max="11528" width="4" customWidth="1"/>
    <col min="11529" max="11529" width="7.28515625" customWidth="1"/>
    <col min="11530" max="11530" width="15" customWidth="1"/>
    <col min="11531" max="11531" width="47" customWidth="1"/>
    <col min="11777" max="11777" width="7.42578125" customWidth="1"/>
    <col min="11778" max="11778" width="18.42578125" customWidth="1"/>
    <col min="11779" max="11779" width="10.28515625" customWidth="1"/>
    <col min="11780" max="11780" width="6.42578125" customWidth="1"/>
    <col min="11781" max="11781" width="5.28515625" customWidth="1"/>
    <col min="11782" max="11782" width="5" customWidth="1"/>
    <col min="11783" max="11783" width="14.7109375" customWidth="1"/>
    <col min="11784" max="11784" width="4" customWidth="1"/>
    <col min="11785" max="11785" width="7.28515625" customWidth="1"/>
    <col min="11786" max="11786" width="15" customWidth="1"/>
    <col min="11787" max="11787" width="47" customWidth="1"/>
    <col min="12033" max="12033" width="7.42578125" customWidth="1"/>
    <col min="12034" max="12034" width="18.42578125" customWidth="1"/>
    <col min="12035" max="12035" width="10.28515625" customWidth="1"/>
    <col min="12036" max="12036" width="6.42578125" customWidth="1"/>
    <col min="12037" max="12037" width="5.28515625" customWidth="1"/>
    <col min="12038" max="12038" width="5" customWidth="1"/>
    <col min="12039" max="12039" width="14.7109375" customWidth="1"/>
    <col min="12040" max="12040" width="4" customWidth="1"/>
    <col min="12041" max="12041" width="7.28515625" customWidth="1"/>
    <col min="12042" max="12042" width="15" customWidth="1"/>
    <col min="12043" max="12043" width="47" customWidth="1"/>
    <col min="12289" max="12289" width="7.42578125" customWidth="1"/>
    <col min="12290" max="12290" width="18.42578125" customWidth="1"/>
    <col min="12291" max="12291" width="10.28515625" customWidth="1"/>
    <col min="12292" max="12292" width="6.42578125" customWidth="1"/>
    <col min="12293" max="12293" width="5.28515625" customWidth="1"/>
    <col min="12294" max="12294" width="5" customWidth="1"/>
    <col min="12295" max="12295" width="14.7109375" customWidth="1"/>
    <col min="12296" max="12296" width="4" customWidth="1"/>
    <col min="12297" max="12297" width="7.28515625" customWidth="1"/>
    <col min="12298" max="12298" width="15" customWidth="1"/>
    <col min="12299" max="12299" width="47" customWidth="1"/>
    <col min="12545" max="12545" width="7.42578125" customWidth="1"/>
    <col min="12546" max="12546" width="18.42578125" customWidth="1"/>
    <col min="12547" max="12547" width="10.28515625" customWidth="1"/>
    <col min="12548" max="12548" width="6.42578125" customWidth="1"/>
    <col min="12549" max="12549" width="5.28515625" customWidth="1"/>
    <col min="12550" max="12550" width="5" customWidth="1"/>
    <col min="12551" max="12551" width="14.7109375" customWidth="1"/>
    <col min="12552" max="12552" width="4" customWidth="1"/>
    <col min="12553" max="12553" width="7.28515625" customWidth="1"/>
    <col min="12554" max="12554" width="15" customWidth="1"/>
    <col min="12555" max="12555" width="47" customWidth="1"/>
    <col min="12801" max="12801" width="7.42578125" customWidth="1"/>
    <col min="12802" max="12802" width="18.42578125" customWidth="1"/>
    <col min="12803" max="12803" width="10.28515625" customWidth="1"/>
    <col min="12804" max="12804" width="6.42578125" customWidth="1"/>
    <col min="12805" max="12805" width="5.28515625" customWidth="1"/>
    <col min="12806" max="12806" width="5" customWidth="1"/>
    <col min="12807" max="12807" width="14.7109375" customWidth="1"/>
    <col min="12808" max="12808" width="4" customWidth="1"/>
    <col min="12809" max="12809" width="7.28515625" customWidth="1"/>
    <col min="12810" max="12810" width="15" customWidth="1"/>
    <col min="12811" max="12811" width="47" customWidth="1"/>
    <col min="13057" max="13057" width="7.42578125" customWidth="1"/>
    <col min="13058" max="13058" width="18.42578125" customWidth="1"/>
    <col min="13059" max="13059" width="10.28515625" customWidth="1"/>
    <col min="13060" max="13060" width="6.42578125" customWidth="1"/>
    <col min="13061" max="13061" width="5.28515625" customWidth="1"/>
    <col min="13062" max="13062" width="5" customWidth="1"/>
    <col min="13063" max="13063" width="14.7109375" customWidth="1"/>
    <col min="13064" max="13064" width="4" customWidth="1"/>
    <col min="13065" max="13065" width="7.28515625" customWidth="1"/>
    <col min="13066" max="13066" width="15" customWidth="1"/>
    <col min="13067" max="13067" width="47" customWidth="1"/>
    <col min="13313" max="13313" width="7.42578125" customWidth="1"/>
    <col min="13314" max="13314" width="18.42578125" customWidth="1"/>
    <col min="13315" max="13315" width="10.28515625" customWidth="1"/>
    <col min="13316" max="13316" width="6.42578125" customWidth="1"/>
    <col min="13317" max="13317" width="5.28515625" customWidth="1"/>
    <col min="13318" max="13318" width="5" customWidth="1"/>
    <col min="13319" max="13319" width="14.7109375" customWidth="1"/>
    <col min="13320" max="13320" width="4" customWidth="1"/>
    <col min="13321" max="13321" width="7.28515625" customWidth="1"/>
    <col min="13322" max="13322" width="15" customWidth="1"/>
    <col min="13323" max="13323" width="47" customWidth="1"/>
    <col min="13569" max="13569" width="7.42578125" customWidth="1"/>
    <col min="13570" max="13570" width="18.42578125" customWidth="1"/>
    <col min="13571" max="13571" width="10.28515625" customWidth="1"/>
    <col min="13572" max="13572" width="6.42578125" customWidth="1"/>
    <col min="13573" max="13573" width="5.28515625" customWidth="1"/>
    <col min="13574" max="13574" width="5" customWidth="1"/>
    <col min="13575" max="13575" width="14.7109375" customWidth="1"/>
    <col min="13576" max="13576" width="4" customWidth="1"/>
    <col min="13577" max="13577" width="7.28515625" customWidth="1"/>
    <col min="13578" max="13578" width="15" customWidth="1"/>
    <col min="13579" max="13579" width="47" customWidth="1"/>
    <col min="13825" max="13825" width="7.42578125" customWidth="1"/>
    <col min="13826" max="13826" width="18.42578125" customWidth="1"/>
    <col min="13827" max="13827" width="10.28515625" customWidth="1"/>
    <col min="13828" max="13828" width="6.42578125" customWidth="1"/>
    <col min="13829" max="13829" width="5.28515625" customWidth="1"/>
    <col min="13830" max="13830" width="5" customWidth="1"/>
    <col min="13831" max="13831" width="14.7109375" customWidth="1"/>
    <col min="13832" max="13832" width="4" customWidth="1"/>
    <col min="13833" max="13833" width="7.28515625" customWidth="1"/>
    <col min="13834" max="13834" width="15" customWidth="1"/>
    <col min="13835" max="13835" width="47" customWidth="1"/>
    <col min="14081" max="14081" width="7.42578125" customWidth="1"/>
    <col min="14082" max="14082" width="18.42578125" customWidth="1"/>
    <col min="14083" max="14083" width="10.28515625" customWidth="1"/>
    <col min="14084" max="14084" width="6.42578125" customWidth="1"/>
    <col min="14085" max="14085" width="5.28515625" customWidth="1"/>
    <col min="14086" max="14086" width="5" customWidth="1"/>
    <col min="14087" max="14087" width="14.7109375" customWidth="1"/>
    <col min="14088" max="14088" width="4" customWidth="1"/>
    <col min="14089" max="14089" width="7.28515625" customWidth="1"/>
    <col min="14090" max="14090" width="15" customWidth="1"/>
    <col min="14091" max="14091" width="47" customWidth="1"/>
    <col min="14337" max="14337" width="7.42578125" customWidth="1"/>
    <col min="14338" max="14338" width="18.42578125" customWidth="1"/>
    <col min="14339" max="14339" width="10.28515625" customWidth="1"/>
    <col min="14340" max="14340" width="6.42578125" customWidth="1"/>
    <col min="14341" max="14341" width="5.28515625" customWidth="1"/>
    <col min="14342" max="14342" width="5" customWidth="1"/>
    <col min="14343" max="14343" width="14.7109375" customWidth="1"/>
    <col min="14344" max="14344" width="4" customWidth="1"/>
    <col min="14345" max="14345" width="7.28515625" customWidth="1"/>
    <col min="14346" max="14346" width="15" customWidth="1"/>
    <col min="14347" max="14347" width="47" customWidth="1"/>
    <col min="14593" max="14593" width="7.42578125" customWidth="1"/>
    <col min="14594" max="14594" width="18.42578125" customWidth="1"/>
    <col min="14595" max="14595" width="10.28515625" customWidth="1"/>
    <col min="14596" max="14596" width="6.42578125" customWidth="1"/>
    <col min="14597" max="14597" width="5.28515625" customWidth="1"/>
    <col min="14598" max="14598" width="5" customWidth="1"/>
    <col min="14599" max="14599" width="14.7109375" customWidth="1"/>
    <col min="14600" max="14600" width="4" customWidth="1"/>
    <col min="14601" max="14601" width="7.28515625" customWidth="1"/>
    <col min="14602" max="14602" width="15" customWidth="1"/>
    <col min="14603" max="14603" width="47" customWidth="1"/>
    <col min="14849" max="14849" width="7.42578125" customWidth="1"/>
    <col min="14850" max="14850" width="18.42578125" customWidth="1"/>
    <col min="14851" max="14851" width="10.28515625" customWidth="1"/>
    <col min="14852" max="14852" width="6.42578125" customWidth="1"/>
    <col min="14853" max="14853" width="5.28515625" customWidth="1"/>
    <col min="14854" max="14854" width="5" customWidth="1"/>
    <col min="14855" max="14855" width="14.7109375" customWidth="1"/>
    <col min="14856" max="14856" width="4" customWidth="1"/>
    <col min="14857" max="14857" width="7.28515625" customWidth="1"/>
    <col min="14858" max="14858" width="15" customWidth="1"/>
    <col min="14859" max="14859" width="47" customWidth="1"/>
    <col min="15105" max="15105" width="7.42578125" customWidth="1"/>
    <col min="15106" max="15106" width="18.42578125" customWidth="1"/>
    <col min="15107" max="15107" width="10.28515625" customWidth="1"/>
    <col min="15108" max="15108" width="6.42578125" customWidth="1"/>
    <col min="15109" max="15109" width="5.28515625" customWidth="1"/>
    <col min="15110" max="15110" width="5" customWidth="1"/>
    <col min="15111" max="15111" width="14.7109375" customWidth="1"/>
    <col min="15112" max="15112" width="4" customWidth="1"/>
    <col min="15113" max="15113" width="7.28515625" customWidth="1"/>
    <col min="15114" max="15114" width="15" customWidth="1"/>
    <col min="15115" max="15115" width="47" customWidth="1"/>
    <col min="15361" max="15361" width="7.42578125" customWidth="1"/>
    <col min="15362" max="15362" width="18.42578125" customWidth="1"/>
    <col min="15363" max="15363" width="10.28515625" customWidth="1"/>
    <col min="15364" max="15364" width="6.42578125" customWidth="1"/>
    <col min="15365" max="15365" width="5.28515625" customWidth="1"/>
    <col min="15366" max="15366" width="5" customWidth="1"/>
    <col min="15367" max="15367" width="14.7109375" customWidth="1"/>
    <col min="15368" max="15368" width="4" customWidth="1"/>
    <col min="15369" max="15369" width="7.28515625" customWidth="1"/>
    <col min="15370" max="15370" width="15" customWidth="1"/>
    <col min="15371" max="15371" width="47" customWidth="1"/>
    <col min="15617" max="15617" width="7.42578125" customWidth="1"/>
    <col min="15618" max="15618" width="18.42578125" customWidth="1"/>
    <col min="15619" max="15619" width="10.28515625" customWidth="1"/>
    <col min="15620" max="15620" width="6.42578125" customWidth="1"/>
    <col min="15621" max="15621" width="5.28515625" customWidth="1"/>
    <col min="15622" max="15622" width="5" customWidth="1"/>
    <col min="15623" max="15623" width="14.7109375" customWidth="1"/>
    <col min="15624" max="15624" width="4" customWidth="1"/>
    <col min="15625" max="15625" width="7.28515625" customWidth="1"/>
    <col min="15626" max="15626" width="15" customWidth="1"/>
    <col min="15627" max="15627" width="47" customWidth="1"/>
    <col min="15873" max="15873" width="7.42578125" customWidth="1"/>
    <col min="15874" max="15874" width="18.42578125" customWidth="1"/>
    <col min="15875" max="15875" width="10.28515625" customWidth="1"/>
    <col min="15876" max="15876" width="6.42578125" customWidth="1"/>
    <col min="15877" max="15877" width="5.28515625" customWidth="1"/>
    <col min="15878" max="15878" width="5" customWidth="1"/>
    <col min="15879" max="15879" width="14.7109375" customWidth="1"/>
    <col min="15880" max="15880" width="4" customWidth="1"/>
    <col min="15881" max="15881" width="7.28515625" customWidth="1"/>
    <col min="15882" max="15882" width="15" customWidth="1"/>
    <col min="15883" max="15883" width="47" customWidth="1"/>
    <col min="16129" max="16129" width="7.42578125" customWidth="1"/>
    <col min="16130" max="16130" width="18.42578125" customWidth="1"/>
    <col min="16131" max="16131" width="10.28515625" customWidth="1"/>
    <col min="16132" max="16132" width="6.42578125" customWidth="1"/>
    <col min="16133" max="16133" width="5.28515625" customWidth="1"/>
    <col min="16134" max="16134" width="5" customWidth="1"/>
    <col min="16135" max="16135" width="14.7109375" customWidth="1"/>
    <col min="16136" max="16136" width="4" customWidth="1"/>
    <col min="16137" max="16137" width="7.28515625" customWidth="1"/>
    <col min="16138" max="16138" width="15" customWidth="1"/>
    <col min="16139" max="16139" width="47" customWidth="1"/>
  </cols>
  <sheetData>
    <row r="1" spans="1:15">
      <c r="A1" s="1" t="s">
        <v>1044</v>
      </c>
      <c r="D1" s="2"/>
      <c r="E1" s="2"/>
      <c r="F1" s="2"/>
      <c r="J1" s="1" t="s">
        <v>1045</v>
      </c>
      <c r="M1" s="2"/>
      <c r="N1" s="2"/>
    </row>
    <row r="2" spans="1:15" ht="15.75" thickBot="1">
      <c r="A2" s="3" t="s">
        <v>2</v>
      </c>
      <c r="B2" s="3" t="s">
        <v>3</v>
      </c>
      <c r="C2" s="3" t="s">
        <v>4</v>
      </c>
      <c r="D2" s="4" t="s">
        <v>5</v>
      </c>
      <c r="E2" s="4" t="s">
        <v>6</v>
      </c>
      <c r="F2" s="4" t="s">
        <v>18</v>
      </c>
      <c r="G2" s="4" t="s">
        <v>14</v>
      </c>
      <c r="J2" s="27" t="s">
        <v>2</v>
      </c>
      <c r="K2" s="27" t="s">
        <v>3</v>
      </c>
      <c r="L2" s="27" t="s">
        <v>4</v>
      </c>
      <c r="M2" s="28" t="s">
        <v>5</v>
      </c>
      <c r="N2" s="28" t="s">
        <v>6</v>
      </c>
      <c r="O2" s="28" t="s">
        <v>18</v>
      </c>
    </row>
    <row r="3" spans="1:15" ht="15.75" thickTop="1">
      <c r="A3" s="5">
        <v>2000</v>
      </c>
      <c r="B3" s="5">
        <v>304</v>
      </c>
      <c r="C3" s="5">
        <v>81</v>
      </c>
      <c r="D3" s="6">
        <v>219</v>
      </c>
      <c r="E3" s="6">
        <v>15</v>
      </c>
      <c r="F3" s="6">
        <v>619</v>
      </c>
      <c r="G3" s="6">
        <v>76.894409940000003</v>
      </c>
      <c r="J3" s="7">
        <v>2000</v>
      </c>
      <c r="K3" s="7" t="s">
        <v>16</v>
      </c>
      <c r="L3" s="7" t="s">
        <v>16</v>
      </c>
      <c r="M3" s="7" t="s">
        <v>16</v>
      </c>
      <c r="N3" s="7" t="s">
        <v>16</v>
      </c>
      <c r="O3" s="7" t="s">
        <v>16</v>
      </c>
    </row>
    <row r="4" spans="1:15">
      <c r="A4" s="7">
        <v>2001</v>
      </c>
      <c r="B4" s="7">
        <v>314</v>
      </c>
      <c r="C4" s="7">
        <v>81</v>
      </c>
      <c r="D4" s="8">
        <v>224</v>
      </c>
      <c r="E4" s="8">
        <v>15</v>
      </c>
      <c r="F4" s="8">
        <v>634</v>
      </c>
      <c r="G4" s="8">
        <v>78.757763979999993</v>
      </c>
      <c r="J4" s="7">
        <v>2001</v>
      </c>
      <c r="K4" s="7">
        <f t="shared" ref="K4:K13" si="0">B4-B3</f>
        <v>10</v>
      </c>
      <c r="L4" s="7">
        <f t="shared" ref="L4:L13" si="1">C4-C3</f>
        <v>0</v>
      </c>
      <c r="M4" s="7">
        <f t="shared" ref="M4:M13" si="2">D4-D3</f>
        <v>5</v>
      </c>
      <c r="N4" s="7">
        <f t="shared" ref="N4:N13" si="3">E4-E3</f>
        <v>0</v>
      </c>
      <c r="O4" s="7">
        <f>SUM(K4:N4)</f>
        <v>15</v>
      </c>
    </row>
    <row r="5" spans="1:15">
      <c r="A5" s="7">
        <v>2002</v>
      </c>
      <c r="B5" s="7">
        <v>322</v>
      </c>
      <c r="C5" s="7">
        <v>82</v>
      </c>
      <c r="D5" s="8">
        <v>229</v>
      </c>
      <c r="E5" s="8">
        <v>15</v>
      </c>
      <c r="F5" s="8">
        <v>648</v>
      </c>
      <c r="G5" s="8">
        <v>80.496894409999996</v>
      </c>
      <c r="J5" s="7">
        <v>2002</v>
      </c>
      <c r="K5" s="7">
        <f t="shared" si="0"/>
        <v>8</v>
      </c>
      <c r="L5" s="7">
        <f t="shared" si="1"/>
        <v>1</v>
      </c>
      <c r="M5" s="7">
        <f t="shared" si="2"/>
        <v>5</v>
      </c>
      <c r="N5" s="7">
        <f t="shared" si="3"/>
        <v>0</v>
      </c>
      <c r="O5" s="7">
        <f t="shared" ref="O5:O13" si="4">SUM(K5:N5)</f>
        <v>14</v>
      </c>
    </row>
    <row r="6" spans="1:15">
      <c r="A6" s="7">
        <v>2003</v>
      </c>
      <c r="B6" s="7">
        <v>322</v>
      </c>
      <c r="C6" s="7">
        <v>82</v>
      </c>
      <c r="D6" s="8">
        <v>231</v>
      </c>
      <c r="E6" s="8">
        <v>15</v>
      </c>
      <c r="F6" s="8">
        <v>650</v>
      </c>
      <c r="G6" s="8">
        <v>80.745341609999997</v>
      </c>
      <c r="J6" s="7">
        <v>2003</v>
      </c>
      <c r="K6" s="7">
        <f t="shared" si="0"/>
        <v>0</v>
      </c>
      <c r="L6" s="7">
        <f t="shared" si="1"/>
        <v>0</v>
      </c>
      <c r="M6" s="7">
        <f t="shared" si="2"/>
        <v>2</v>
      </c>
      <c r="N6" s="7">
        <f t="shared" si="3"/>
        <v>0</v>
      </c>
      <c r="O6" s="7">
        <f t="shared" si="4"/>
        <v>2</v>
      </c>
    </row>
    <row r="7" spans="1:15">
      <c r="A7" s="7">
        <v>2004</v>
      </c>
      <c r="B7" s="7">
        <v>336</v>
      </c>
      <c r="C7" s="7">
        <v>85</v>
      </c>
      <c r="D7" s="8">
        <v>233</v>
      </c>
      <c r="E7" s="8">
        <v>15</v>
      </c>
      <c r="F7" s="8">
        <v>669</v>
      </c>
      <c r="G7" s="8">
        <v>83.105590059999997</v>
      </c>
      <c r="J7" s="7">
        <v>2004</v>
      </c>
      <c r="K7" s="7">
        <f t="shared" si="0"/>
        <v>14</v>
      </c>
      <c r="L7" s="7">
        <f t="shared" si="1"/>
        <v>3</v>
      </c>
      <c r="M7" s="7">
        <f t="shared" si="2"/>
        <v>2</v>
      </c>
      <c r="N7" s="7">
        <f t="shared" si="3"/>
        <v>0</v>
      </c>
      <c r="O7" s="7">
        <f t="shared" si="4"/>
        <v>19</v>
      </c>
    </row>
    <row r="8" spans="1:15">
      <c r="A8" s="7">
        <v>2005</v>
      </c>
      <c r="B8" s="7">
        <v>341</v>
      </c>
      <c r="C8" s="7">
        <v>96</v>
      </c>
      <c r="D8" s="8">
        <v>238</v>
      </c>
      <c r="E8" s="8">
        <v>15</v>
      </c>
      <c r="F8" s="8">
        <f t="shared" ref="F8:F11" si="5">SUM(B8:E8)</f>
        <v>690</v>
      </c>
      <c r="G8" s="8">
        <f t="shared" ref="G8:G12" si="6">(F8/805)*100</f>
        <v>85.714285714285708</v>
      </c>
      <c r="J8" s="7">
        <v>2005</v>
      </c>
      <c r="K8" s="7">
        <f t="shared" si="0"/>
        <v>5</v>
      </c>
      <c r="L8" s="7">
        <f t="shared" si="1"/>
        <v>11</v>
      </c>
      <c r="M8" s="7">
        <f t="shared" si="2"/>
        <v>5</v>
      </c>
      <c r="N8" s="7">
        <f t="shared" si="3"/>
        <v>0</v>
      </c>
      <c r="O8" s="7">
        <f t="shared" si="4"/>
        <v>21</v>
      </c>
    </row>
    <row r="9" spans="1:15">
      <c r="A9" s="7">
        <v>2006</v>
      </c>
      <c r="B9" s="7">
        <v>354</v>
      </c>
      <c r="C9" s="7">
        <v>103</v>
      </c>
      <c r="D9" s="8">
        <v>260</v>
      </c>
      <c r="E9" s="8">
        <v>15</v>
      </c>
      <c r="F9" s="8">
        <f t="shared" si="5"/>
        <v>732</v>
      </c>
      <c r="G9" s="8">
        <f t="shared" si="6"/>
        <v>90.931677018633536</v>
      </c>
      <c r="J9" s="7">
        <v>2006</v>
      </c>
      <c r="K9" s="7">
        <f t="shared" si="0"/>
        <v>13</v>
      </c>
      <c r="L9" s="7">
        <f t="shared" si="1"/>
        <v>7</v>
      </c>
      <c r="M9" s="7">
        <f t="shared" si="2"/>
        <v>22</v>
      </c>
      <c r="N9" s="7">
        <f t="shared" si="3"/>
        <v>0</v>
      </c>
      <c r="O9" s="7">
        <f t="shared" si="4"/>
        <v>42</v>
      </c>
    </row>
    <row r="10" spans="1:15">
      <c r="A10" s="8">
        <v>2007</v>
      </c>
      <c r="B10" s="8">
        <v>354</v>
      </c>
      <c r="C10" s="8">
        <v>106</v>
      </c>
      <c r="D10" s="8">
        <v>266</v>
      </c>
      <c r="E10" s="8">
        <v>20</v>
      </c>
      <c r="F10" s="8">
        <f t="shared" si="5"/>
        <v>746</v>
      </c>
      <c r="G10" s="8">
        <f t="shared" si="6"/>
        <v>92.670807453416145</v>
      </c>
      <c r="J10" s="8">
        <v>2007</v>
      </c>
      <c r="K10" s="7">
        <f t="shared" si="0"/>
        <v>0</v>
      </c>
      <c r="L10" s="7">
        <f t="shared" si="1"/>
        <v>3</v>
      </c>
      <c r="M10" s="7">
        <f t="shared" si="2"/>
        <v>6</v>
      </c>
      <c r="N10" s="7">
        <f t="shared" si="3"/>
        <v>5</v>
      </c>
      <c r="O10" s="7">
        <f t="shared" si="4"/>
        <v>14</v>
      </c>
    </row>
    <row r="11" spans="1:15">
      <c r="A11" s="8">
        <v>2008</v>
      </c>
      <c r="B11" s="8">
        <v>358</v>
      </c>
      <c r="C11" s="8">
        <v>109</v>
      </c>
      <c r="D11" s="8">
        <v>270</v>
      </c>
      <c r="E11" s="8">
        <v>20</v>
      </c>
      <c r="F11" s="8">
        <f t="shared" si="5"/>
        <v>757</v>
      </c>
      <c r="G11" s="8">
        <f t="shared" si="6"/>
        <v>94.037267080745352</v>
      </c>
      <c r="J11" s="8">
        <v>2008</v>
      </c>
      <c r="K11" s="7">
        <f t="shared" si="0"/>
        <v>4</v>
      </c>
      <c r="L11" s="7">
        <f t="shared" si="1"/>
        <v>3</v>
      </c>
      <c r="M11" s="7">
        <f t="shared" si="2"/>
        <v>4</v>
      </c>
      <c r="N11" s="7">
        <f t="shared" si="3"/>
        <v>0</v>
      </c>
      <c r="O11" s="7">
        <f t="shared" si="4"/>
        <v>11</v>
      </c>
    </row>
    <row r="12" spans="1:15">
      <c r="A12" s="8">
        <v>2009</v>
      </c>
      <c r="B12" s="8">
        <v>362</v>
      </c>
      <c r="C12" s="8">
        <v>109</v>
      </c>
      <c r="D12" s="12">
        <v>270</v>
      </c>
      <c r="E12" s="12">
        <v>20</v>
      </c>
      <c r="F12" s="8">
        <f>SUM(B12:E12)</f>
        <v>761</v>
      </c>
      <c r="G12" s="8">
        <f t="shared" si="6"/>
        <v>94.534161490683232</v>
      </c>
      <c r="J12" s="8">
        <v>2009</v>
      </c>
      <c r="K12" s="7">
        <f t="shared" si="0"/>
        <v>4</v>
      </c>
      <c r="L12" s="7">
        <f t="shared" si="1"/>
        <v>0</v>
      </c>
      <c r="M12" s="7">
        <f t="shared" si="2"/>
        <v>0</v>
      </c>
      <c r="N12" s="7">
        <f t="shared" si="3"/>
        <v>0</v>
      </c>
      <c r="O12" s="7">
        <f t="shared" si="4"/>
        <v>4</v>
      </c>
    </row>
    <row r="13" spans="1:15">
      <c r="A13" s="13">
        <v>2010</v>
      </c>
      <c r="B13" s="13">
        <v>363</v>
      </c>
      <c r="C13" s="13">
        <v>114</v>
      </c>
      <c r="D13" s="14">
        <v>270</v>
      </c>
      <c r="E13" s="14">
        <v>20</v>
      </c>
      <c r="F13" s="13">
        <f>SUM(B13:E13)</f>
        <v>767</v>
      </c>
      <c r="G13" s="13">
        <f>(F13/805)*100</f>
        <v>95.279503105590052</v>
      </c>
      <c r="J13" s="30">
        <v>2010</v>
      </c>
      <c r="K13" s="31">
        <f t="shared" si="0"/>
        <v>1</v>
      </c>
      <c r="L13" s="31">
        <f t="shared" si="1"/>
        <v>5</v>
      </c>
      <c r="M13" s="31">
        <f t="shared" si="2"/>
        <v>0</v>
      </c>
      <c r="N13" s="31">
        <f t="shared" si="3"/>
        <v>0</v>
      </c>
      <c r="O13" s="31">
        <f t="shared" si="4"/>
        <v>6</v>
      </c>
    </row>
    <row r="14" spans="1:15">
      <c r="J14" s="32" t="s">
        <v>1046</v>
      </c>
      <c r="K14" s="29">
        <f>AVERAGE(K4:K13)</f>
        <v>5.9</v>
      </c>
      <c r="L14" s="29">
        <f t="shared" ref="L14:N14" si="7">AVERAGE(L4:L13)</f>
        <v>3.3</v>
      </c>
      <c r="M14" s="29">
        <f t="shared" si="7"/>
        <v>5.0999999999999996</v>
      </c>
      <c r="N14" s="29">
        <f t="shared" si="7"/>
        <v>0.5</v>
      </c>
      <c r="O14" s="29">
        <f>SUM(K14:N14)</f>
        <v>14.799999999999999</v>
      </c>
    </row>
    <row r="21" spans="1:11">
      <c r="A21" s="1" t="s">
        <v>1047</v>
      </c>
      <c r="K21" s="2"/>
    </row>
    <row r="22" spans="1:11" ht="15.75" thickBot="1">
      <c r="A22" s="3" t="s">
        <v>2</v>
      </c>
      <c r="B22" s="3" t="s">
        <v>3</v>
      </c>
      <c r="C22" s="3" t="s">
        <v>4</v>
      </c>
      <c r="D22" s="3" t="s">
        <v>5</v>
      </c>
      <c r="E22" s="3" t="s">
        <v>8</v>
      </c>
      <c r="F22" s="3" t="s">
        <v>6</v>
      </c>
      <c r="G22" s="3" t="s">
        <v>9</v>
      </c>
      <c r="H22" s="3" t="s">
        <v>7</v>
      </c>
      <c r="I22" s="3" t="s">
        <v>18</v>
      </c>
      <c r="J22" s="3" t="s">
        <v>14</v>
      </c>
      <c r="K22" t="s">
        <v>1047</v>
      </c>
    </row>
    <row r="23" spans="1:11" ht="15.75" thickTop="1">
      <c r="A23" s="5">
        <v>2000</v>
      </c>
      <c r="B23" s="5">
        <v>70</v>
      </c>
      <c r="C23" s="5">
        <v>24</v>
      </c>
      <c r="D23" s="5">
        <v>198.5</v>
      </c>
      <c r="E23" s="5">
        <v>0</v>
      </c>
      <c r="F23" s="5">
        <v>0</v>
      </c>
      <c r="G23" s="5">
        <v>0</v>
      </c>
      <c r="H23" s="5">
        <v>0</v>
      </c>
      <c r="I23" s="5">
        <v>292.5</v>
      </c>
      <c r="J23" s="5">
        <f>(I23/792.5)*100</f>
        <v>36.90851735015773</v>
      </c>
      <c r="K23" s="9" t="s">
        <v>1048</v>
      </c>
    </row>
    <row r="24" spans="1:11">
      <c r="A24" s="7">
        <v>2001</v>
      </c>
      <c r="B24" s="7">
        <v>175</v>
      </c>
      <c r="C24" s="7">
        <v>59</v>
      </c>
      <c r="D24" s="7">
        <v>285.5</v>
      </c>
      <c r="E24" s="7">
        <v>40</v>
      </c>
      <c r="F24" s="7">
        <v>0</v>
      </c>
      <c r="G24" s="7">
        <v>0</v>
      </c>
      <c r="H24" s="7">
        <v>0</v>
      </c>
      <c r="I24" s="7">
        <v>559.5</v>
      </c>
      <c r="J24" s="7">
        <f>(I24/792.5)*100</f>
        <v>70.599369085173507</v>
      </c>
    </row>
    <row r="25" spans="1:11">
      <c r="A25" s="7">
        <v>2002</v>
      </c>
      <c r="B25" s="7">
        <v>443</v>
      </c>
      <c r="C25" s="7">
        <v>453</v>
      </c>
      <c r="D25" s="7">
        <v>357.5</v>
      </c>
      <c r="E25" s="7">
        <v>40</v>
      </c>
      <c r="F25" s="7">
        <v>0</v>
      </c>
      <c r="G25" s="7">
        <v>0</v>
      </c>
      <c r="H25" s="7">
        <v>0</v>
      </c>
      <c r="I25" s="7">
        <v>1393.5</v>
      </c>
      <c r="J25" s="7">
        <v>100</v>
      </c>
    </row>
    <row r="26" spans="1:11">
      <c r="A26" s="7">
        <v>2003</v>
      </c>
      <c r="B26" s="7">
        <v>580</v>
      </c>
      <c r="C26" s="7">
        <v>521</v>
      </c>
      <c r="D26" s="7">
        <v>357.5</v>
      </c>
      <c r="E26" s="7">
        <v>40</v>
      </c>
      <c r="F26" s="7">
        <v>0</v>
      </c>
      <c r="G26" s="7">
        <v>0</v>
      </c>
      <c r="H26" s="7">
        <v>0</v>
      </c>
      <c r="I26" s="7">
        <v>1498.5</v>
      </c>
      <c r="J26" s="7">
        <v>100</v>
      </c>
      <c r="K26" t="s">
        <v>1049</v>
      </c>
    </row>
    <row r="27" spans="1:11">
      <c r="A27" s="7">
        <v>2004</v>
      </c>
      <c r="B27" s="7">
        <v>600</v>
      </c>
      <c r="C27" s="7">
        <v>561</v>
      </c>
      <c r="D27" s="7">
        <v>467.5</v>
      </c>
      <c r="E27" s="7">
        <v>40</v>
      </c>
      <c r="F27" s="7">
        <v>0</v>
      </c>
      <c r="G27" s="7">
        <v>0</v>
      </c>
      <c r="H27" s="7">
        <v>0</v>
      </c>
      <c r="I27" s="7">
        <v>1668.5</v>
      </c>
      <c r="J27" s="7">
        <v>100</v>
      </c>
      <c r="K27" t="s">
        <v>1050</v>
      </c>
    </row>
    <row r="28" spans="1:11">
      <c r="A28" s="7">
        <v>2005</v>
      </c>
      <c r="B28" s="7">
        <v>640</v>
      </c>
      <c r="C28" s="7">
        <v>636</v>
      </c>
      <c r="D28" s="7">
        <v>467.5</v>
      </c>
      <c r="E28" s="7">
        <v>40</v>
      </c>
      <c r="F28" s="7">
        <v>0</v>
      </c>
      <c r="G28" s="7">
        <v>0</v>
      </c>
      <c r="H28" s="7">
        <v>0</v>
      </c>
      <c r="I28" s="7">
        <f t="shared" ref="I28:I33" si="8">SUM(B28:H28)</f>
        <v>1783.5</v>
      </c>
      <c r="J28" s="7">
        <v>100</v>
      </c>
    </row>
    <row r="29" spans="1:11">
      <c r="A29" s="7">
        <v>2006</v>
      </c>
      <c r="B29" s="7">
        <v>653</v>
      </c>
      <c r="C29" s="7">
        <v>636</v>
      </c>
      <c r="D29" s="7">
        <v>507</v>
      </c>
      <c r="E29" s="7">
        <v>40</v>
      </c>
      <c r="F29" s="7">
        <v>0</v>
      </c>
      <c r="G29" s="7">
        <v>0</v>
      </c>
      <c r="H29" s="7">
        <v>0</v>
      </c>
      <c r="I29" s="7">
        <f t="shared" si="8"/>
        <v>1836</v>
      </c>
      <c r="J29" s="7">
        <v>100</v>
      </c>
      <c r="K29" s="18"/>
    </row>
    <row r="30" spans="1:11">
      <c r="A30" s="8">
        <v>2007</v>
      </c>
      <c r="B30" s="8">
        <v>653</v>
      </c>
      <c r="C30" s="8">
        <v>895</v>
      </c>
      <c r="D30" s="8">
        <f>D29+56.5</f>
        <v>563.5</v>
      </c>
      <c r="E30" s="8">
        <v>40</v>
      </c>
      <c r="F30" s="8">
        <v>9</v>
      </c>
      <c r="G30" s="8">
        <v>0</v>
      </c>
      <c r="H30" s="8">
        <v>0</v>
      </c>
      <c r="I30" s="8">
        <f t="shared" si="8"/>
        <v>2160.5</v>
      </c>
      <c r="J30" s="8">
        <v>100</v>
      </c>
    </row>
    <row r="31" spans="1:11">
      <c r="A31" s="8">
        <v>2008</v>
      </c>
      <c r="B31" s="8">
        <v>676</v>
      </c>
      <c r="C31" s="19">
        <v>895</v>
      </c>
      <c r="D31" s="8">
        <v>563.5</v>
      </c>
      <c r="E31" s="8">
        <v>40</v>
      </c>
      <c r="F31" s="8">
        <v>9</v>
      </c>
      <c r="G31" s="8">
        <v>0</v>
      </c>
      <c r="H31" s="8">
        <v>0</v>
      </c>
      <c r="I31" s="8">
        <f t="shared" si="8"/>
        <v>2183.5</v>
      </c>
      <c r="J31" s="8">
        <v>100</v>
      </c>
      <c r="K31" s="2"/>
    </row>
    <row r="32" spans="1:11" s="2" customFormat="1">
      <c r="A32" s="8">
        <v>2009</v>
      </c>
      <c r="B32" s="8">
        <v>676</v>
      </c>
      <c r="C32" s="19">
        <v>895</v>
      </c>
      <c r="D32" s="8">
        <v>563.5</v>
      </c>
      <c r="E32" s="8">
        <v>40</v>
      </c>
      <c r="F32" s="8">
        <v>9</v>
      </c>
      <c r="G32" s="8">
        <v>0</v>
      </c>
      <c r="H32" s="8">
        <v>0</v>
      </c>
      <c r="I32" s="8">
        <f t="shared" si="8"/>
        <v>2183.5</v>
      </c>
      <c r="J32" s="8">
        <v>100</v>
      </c>
    </row>
    <row r="33" spans="1:12">
      <c r="A33" s="20">
        <v>2010</v>
      </c>
      <c r="B33" s="21">
        <v>676</v>
      </c>
      <c r="C33" s="22">
        <v>895</v>
      </c>
      <c r="D33" s="21">
        <v>563.5</v>
      </c>
      <c r="E33" s="21">
        <v>40</v>
      </c>
      <c r="F33" s="21">
        <v>9</v>
      </c>
      <c r="G33" s="21">
        <v>0</v>
      </c>
      <c r="H33" s="21">
        <v>0</v>
      </c>
      <c r="I33" s="21">
        <f t="shared" si="8"/>
        <v>2183.5</v>
      </c>
      <c r="J33" s="21">
        <v>100</v>
      </c>
      <c r="K33" s="15" t="s">
        <v>1051</v>
      </c>
    </row>
    <row r="34" spans="1:12">
      <c r="C34" t="s">
        <v>1052</v>
      </c>
      <c r="D34" s="2"/>
      <c r="E34" s="2"/>
      <c r="F34" s="2"/>
      <c r="G34" s="2"/>
      <c r="H34" s="2"/>
      <c r="I34" s="2"/>
      <c r="J34" s="2"/>
    </row>
    <row r="35" spans="1:12">
      <c r="A35" s="1" t="s">
        <v>1044</v>
      </c>
      <c r="D35" s="2"/>
      <c r="E35" s="2"/>
      <c r="F35" s="2"/>
      <c r="G35" s="2"/>
      <c r="H35" s="2"/>
      <c r="I35" s="2"/>
      <c r="J35" s="2"/>
    </row>
    <row r="36" spans="1:12" ht="15.75" thickBot="1">
      <c r="A36" s="3" t="s">
        <v>2</v>
      </c>
      <c r="B36" s="3" t="s">
        <v>3</v>
      </c>
      <c r="C36" s="3" t="s">
        <v>4</v>
      </c>
      <c r="D36" s="4" t="s">
        <v>5</v>
      </c>
      <c r="E36" s="4" t="s">
        <v>6</v>
      </c>
      <c r="F36" s="4" t="s">
        <v>18</v>
      </c>
      <c r="G36" s="4" t="s">
        <v>14</v>
      </c>
      <c r="H36" s="2"/>
      <c r="I36" s="2"/>
      <c r="J36" s="2"/>
    </row>
    <row r="37" spans="1:12" ht="15.75" thickTop="1">
      <c r="A37" s="5">
        <v>2000</v>
      </c>
      <c r="B37" s="5">
        <v>304</v>
      </c>
      <c r="C37" s="5">
        <v>81</v>
      </c>
      <c r="D37" s="6">
        <v>219</v>
      </c>
      <c r="E37" s="6">
        <v>15</v>
      </c>
      <c r="F37" s="6">
        <v>619</v>
      </c>
      <c r="G37" s="6">
        <v>76.894409940000003</v>
      </c>
      <c r="H37" s="2"/>
      <c r="I37" s="2"/>
      <c r="J37" s="2"/>
    </row>
    <row r="38" spans="1:12">
      <c r="A38" s="7">
        <v>2001</v>
      </c>
      <c r="B38" s="7">
        <v>314</v>
      </c>
      <c r="C38" s="7">
        <v>81</v>
      </c>
      <c r="D38" s="8">
        <v>224</v>
      </c>
      <c r="E38" s="8">
        <v>15</v>
      </c>
      <c r="F38" s="8">
        <v>634</v>
      </c>
      <c r="G38" s="8">
        <v>78.757763979999993</v>
      </c>
      <c r="H38" s="2"/>
      <c r="I38" s="2"/>
      <c r="J38" s="2"/>
    </row>
    <row r="39" spans="1:12">
      <c r="A39" s="7">
        <v>2002</v>
      </c>
      <c r="B39" s="7">
        <v>322</v>
      </c>
      <c r="C39" s="7">
        <v>82</v>
      </c>
      <c r="D39" s="8">
        <v>229</v>
      </c>
      <c r="E39" s="8">
        <v>15</v>
      </c>
      <c r="F39" s="8">
        <v>648</v>
      </c>
      <c r="G39" s="8">
        <v>80.496894409999996</v>
      </c>
      <c r="H39" s="9" t="s">
        <v>1053</v>
      </c>
      <c r="I39" s="2"/>
      <c r="J39" s="2"/>
      <c r="K39" s="9" t="s">
        <v>1054</v>
      </c>
    </row>
    <row r="40" spans="1:12">
      <c r="A40" s="7">
        <v>2003</v>
      </c>
      <c r="B40" s="7">
        <v>322</v>
      </c>
      <c r="C40" s="7">
        <v>82</v>
      </c>
      <c r="D40" s="8">
        <v>231</v>
      </c>
      <c r="E40" s="8">
        <v>15</v>
      </c>
      <c r="F40" s="8">
        <v>650</v>
      </c>
      <c r="G40" s="8">
        <v>80.745341609999997</v>
      </c>
      <c r="H40" s="9" t="s">
        <v>1055</v>
      </c>
      <c r="I40" s="2"/>
      <c r="J40" s="2"/>
      <c r="K40" s="9" t="s">
        <v>1056</v>
      </c>
    </row>
    <row r="41" spans="1:12">
      <c r="A41" s="7">
        <v>2004</v>
      </c>
      <c r="B41" s="7">
        <v>336</v>
      </c>
      <c r="C41" s="7">
        <v>85</v>
      </c>
      <c r="D41" s="8">
        <v>233</v>
      </c>
      <c r="E41" s="8">
        <v>15</v>
      </c>
      <c r="F41" s="8">
        <v>669</v>
      </c>
      <c r="G41" s="8">
        <v>83.105590059999997</v>
      </c>
      <c r="H41" s="2" t="s">
        <v>1057</v>
      </c>
      <c r="I41" s="2"/>
      <c r="J41" s="2"/>
      <c r="K41" s="2" t="s">
        <v>1058</v>
      </c>
      <c r="L41" s="10"/>
    </row>
    <row r="42" spans="1:12">
      <c r="A42" s="7">
        <v>2005</v>
      </c>
      <c r="B42" s="7">
        <v>341</v>
      </c>
      <c r="C42" s="7">
        <v>96</v>
      </c>
      <c r="D42" s="8">
        <v>238</v>
      </c>
      <c r="E42" s="8">
        <v>15</v>
      </c>
      <c r="F42" s="8">
        <f t="shared" ref="F42:F47" si="9">SUM(B42:E42)</f>
        <v>690</v>
      </c>
      <c r="G42" s="8">
        <f t="shared" ref="G42:G47" si="10">(F42/805)*100</f>
        <v>85.714285714285708</v>
      </c>
      <c r="H42" s="2"/>
      <c r="I42" s="2"/>
      <c r="J42" s="2"/>
      <c r="K42" s="11" t="s">
        <v>1059</v>
      </c>
    </row>
    <row r="43" spans="1:12">
      <c r="A43" s="7">
        <v>2006</v>
      </c>
      <c r="B43" s="7">
        <v>354</v>
      </c>
      <c r="C43" s="7">
        <v>103</v>
      </c>
      <c r="D43" s="8">
        <v>260</v>
      </c>
      <c r="E43" s="8">
        <v>15</v>
      </c>
      <c r="F43" s="8">
        <f t="shared" si="9"/>
        <v>732</v>
      </c>
      <c r="G43" s="8">
        <f t="shared" si="10"/>
        <v>90.931677018633536</v>
      </c>
      <c r="H43" s="2" t="s">
        <v>1060</v>
      </c>
      <c r="I43" s="2"/>
      <c r="J43" s="2"/>
    </row>
    <row r="44" spans="1:12">
      <c r="A44" s="8">
        <v>2007</v>
      </c>
      <c r="B44" s="8">
        <v>354</v>
      </c>
      <c r="C44" s="8">
        <v>106</v>
      </c>
      <c r="D44" s="8">
        <v>266</v>
      </c>
      <c r="E44" s="8">
        <v>20</v>
      </c>
      <c r="F44" s="8">
        <f t="shared" si="9"/>
        <v>746</v>
      </c>
      <c r="G44" s="8">
        <f t="shared" si="10"/>
        <v>92.670807453416145</v>
      </c>
      <c r="H44" s="2"/>
      <c r="I44" s="2"/>
      <c r="J44" s="2"/>
    </row>
    <row r="45" spans="1:12">
      <c r="A45" s="8">
        <v>2008</v>
      </c>
      <c r="B45" s="8">
        <v>358</v>
      </c>
      <c r="C45" s="8">
        <v>109</v>
      </c>
      <c r="D45" s="8">
        <v>270</v>
      </c>
      <c r="E45" s="8">
        <v>20</v>
      </c>
      <c r="F45" s="8">
        <f t="shared" si="9"/>
        <v>757</v>
      </c>
      <c r="G45" s="8">
        <f t="shared" si="10"/>
        <v>94.037267080745352</v>
      </c>
      <c r="H45" s="2"/>
      <c r="I45">
        <f>SUM(F47-F37)</f>
        <v>148</v>
      </c>
      <c r="J45" s="2" t="s">
        <v>1061</v>
      </c>
      <c r="K45" s="2"/>
    </row>
    <row r="46" spans="1:12" s="2" customFormat="1">
      <c r="A46" s="8">
        <v>2009</v>
      </c>
      <c r="B46" s="8">
        <v>362</v>
      </c>
      <c r="C46" s="8">
        <v>109</v>
      </c>
      <c r="D46" s="12">
        <v>270</v>
      </c>
      <c r="E46" s="12">
        <v>20</v>
      </c>
      <c r="F46" s="8">
        <f t="shared" si="9"/>
        <v>761</v>
      </c>
      <c r="G46" s="8">
        <f t="shared" si="10"/>
        <v>94.534161490683232</v>
      </c>
    </row>
    <row r="47" spans="1:12">
      <c r="A47" s="13">
        <v>2010</v>
      </c>
      <c r="B47" s="13">
        <v>363</v>
      </c>
      <c r="C47" s="13">
        <v>114</v>
      </c>
      <c r="D47" s="14">
        <v>270</v>
      </c>
      <c r="E47" s="14">
        <v>20</v>
      </c>
      <c r="F47" s="13">
        <f t="shared" si="9"/>
        <v>767</v>
      </c>
      <c r="G47" s="13">
        <f t="shared" si="10"/>
        <v>95.279503105590052</v>
      </c>
      <c r="H47" s="2"/>
      <c r="I47" s="2"/>
      <c r="K47" s="15" t="s">
        <v>1062</v>
      </c>
    </row>
    <row r="48" spans="1:12">
      <c r="F48" s="16"/>
      <c r="G48" s="16"/>
      <c r="K48" s="2"/>
    </row>
    <row r="49" spans="1:7">
      <c r="A49" t="s">
        <v>1063</v>
      </c>
    </row>
    <row r="50" spans="1:7">
      <c r="A50" t="s">
        <v>1064</v>
      </c>
    </row>
    <row r="51" spans="1:7">
      <c r="B51" s="23"/>
    </row>
    <row r="52" spans="1:7">
      <c r="A52" t="s">
        <v>1065</v>
      </c>
    </row>
    <row r="53" spans="1:7">
      <c r="A53" t="s">
        <v>1066</v>
      </c>
    </row>
    <row r="54" spans="1:7">
      <c r="A54" t="s">
        <v>1067</v>
      </c>
    </row>
    <row r="55" spans="1:7">
      <c r="A55" t="s">
        <v>1068</v>
      </c>
      <c r="B55" t="s">
        <v>1069</v>
      </c>
      <c r="C55" t="s">
        <v>1070</v>
      </c>
      <c r="D55" t="s">
        <v>14</v>
      </c>
    </row>
    <row r="56" spans="1:7">
      <c r="A56">
        <v>2000</v>
      </c>
      <c r="B56">
        <v>28</v>
      </c>
      <c r="C56">
        <v>28</v>
      </c>
      <c r="D56">
        <v>93.333333330000002</v>
      </c>
    </row>
    <row r="57" spans="1:7">
      <c r="A57">
        <v>2001</v>
      </c>
      <c r="B57">
        <v>37</v>
      </c>
      <c r="C57">
        <v>65</v>
      </c>
      <c r="D57">
        <v>100</v>
      </c>
      <c r="G57" s="9" t="s">
        <v>1071</v>
      </c>
    </row>
    <row r="58" spans="1:7">
      <c r="A58">
        <v>2002</v>
      </c>
      <c r="B58">
        <v>51</v>
      </c>
      <c r="C58">
        <v>116</v>
      </c>
      <c r="D58">
        <v>100</v>
      </c>
    </row>
    <row r="59" spans="1:7">
      <c r="A59">
        <v>2003</v>
      </c>
      <c r="B59">
        <v>11</v>
      </c>
      <c r="C59">
        <v>127</v>
      </c>
      <c r="D59">
        <v>100</v>
      </c>
    </row>
    <row r="60" spans="1:7">
      <c r="A60">
        <v>2004</v>
      </c>
      <c r="B60">
        <v>13</v>
      </c>
      <c r="C60">
        <v>140</v>
      </c>
      <c r="D60">
        <v>100</v>
      </c>
    </row>
    <row r="61" spans="1:7">
      <c r="A61">
        <v>2005</v>
      </c>
      <c r="B61">
        <v>6</v>
      </c>
      <c r="C61">
        <v>146</v>
      </c>
      <c r="D61">
        <v>100</v>
      </c>
    </row>
    <row r="62" spans="1:7">
      <c r="A62">
        <v>2006</v>
      </c>
      <c r="B62">
        <v>6</v>
      </c>
      <c r="C62">
        <v>152</v>
      </c>
      <c r="D62">
        <v>100</v>
      </c>
    </row>
    <row r="63" spans="1:7">
      <c r="A63" s="9">
        <v>2007</v>
      </c>
      <c r="B63" s="9">
        <v>4</v>
      </c>
      <c r="C63" s="9">
        <v>156</v>
      </c>
      <c r="D63" s="9">
        <v>100</v>
      </c>
    </row>
    <row r="64" spans="1:7">
      <c r="A64" s="9">
        <v>2008</v>
      </c>
      <c r="B64" s="9">
        <v>6</v>
      </c>
      <c r="C64" s="9">
        <v>161</v>
      </c>
      <c r="D64" s="9">
        <v>100</v>
      </c>
    </row>
    <row r="65" spans="1:5" s="2" customFormat="1">
      <c r="A65" s="9">
        <v>2009</v>
      </c>
      <c r="B65" s="9">
        <v>6</v>
      </c>
      <c r="C65" s="9">
        <v>166</v>
      </c>
      <c r="D65" s="9">
        <v>100</v>
      </c>
    </row>
    <row r="66" spans="1:5">
      <c r="A66" s="24">
        <v>2010</v>
      </c>
      <c r="B66" s="24">
        <v>7</v>
      </c>
      <c r="C66" s="24">
        <v>173</v>
      </c>
      <c r="D66" s="24">
        <v>100</v>
      </c>
    </row>
    <row r="68" spans="1:5">
      <c r="A68" t="s">
        <v>1072</v>
      </c>
    </row>
    <row r="69" spans="1:5">
      <c r="A69" t="s">
        <v>1068</v>
      </c>
      <c r="B69" s="25" t="s">
        <v>14</v>
      </c>
      <c r="E69" t="s">
        <v>1072</v>
      </c>
    </row>
    <row r="70" spans="1:5">
      <c r="A70">
        <v>2000</v>
      </c>
      <c r="B70">
        <f t="shared" ref="B70:B78" si="11">((J23+G37+D56)/3)</f>
        <v>69.045420206719243</v>
      </c>
      <c r="E70" t="s">
        <v>1073</v>
      </c>
    </row>
    <row r="71" spans="1:5">
      <c r="A71">
        <v>2001</v>
      </c>
      <c r="B71">
        <f t="shared" si="11"/>
        <v>83.119044355057838</v>
      </c>
      <c r="E71" s="2"/>
    </row>
    <row r="72" spans="1:5">
      <c r="A72">
        <v>2002</v>
      </c>
      <c r="B72">
        <f t="shared" si="11"/>
        <v>93.498964803333322</v>
      </c>
    </row>
    <row r="73" spans="1:5">
      <c r="A73">
        <v>2003</v>
      </c>
      <c r="B73">
        <f t="shared" si="11"/>
        <v>93.581780536666656</v>
      </c>
      <c r="E73" s="11" t="s">
        <v>1074</v>
      </c>
    </row>
    <row r="74" spans="1:5">
      <c r="A74">
        <v>2004</v>
      </c>
      <c r="B74">
        <f t="shared" si="11"/>
        <v>94.368530019999994</v>
      </c>
    </row>
    <row r="75" spans="1:5">
      <c r="A75">
        <v>2005</v>
      </c>
      <c r="B75">
        <f t="shared" si="11"/>
        <v>95.238095238095241</v>
      </c>
      <c r="E75" t="s">
        <v>1075</v>
      </c>
    </row>
    <row r="76" spans="1:5">
      <c r="A76">
        <v>2006</v>
      </c>
      <c r="B76">
        <f t="shared" si="11"/>
        <v>96.97722567287785</v>
      </c>
    </row>
    <row r="77" spans="1:5">
      <c r="A77">
        <v>2007</v>
      </c>
      <c r="B77">
        <f t="shared" si="11"/>
        <v>97.556935817805382</v>
      </c>
    </row>
    <row r="78" spans="1:5">
      <c r="A78">
        <v>2008</v>
      </c>
      <c r="B78">
        <f t="shared" si="11"/>
        <v>98.012422360248436</v>
      </c>
    </row>
    <row r="79" spans="1:5">
      <c r="A79">
        <v>2009</v>
      </c>
      <c r="B79">
        <f>(D65+G46+J32)/3</f>
        <v>98.178053830227739</v>
      </c>
    </row>
    <row r="80" spans="1:5">
      <c r="A80" s="26">
        <v>2010</v>
      </c>
      <c r="B80" s="26">
        <v>98.426501367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29F1E9FFEE354EAE6283D896656F21" ma:contentTypeVersion="17" ma:contentTypeDescription="Create a new document." ma:contentTypeScope="" ma:versionID="78255b67e9f87947611315d76b4cff77">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2b7e6fc-842e-45ea-8967-46b7e7972aa4" xmlns:ns6="0085b17f-ec7f-4467-953e-fc4d869ccdd2" targetNamespace="http://schemas.microsoft.com/office/2006/metadata/properties" ma:root="true" ma:fieldsID="04616d08f30d43136a17c313c82b4810" ns1:_="" ns2:_="" ns3:_="" ns4:_="" ns5:_="" ns6:_="">
    <xsd:import namespace="http://schemas.microsoft.com/sharepoint/v3"/>
    <xsd:import namespace="4ffa91fb-a0ff-4ac5-b2db-65c790d184a4"/>
    <xsd:import namespace="http://schemas.microsoft.com/sharepoint.v3"/>
    <xsd:import namespace="http://schemas.microsoft.com/sharepoint/v3/fields"/>
    <xsd:import namespace="92b7e6fc-842e-45ea-8967-46b7e7972aa4"/>
    <xsd:import namespace="0085b17f-ec7f-4467-953e-fc4d869ccdd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Location" minOccurs="0"/>
                <xsd:element ref="ns6:SharedWithUsers" minOccurs="0"/>
                <xsd:element ref="ns6:SharedWithDetails" minOccurs="0"/>
                <xsd:element ref="ns5:lcf76f155ced4ddcb4097134ff3c332f" minOccurs="0"/>
                <xsd:element ref="ns5:MediaLengthInSeconds" minOccurs="0"/>
                <xsd:element ref="ns5:MediaServiceOCR"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fb1368de-358a-4ac7-86b0-f19a73e29e78}" ma:internalName="TaxCatchAllLabel" ma:readOnly="true" ma:showField="CatchAllDataLabel" ma:web="0085b17f-ec7f-4467-953e-fc4d869ccdd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fb1368de-358a-4ac7-86b0-f19a73e29e78}" ma:internalName="TaxCatchAll" ma:showField="CatchAllData" ma:web="0085b17f-ec7f-4467-953e-fc4d869ccd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b7e6fc-842e-45ea-8967-46b7e7972aa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39" nillable="true" ma:displayName="MediaLengthInSeconds" ma:hidden="true" ma:internalName="MediaLengthInSeconds" ma:readOnly="true">
      <xsd:simpleType>
        <xsd:restriction base="dms:Unknown"/>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85b17f-ec7f-4467-953e-fc4d869ccdd2"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lcf76f155ced4ddcb4097134ff3c332f xmlns="92b7e6fc-842e-45ea-8967-46b7e7972aa4">
      <Terms xmlns="http://schemas.microsoft.com/office/infopath/2007/PartnerControls"/>
    </lcf76f155ced4ddcb4097134ff3c332f>
    <Record xmlns="4ffa91fb-a0ff-4ac5-b2db-65c790d184a4">Shared</Record>
    <Rights xmlns="4ffa91fb-a0ff-4ac5-b2db-65c790d184a4" xsi:nil="true"/>
    <Document_x0020_Creation_x0020_Date xmlns="4ffa91fb-a0ff-4ac5-b2db-65c790d184a4">2024-09-19T13:56:34+00:00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3D6F87BD-A3A1-4B58-ABAA-C40A3089BF0B}"/>
</file>

<file path=customXml/itemProps2.xml><?xml version="1.0" encoding="utf-8"?>
<ds:datastoreItem xmlns:ds="http://schemas.openxmlformats.org/officeDocument/2006/customXml" ds:itemID="{8B5750DA-D900-46ED-AA76-05DECDEE4849}"/>
</file>

<file path=customXml/itemProps3.xml><?xml version="1.0" encoding="utf-8"?>
<ds:datastoreItem xmlns:ds="http://schemas.openxmlformats.org/officeDocument/2006/customXml" ds:itemID="{8AE50A55-5A0D-411F-9082-30CCB0AFCC39}"/>
</file>

<file path=customXml/itemProps4.xml><?xml version="1.0" encoding="utf-8"?>
<ds:datastoreItem xmlns:ds="http://schemas.openxmlformats.org/officeDocument/2006/customXml" ds:itemID="{6CF654CC-517F-402D-A345-C0F6D68880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sbrzezinski</dc:creator>
  <cp:keywords/>
  <dc:description/>
  <cp:lastModifiedBy>Ayers, Katie</cp:lastModifiedBy>
  <cp:revision/>
  <dcterms:created xsi:type="dcterms:W3CDTF">2012-02-28T18:15:40Z</dcterms:created>
  <dcterms:modified xsi:type="dcterms:W3CDTF">2025-07-07T14:55:46Z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0x010100F229F1E9FFEE354EAE6283D896656F21</vt:lpwstr>
  </property>
  <property fmtid="{D5CDD505-2E9C-101B-9397-08002B2CF9AE}" pid="3" name="AuthorIds_UIVersion_512">
    <vt:lpwstr>251</vt:lpwstr>
  </property>
  <property fmtid="{D5CDD505-2E9C-101B-9397-08002B2CF9AE}" pid="4" name="TaxKeyword">
    <vt:lpwstr/>
  </property>
  <property fmtid="{D5CDD505-2E9C-101B-9397-08002B2CF9AE}" pid="5" name="MediaServiceImageTags">
    <vt:lpwstr/>
  </property>
  <property fmtid="{D5CDD505-2E9C-101B-9397-08002B2CF9AE}" pid="6" name="e3f09c3df709400db2417a7161762d62">
    <vt:lpwstr/>
  </property>
  <property fmtid="{D5CDD505-2E9C-101B-9397-08002B2CF9AE}" pid="7" name="EPA_x0020_Subject">
    <vt:lpwstr/>
  </property>
  <property fmtid="{D5CDD505-2E9C-101B-9397-08002B2CF9AE}" pid="8" name="Document Type">
    <vt:lpwstr/>
  </property>
  <property fmtid="{D5CDD505-2E9C-101B-9397-08002B2CF9AE}" pid="9" name="EPA Subject">
    <vt:lpwstr/>
  </property>
  <property fmtid="{D5CDD505-2E9C-101B-9397-08002B2CF9AE}" pid="10" name="Document_x0020_Type">
    <vt:lpwstr/>
  </property>
</Properties>
</file>