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charts/chart7.xml" ContentType="application/vnd.openxmlformats-officedocument.drawingml.chart+xml"/>
  <Override PartName="/xl/drawings/drawing10.xml" ContentType="application/vnd.openxmlformats-officedocument.drawingml.chartshapes+xml"/>
  <Override PartName="/xl/charts/chart8.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8"/>
  <workbookPr autoCompressPictures="0"/>
  <mc:AlternateContent xmlns:mc="http://schemas.openxmlformats.org/markup-compatibility/2006">
    <mc:Choice Requires="x15">
      <x15ac:absPath xmlns:x15ac="http://schemas.microsoft.com/office/spreadsheetml/2010/11/ac" url="R:\Current Projects\Annual Mapping\Annual Reports\report2024\tables\Prelim tables for EPA 6-13-25\"/>
    </mc:Choice>
  </mc:AlternateContent>
  <xr:revisionPtr revIDLastSave="0" documentId="8_{53671D6D-2847-4A0B-B822-139C8742E84E}" xr6:coauthVersionLast="47" xr6:coauthVersionMax="47" xr10:uidLastSave="{00000000-0000-0000-0000-000000000000}"/>
  <bookViews>
    <workbookView xWindow="-120" yWindow="-120" windowWidth="29040" windowHeight="15840" tabRatio="681" xr2:uid="{00000000-000D-0000-FFFF-FFFF00000000}"/>
  </bookViews>
  <sheets>
    <sheet name="Bay grass summary" sheetId="6" r:id="rId1"/>
    <sheet name="SAV" sheetId="1" r:id="rId2"/>
    <sheet name="Salinity zone totals" sheetId="16" r:id="rId3"/>
    <sheet name="Geographic zone totals" sheetId="17" r:id="rId4"/>
    <sheet name="SAV Area by CBP Segment by Stat" sheetId="12" r:id="rId5"/>
    <sheet name="density details" sheetId="4" r:id="rId6"/>
    <sheet name="density by Salinity zone" sheetId="14" r:id="rId7"/>
    <sheet name="Key Info" sheetId="15" r:id="rId8"/>
  </sheets>
  <definedNames>
    <definedName name="_xlnm._FilterDatabase" localSheetId="4" hidden="1">'SAV Area by CBP Segment by Stat'!$A$2:$BY$2</definedName>
    <definedName name="_xlnm.Print_Area" localSheetId="3">'Geographic zone totals'!$A$3:$O$37</definedName>
    <definedName name="_xlnm.Print_Area" localSheetId="2">'Salinity zone totals'!$A$2:$S$54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2" i="16" l="1"/>
  <c r="Z43" i="16"/>
  <c r="H52" i="1"/>
  <c r="C44" i="16"/>
  <c r="N47" i="1"/>
  <c r="M47" i="1"/>
  <c r="L47" i="1"/>
  <c r="K47" i="1"/>
  <c r="E47" i="1"/>
  <c r="C41" i="6" s="1"/>
  <c r="D47" i="1"/>
  <c r="G43" i="17"/>
  <c r="I43" i="17" s="1"/>
  <c r="H43" i="17"/>
  <c r="K43" i="17"/>
  <c r="G44" i="17"/>
  <c r="I44" i="17" s="1"/>
  <c r="H44" i="17"/>
  <c r="K44" i="17"/>
  <c r="G45" i="17"/>
  <c r="H45" i="17"/>
  <c r="I45" i="17"/>
  <c r="K45" i="17"/>
  <c r="K49" i="17" s="1"/>
  <c r="F47" i="17"/>
  <c r="G47" i="17"/>
  <c r="I47" i="17" s="1"/>
  <c r="H47" i="17"/>
  <c r="J47" i="17"/>
  <c r="K47" i="17"/>
  <c r="F48" i="17"/>
  <c r="G48" i="17"/>
  <c r="I48" i="17" s="1"/>
  <c r="H48" i="17"/>
  <c r="J48" i="17"/>
  <c r="K48" i="17"/>
  <c r="F49" i="17"/>
  <c r="G49" i="17"/>
  <c r="I49" i="17" s="1"/>
  <c r="H49" i="17"/>
  <c r="J49" i="17"/>
  <c r="F51" i="17"/>
  <c r="G51" i="17"/>
  <c r="H51" i="17"/>
  <c r="I51" i="17"/>
  <c r="J51" i="17"/>
  <c r="K51" i="17"/>
  <c r="F52" i="17"/>
  <c r="G52" i="17"/>
  <c r="H52" i="17"/>
  <c r="I52" i="17"/>
  <c r="J52" i="17"/>
  <c r="F53" i="17"/>
  <c r="G53" i="17"/>
  <c r="I53" i="17" s="1"/>
  <c r="H53" i="17"/>
  <c r="J53" i="17"/>
  <c r="C44" i="17"/>
  <c r="B47" i="1"/>
  <c r="B48" i="1"/>
  <c r="A42" i="4"/>
  <c r="B42" i="4"/>
  <c r="C42" i="4"/>
  <c r="E42" i="4"/>
  <c r="F42" i="4"/>
  <c r="H42" i="4"/>
  <c r="I42" i="4"/>
  <c r="K42" i="4"/>
  <c r="L42" i="4" s="1"/>
  <c r="A43" i="4"/>
  <c r="B53" i="17"/>
  <c r="B52" i="17"/>
  <c r="B51" i="17"/>
  <c r="B49" i="17"/>
  <c r="B48" i="17"/>
  <c r="B47" i="17"/>
  <c r="D44" i="17"/>
  <c r="M44" i="17"/>
  <c r="L44" i="17"/>
  <c r="N44" i="17"/>
  <c r="O44" i="17" s="1"/>
  <c r="Q44" i="17" s="1"/>
  <c r="P44" i="17"/>
  <c r="C45" i="17"/>
  <c r="C53" i="17" s="1"/>
  <c r="D45" i="17"/>
  <c r="E45" i="17" s="1"/>
  <c r="M45" i="17"/>
  <c r="L45" i="17"/>
  <c r="N45" i="17"/>
  <c r="O45" i="17" s="1"/>
  <c r="Q45" i="17" s="1"/>
  <c r="P45" i="17"/>
  <c r="B43" i="16"/>
  <c r="C43" i="16" s="1"/>
  <c r="D43" i="16"/>
  <c r="X43" i="16" s="1"/>
  <c r="E43" i="16"/>
  <c r="G43" i="16"/>
  <c r="H43" i="16"/>
  <c r="I43" i="16"/>
  <c r="J43" i="16"/>
  <c r="K43" i="16" s="1"/>
  <c r="L43" i="16"/>
  <c r="M43" i="16" s="1"/>
  <c r="P43" i="16" s="1"/>
  <c r="N43" i="16"/>
  <c r="O43" i="16"/>
  <c r="Q43" i="16"/>
  <c r="R43" i="16"/>
  <c r="U43" i="16" s="1"/>
  <c r="S43" i="16"/>
  <c r="T43" i="16"/>
  <c r="V43" i="16"/>
  <c r="Y43" i="16"/>
  <c r="D44" i="16"/>
  <c r="E44" i="16"/>
  <c r="I44" i="16"/>
  <c r="J44" i="16"/>
  <c r="L44" i="16"/>
  <c r="M44" i="16" s="1"/>
  <c r="P44" i="16" s="1"/>
  <c r="N44" i="16"/>
  <c r="O44" i="16"/>
  <c r="T44" i="16"/>
  <c r="Y44" i="16"/>
  <c r="A43" i="16"/>
  <c r="A44" i="16"/>
  <c r="AF42" i="14"/>
  <c r="Z42" i="14"/>
  <c r="Y42" i="14"/>
  <c r="X42" i="14"/>
  <c r="W42" i="14"/>
  <c r="AA42" i="14" s="1"/>
  <c r="V42" i="14"/>
  <c r="U42" i="14"/>
  <c r="T42" i="14"/>
  <c r="S42" i="14"/>
  <c r="A42" i="16"/>
  <c r="D42" i="16"/>
  <c r="E42" i="16"/>
  <c r="I42" i="16"/>
  <c r="J42" i="16"/>
  <c r="N42" i="16"/>
  <c r="O42" i="16"/>
  <c r="S42" i="16"/>
  <c r="T42" i="16"/>
  <c r="X42" i="16"/>
  <c r="A41" i="6"/>
  <c r="C48" i="1"/>
  <c r="D48" i="1"/>
  <c r="E48" i="1" s="1"/>
  <c r="F48" i="1"/>
  <c r="S43" i="14"/>
  <c r="K48" i="1" s="1"/>
  <c r="T43" i="14"/>
  <c r="L48" i="1" s="1"/>
  <c r="U43" i="14"/>
  <c r="M48" i="1" s="1"/>
  <c r="A40" i="6"/>
  <c r="A42" i="6"/>
  <c r="A41" i="4"/>
  <c r="N43" i="17"/>
  <c r="O43" i="17" s="1"/>
  <c r="L43" i="17"/>
  <c r="M43" i="17"/>
  <c r="D43" i="17"/>
  <c r="C43" i="17"/>
  <c r="E43" i="17" s="1"/>
  <c r="D46" i="1"/>
  <c r="E46" i="1" s="1"/>
  <c r="C40" i="6" s="1"/>
  <c r="V43" i="14"/>
  <c r="N48" i="1" s="1"/>
  <c r="W43" i="14"/>
  <c r="B44" i="16" s="1"/>
  <c r="X43" i="14"/>
  <c r="G44" i="16" s="1"/>
  <c r="H44" i="16" s="1"/>
  <c r="K44" i="16" s="1"/>
  <c r="Y43" i="14"/>
  <c r="Z43" i="14"/>
  <c r="Q44" i="16" s="1"/>
  <c r="R44" i="16" s="1"/>
  <c r="U44" i="16" s="1"/>
  <c r="K52" i="17" l="1"/>
  <c r="K53" i="17"/>
  <c r="O49" i="17"/>
  <c r="N49" i="17"/>
  <c r="O48" i="17"/>
  <c r="O47" i="17"/>
  <c r="N47" i="17"/>
  <c r="N48" i="17"/>
  <c r="E44" i="17"/>
  <c r="N51" i="17"/>
  <c r="C51" i="17"/>
  <c r="O51" i="17"/>
  <c r="N52" i="17"/>
  <c r="O53" i="17"/>
  <c r="N53" i="17"/>
  <c r="C52" i="17"/>
  <c r="O52" i="17"/>
  <c r="S44" i="16"/>
  <c r="V44" i="16"/>
  <c r="K43" i="4"/>
  <c r="L43" i="4" s="1"/>
  <c r="E43" i="4"/>
  <c r="B43" i="4"/>
  <c r="C43" i="4" s="1"/>
  <c r="O48" i="1"/>
  <c r="H43" i="4"/>
  <c r="I43" i="4" s="1"/>
  <c r="X44" i="16"/>
  <c r="D42" i="4"/>
  <c r="F43" i="4"/>
  <c r="N42" i="4"/>
  <c r="M42" i="4"/>
  <c r="W43" i="16"/>
  <c r="F43" i="16"/>
  <c r="C46" i="16"/>
  <c r="H46" i="16"/>
  <c r="R46" i="16"/>
  <c r="G48" i="1"/>
  <c r="C42" i="6"/>
  <c r="AA43" i="14"/>
  <c r="F47" i="1" s="1"/>
  <c r="C47" i="1" l="1"/>
  <c r="N43" i="4"/>
  <c r="G42" i="4"/>
  <c r="O42" i="4"/>
  <c r="J42" i="4"/>
  <c r="W44" i="16"/>
  <c r="Z44" i="16" s="1"/>
  <c r="F44" i="16"/>
  <c r="G47" i="1"/>
  <c r="B41" i="6"/>
  <c r="G50" i="1"/>
  <c r="H50" i="1" s="1"/>
  <c r="P48" i="1"/>
  <c r="M46" i="16"/>
  <c r="P47" i="1"/>
  <c r="G58" i="1" l="1"/>
  <c r="G59" i="1"/>
  <c r="G60" i="1"/>
  <c r="M43" i="4"/>
  <c r="D43" i="4"/>
  <c r="J43" i="4"/>
  <c r="G43" i="4"/>
  <c r="O43" i="4"/>
  <c r="W46" i="16"/>
  <c r="B42" i="6"/>
  <c r="B60" i="17" l="1"/>
  <c r="S41" i="14"/>
  <c r="P43" i="17" l="1"/>
  <c r="Q43" i="17" s="1"/>
  <c r="B41" i="4"/>
  <c r="K46" i="1"/>
  <c r="Z41" i="14"/>
  <c r="Q42" i="16" s="1"/>
  <c r="R42" i="16" s="1"/>
  <c r="U42" i="16" s="1"/>
  <c r="Y41" i="14"/>
  <c r="L42" i="16" s="1"/>
  <c r="M42" i="16" s="1"/>
  <c r="P42" i="16" s="1"/>
  <c r="X41" i="14"/>
  <c r="G42" i="16" s="1"/>
  <c r="H42" i="16" s="1"/>
  <c r="K42" i="16" s="1"/>
  <c r="W41" i="14"/>
  <c r="B42" i="16" s="1"/>
  <c r="V41" i="14"/>
  <c r="U41" i="14"/>
  <c r="T41" i="14"/>
  <c r="E41" i="4" l="1"/>
  <c r="H41" i="4"/>
  <c r="O47" i="1"/>
  <c r="K41" i="4"/>
  <c r="N41" i="4"/>
  <c r="O41" i="4" s="1"/>
  <c r="C41" i="4"/>
  <c r="C42" i="16"/>
  <c r="V42" i="16"/>
  <c r="M46" i="1"/>
  <c r="N46" i="1"/>
  <c r="L46" i="1"/>
  <c r="AA41" i="14"/>
  <c r="B46" i="1" s="1"/>
  <c r="V40" i="14"/>
  <c r="U40" i="14"/>
  <c r="T40" i="14"/>
  <c r="S40" i="14"/>
  <c r="O46" i="1" l="1"/>
  <c r="M41" i="4"/>
  <c r="L41" i="4"/>
  <c r="G41" i="4"/>
  <c r="F41" i="4"/>
  <c r="F42" i="16"/>
  <c r="W42" i="16"/>
  <c r="D41" i="4"/>
  <c r="I41" i="4"/>
  <c r="J41" i="4"/>
  <c r="F46" i="1"/>
  <c r="C46" i="1"/>
  <c r="B40" i="6" s="1"/>
  <c r="P41" i="17"/>
  <c r="N41" i="17"/>
  <c r="O41" i="17" s="1"/>
  <c r="Q41" i="17" s="1"/>
  <c r="L41" i="17"/>
  <c r="K41" i="17"/>
  <c r="M41" i="17" s="1"/>
  <c r="H41" i="17"/>
  <c r="G41" i="17"/>
  <c r="D41" i="17"/>
  <c r="C41" i="17"/>
  <c r="A40" i="16"/>
  <c r="D40" i="16"/>
  <c r="E40" i="16"/>
  <c r="I40" i="16"/>
  <c r="J40" i="16"/>
  <c r="N40" i="16"/>
  <c r="O40" i="16"/>
  <c r="S40" i="16"/>
  <c r="T40" i="16"/>
  <c r="X40" i="16"/>
  <c r="A41" i="16"/>
  <c r="E41" i="16"/>
  <c r="J41" i="16"/>
  <c r="O41" i="16"/>
  <c r="T41" i="16"/>
  <c r="A39" i="4"/>
  <c r="A40" i="4"/>
  <c r="A39" i="6"/>
  <c r="AF40" i="14"/>
  <c r="I41" i="17" l="1"/>
  <c r="E41" i="17"/>
  <c r="G46" i="1"/>
  <c r="D45" i="1"/>
  <c r="E45" i="1" s="1"/>
  <c r="C39" i="6" s="1"/>
  <c r="A38" i="6"/>
  <c r="Z40" i="14"/>
  <c r="Y40" i="14"/>
  <c r="X40" i="14"/>
  <c r="W40" i="14"/>
  <c r="K40" i="4"/>
  <c r="H40" i="4"/>
  <c r="E40" i="4"/>
  <c r="B40" i="4"/>
  <c r="I40" i="4" l="1"/>
  <c r="F40" i="4"/>
  <c r="C40" i="4"/>
  <c r="D40" i="4"/>
  <c r="L40" i="4"/>
  <c r="M40" i="4"/>
  <c r="P46" i="1"/>
  <c r="Q41" i="16"/>
  <c r="R41" i="16" s="1"/>
  <c r="S41" i="16"/>
  <c r="N41" i="16"/>
  <c r="L41" i="16"/>
  <c r="M41" i="16" s="1"/>
  <c r="G41" i="16"/>
  <c r="H41" i="16" s="1"/>
  <c r="I41" i="16"/>
  <c r="N45" i="1"/>
  <c r="M45" i="1"/>
  <c r="L45" i="1"/>
  <c r="K45" i="1"/>
  <c r="B41" i="16"/>
  <c r="D41" i="16"/>
  <c r="AA40" i="14"/>
  <c r="B45" i="1" s="1"/>
  <c r="C45" i="1" s="1"/>
  <c r="N40" i="4"/>
  <c r="O40" i="4" s="1"/>
  <c r="G40" i="4" l="1"/>
  <c r="J40" i="4"/>
  <c r="U41" i="16"/>
  <c r="X41" i="16"/>
  <c r="P41" i="16"/>
  <c r="F45" i="1"/>
  <c r="O45" i="1"/>
  <c r="K41" i="16"/>
  <c r="V41" i="16"/>
  <c r="C41" i="16"/>
  <c r="G45" i="1"/>
  <c r="B39" i="6"/>
  <c r="F41" i="16" l="1"/>
  <c r="W41" i="16"/>
  <c r="P45" i="1"/>
  <c r="E4" i="16" l="1"/>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Z39" i="14" l="1"/>
  <c r="Q40" i="16" s="1"/>
  <c r="R40" i="16" s="1"/>
  <c r="U40" i="16" s="1"/>
  <c r="Y39" i="14"/>
  <c r="L40" i="16" s="1"/>
  <c r="M40" i="16" s="1"/>
  <c r="P40" i="16" s="1"/>
  <c r="X39" i="14"/>
  <c r="G40" i="16" s="1"/>
  <c r="H40" i="16" s="1"/>
  <c r="W39" i="14"/>
  <c r="B40" i="16" s="1"/>
  <c r="V39" i="14"/>
  <c r="K39" i="4" s="1"/>
  <c r="U39" i="14"/>
  <c r="H39" i="4" s="1"/>
  <c r="T39" i="14"/>
  <c r="E39" i="4" s="1"/>
  <c r="S39" i="14"/>
  <c r="B39" i="4" s="1"/>
  <c r="F39" i="4" l="1"/>
  <c r="I39" i="4"/>
  <c r="C39" i="4"/>
  <c r="N39" i="4"/>
  <c r="O39" i="4" s="1"/>
  <c r="K40" i="16"/>
  <c r="L39" i="4"/>
  <c r="C40" i="16"/>
  <c r="F40" i="16" s="1"/>
  <c r="V40" i="16"/>
  <c r="AA39" i="14"/>
  <c r="A38" i="4"/>
  <c r="C42" i="17"/>
  <c r="N40" i="17"/>
  <c r="O40" i="17" s="1"/>
  <c r="L40" i="17"/>
  <c r="K40" i="17"/>
  <c r="M40" i="17" s="1"/>
  <c r="H40" i="17"/>
  <c r="G40" i="17"/>
  <c r="D40" i="17"/>
  <c r="C40" i="17"/>
  <c r="D42" i="17"/>
  <c r="G42" i="17"/>
  <c r="H42" i="17"/>
  <c r="K42" i="17"/>
  <c r="L42" i="17"/>
  <c r="N42" i="17"/>
  <c r="O42" i="17" s="1"/>
  <c r="A39" i="16"/>
  <c r="D39" i="16"/>
  <c r="I39" i="16"/>
  <c r="J39" i="16"/>
  <c r="N39" i="16"/>
  <c r="O39" i="16"/>
  <c r="S39" i="16"/>
  <c r="T39" i="16"/>
  <c r="X39" i="16"/>
  <c r="A37" i="6"/>
  <c r="L44" i="1"/>
  <c r="M44" i="1"/>
  <c r="N44" i="1"/>
  <c r="K44" i="1"/>
  <c r="J39" i="4" l="1"/>
  <c r="M39" i="4"/>
  <c r="G39" i="4"/>
  <c r="D39" i="4"/>
  <c r="E40" i="17"/>
  <c r="I40" i="17"/>
  <c r="W40" i="16"/>
  <c r="I42" i="17"/>
  <c r="M42" i="17"/>
  <c r="E42" i="17"/>
  <c r="D43" i="1" l="1"/>
  <c r="E43" i="1" s="1"/>
  <c r="C37" i="6" s="1"/>
  <c r="B44" i="1"/>
  <c r="D44" i="1"/>
  <c r="E44" i="1" s="1"/>
  <c r="C38" i="6" s="1"/>
  <c r="O44" i="1"/>
  <c r="F44" i="1" l="1"/>
  <c r="C44" i="1"/>
  <c r="G44" i="1" l="1"/>
  <c r="B38" i="6"/>
  <c r="P44" i="1"/>
  <c r="S4" i="14"/>
  <c r="T4" i="14"/>
  <c r="U4" i="14"/>
  <c r="V4" i="14"/>
  <c r="W4" i="14"/>
  <c r="X4" i="14"/>
  <c r="Y4" i="14"/>
  <c r="Z4" i="14"/>
  <c r="S5" i="14"/>
  <c r="T5" i="14"/>
  <c r="U5" i="14"/>
  <c r="V5" i="14"/>
  <c r="W5" i="14"/>
  <c r="X5" i="14"/>
  <c r="Y5" i="14"/>
  <c r="Z5" i="14"/>
  <c r="S6" i="14"/>
  <c r="T6" i="14"/>
  <c r="U6" i="14"/>
  <c r="V6" i="14"/>
  <c r="W6" i="14"/>
  <c r="X6" i="14"/>
  <c r="Y6" i="14"/>
  <c r="Z6" i="14"/>
  <c r="S7" i="14"/>
  <c r="T7" i="14"/>
  <c r="U7" i="14"/>
  <c r="V7" i="14"/>
  <c r="W7" i="14"/>
  <c r="X7" i="14"/>
  <c r="Y7" i="14"/>
  <c r="Z7" i="14"/>
  <c r="S8" i="14"/>
  <c r="T8" i="14"/>
  <c r="U8" i="14"/>
  <c r="V8" i="14"/>
  <c r="W8" i="14"/>
  <c r="X8" i="14"/>
  <c r="Y8" i="14"/>
  <c r="Z8" i="14"/>
  <c r="S9" i="14"/>
  <c r="T9" i="14"/>
  <c r="U9" i="14"/>
  <c r="V9" i="14"/>
  <c r="W9" i="14"/>
  <c r="X9" i="14"/>
  <c r="Y9" i="14"/>
  <c r="Z9" i="14"/>
  <c r="S10" i="14"/>
  <c r="T10" i="14"/>
  <c r="U10" i="14"/>
  <c r="V10" i="14"/>
  <c r="W10" i="14"/>
  <c r="X10" i="14"/>
  <c r="Y10" i="14"/>
  <c r="Z10" i="14"/>
  <c r="S11" i="14"/>
  <c r="T11" i="14"/>
  <c r="U11" i="14"/>
  <c r="V11" i="14"/>
  <c r="W11" i="14"/>
  <c r="X11" i="14"/>
  <c r="Y11" i="14"/>
  <c r="Z11" i="14"/>
  <c r="S12" i="14"/>
  <c r="T12" i="14"/>
  <c r="U12" i="14"/>
  <c r="V12" i="14"/>
  <c r="W12" i="14"/>
  <c r="X12" i="14"/>
  <c r="Y12" i="14"/>
  <c r="Z12" i="14"/>
  <c r="S13" i="14"/>
  <c r="T13" i="14"/>
  <c r="U13" i="14"/>
  <c r="V13" i="14"/>
  <c r="W13" i="14"/>
  <c r="X13" i="14"/>
  <c r="Y13" i="14"/>
  <c r="Z13" i="14"/>
  <c r="S14" i="14"/>
  <c r="T14" i="14"/>
  <c r="U14" i="14"/>
  <c r="V14" i="14"/>
  <c r="W14" i="14"/>
  <c r="X14" i="14"/>
  <c r="Y14" i="14"/>
  <c r="Z14" i="14"/>
  <c r="S15" i="14"/>
  <c r="T15" i="14"/>
  <c r="U15" i="14"/>
  <c r="V15" i="14"/>
  <c r="W15" i="14"/>
  <c r="X15" i="14"/>
  <c r="Y15" i="14"/>
  <c r="Z15" i="14"/>
  <c r="S16" i="14"/>
  <c r="T16" i="14"/>
  <c r="U16" i="14"/>
  <c r="V16" i="14"/>
  <c r="W16" i="14"/>
  <c r="X16" i="14"/>
  <c r="Y16" i="14"/>
  <c r="Z16" i="14"/>
  <c r="S17" i="14"/>
  <c r="T17" i="14"/>
  <c r="U17" i="14"/>
  <c r="V17" i="14"/>
  <c r="W17" i="14"/>
  <c r="X17" i="14"/>
  <c r="Y17" i="14"/>
  <c r="Z17" i="14"/>
  <c r="S18" i="14"/>
  <c r="T18" i="14"/>
  <c r="U18" i="14"/>
  <c r="V18" i="14"/>
  <c r="W18" i="14"/>
  <c r="X18" i="14"/>
  <c r="Y18" i="14"/>
  <c r="Z18" i="14"/>
  <c r="S19" i="14"/>
  <c r="T19" i="14"/>
  <c r="U19" i="14"/>
  <c r="V19" i="14"/>
  <c r="W19" i="14"/>
  <c r="X19" i="14"/>
  <c r="Y19" i="14"/>
  <c r="Z19" i="14"/>
  <c r="S20" i="14"/>
  <c r="T20" i="14"/>
  <c r="U20" i="14"/>
  <c r="V20" i="14"/>
  <c r="W20" i="14"/>
  <c r="X20" i="14"/>
  <c r="Y20" i="14"/>
  <c r="Z20" i="14"/>
  <c r="S21" i="14"/>
  <c r="T21" i="14"/>
  <c r="U21" i="14"/>
  <c r="V21" i="14"/>
  <c r="W21" i="14"/>
  <c r="X21" i="14"/>
  <c r="Y21" i="14"/>
  <c r="Z21" i="14"/>
  <c r="S22" i="14"/>
  <c r="T22" i="14"/>
  <c r="U22" i="14"/>
  <c r="V22" i="14"/>
  <c r="W22" i="14"/>
  <c r="X22" i="14"/>
  <c r="Y22" i="14"/>
  <c r="Z22" i="14"/>
  <c r="S23" i="14"/>
  <c r="T23" i="14"/>
  <c r="U23" i="14"/>
  <c r="V23" i="14"/>
  <c r="W23" i="14"/>
  <c r="X23" i="14"/>
  <c r="Y23" i="14"/>
  <c r="Z23" i="14"/>
  <c r="S24" i="14"/>
  <c r="T24" i="14"/>
  <c r="U24" i="14"/>
  <c r="V24" i="14"/>
  <c r="W24" i="14"/>
  <c r="X24" i="14"/>
  <c r="Y24" i="14"/>
  <c r="Z24" i="14"/>
  <c r="S25" i="14"/>
  <c r="T25" i="14"/>
  <c r="U25" i="14"/>
  <c r="V25" i="14"/>
  <c r="W25" i="14"/>
  <c r="X25" i="14"/>
  <c r="Y25" i="14"/>
  <c r="Z25" i="14"/>
  <c r="S26" i="14"/>
  <c r="T26" i="14"/>
  <c r="U26" i="14"/>
  <c r="V26" i="14"/>
  <c r="W26" i="14"/>
  <c r="X26" i="14"/>
  <c r="Y26" i="14"/>
  <c r="Z26" i="14"/>
  <c r="S27" i="14"/>
  <c r="T27" i="14"/>
  <c r="U27" i="14"/>
  <c r="V27" i="14"/>
  <c r="W27" i="14"/>
  <c r="X27" i="14"/>
  <c r="Y27" i="14"/>
  <c r="Z27" i="14"/>
  <c r="S28" i="14"/>
  <c r="T28" i="14"/>
  <c r="U28" i="14"/>
  <c r="V28" i="14"/>
  <c r="W28" i="14"/>
  <c r="X28" i="14"/>
  <c r="Y28" i="14"/>
  <c r="Z28" i="14"/>
  <c r="S29" i="14"/>
  <c r="T29" i="14"/>
  <c r="U29" i="14"/>
  <c r="V29" i="14"/>
  <c r="W29" i="14"/>
  <c r="X29" i="14"/>
  <c r="Y29" i="14"/>
  <c r="Z29" i="14"/>
  <c r="S30" i="14"/>
  <c r="T30" i="14"/>
  <c r="U30" i="14"/>
  <c r="V30" i="14"/>
  <c r="W30" i="14"/>
  <c r="X30" i="14"/>
  <c r="Y30" i="14"/>
  <c r="Z30" i="14"/>
  <c r="S31" i="14"/>
  <c r="T31" i="14"/>
  <c r="U31" i="14"/>
  <c r="V31" i="14"/>
  <c r="W31" i="14"/>
  <c r="X31" i="14"/>
  <c r="Y31" i="14"/>
  <c r="Z31" i="14"/>
  <c r="S32" i="14"/>
  <c r="T32" i="14"/>
  <c r="U32" i="14"/>
  <c r="V32" i="14"/>
  <c r="W32" i="14"/>
  <c r="X32" i="14"/>
  <c r="Y32" i="14"/>
  <c r="Z32" i="14"/>
  <c r="S33" i="14"/>
  <c r="T33" i="14"/>
  <c r="U33" i="14"/>
  <c r="V33" i="14"/>
  <c r="W33" i="14"/>
  <c r="X33" i="14"/>
  <c r="Y33" i="14"/>
  <c r="Z33" i="14"/>
  <c r="S34" i="14"/>
  <c r="T34" i="14"/>
  <c r="U34" i="14"/>
  <c r="V34" i="14"/>
  <c r="W34" i="14"/>
  <c r="X34" i="14"/>
  <c r="Y34" i="14"/>
  <c r="Z34" i="14"/>
  <c r="S35" i="14"/>
  <c r="T35" i="14"/>
  <c r="U35" i="14"/>
  <c r="V35" i="14"/>
  <c r="W35" i="14"/>
  <c r="X35" i="14"/>
  <c r="Y35" i="14"/>
  <c r="Z35" i="14"/>
  <c r="S36" i="14"/>
  <c r="T36" i="14"/>
  <c r="U36" i="14"/>
  <c r="V36" i="14"/>
  <c r="W36" i="14"/>
  <c r="X36" i="14"/>
  <c r="Y36" i="14"/>
  <c r="Z36" i="14"/>
  <c r="S37" i="14"/>
  <c r="T37" i="14"/>
  <c r="U37" i="14"/>
  <c r="V37" i="14"/>
  <c r="W37" i="14"/>
  <c r="X37" i="14"/>
  <c r="Y37" i="14"/>
  <c r="Z37" i="14"/>
  <c r="Z38" i="14"/>
  <c r="Q39" i="16" s="1"/>
  <c r="R39" i="16" s="1"/>
  <c r="Y38" i="14"/>
  <c r="L39" i="16" s="1"/>
  <c r="M39" i="16" s="1"/>
  <c r="X38" i="14"/>
  <c r="G39" i="16" s="1"/>
  <c r="H39" i="16" s="1"/>
  <c r="W38" i="14"/>
  <c r="B39" i="16" s="1"/>
  <c r="T38" i="14"/>
  <c r="U38" i="14"/>
  <c r="V38" i="14"/>
  <c r="S38" i="14"/>
  <c r="AA24" i="14" l="1"/>
  <c r="AA21" i="14"/>
  <c r="AA34" i="14"/>
  <c r="AA16" i="14"/>
  <c r="AA8" i="14"/>
  <c r="K39" i="16"/>
  <c r="AA15" i="14"/>
  <c r="P39" i="16"/>
  <c r="AA7" i="14"/>
  <c r="AA5" i="14"/>
  <c r="U39" i="16"/>
  <c r="E38" i="4"/>
  <c r="L43" i="1"/>
  <c r="H38" i="4"/>
  <c r="M43" i="1"/>
  <c r="B38" i="4"/>
  <c r="K43" i="1"/>
  <c r="K38" i="4"/>
  <c r="N43" i="1"/>
  <c r="AA32" i="14"/>
  <c r="C39" i="16"/>
  <c r="V39" i="16"/>
  <c r="AA23" i="14"/>
  <c r="AA4" i="14"/>
  <c r="AA31" i="14"/>
  <c r="AA28" i="14"/>
  <c r="AA22" i="14"/>
  <c r="AA19" i="14"/>
  <c r="AA14" i="14"/>
  <c r="AA33" i="14"/>
  <c r="AA36" i="14"/>
  <c r="AA30" i="14"/>
  <c r="AA27" i="14"/>
  <c r="AA11" i="14"/>
  <c r="AA6" i="14"/>
  <c r="AA25" i="14"/>
  <c r="B30" i="1" s="1"/>
  <c r="AA35" i="14"/>
  <c r="AA29" i="14"/>
  <c r="AA18" i="14"/>
  <c r="AA10" i="14"/>
  <c r="AA20" i="14"/>
  <c r="AA12" i="14"/>
  <c r="AA37" i="14"/>
  <c r="AA26" i="14"/>
  <c r="AA17" i="14"/>
  <c r="AA13" i="14"/>
  <c r="AA9" i="14"/>
  <c r="AA38" i="14"/>
  <c r="B43" i="1" s="1"/>
  <c r="X9" i="16"/>
  <c r="C6" i="6"/>
  <c r="C3" i="6"/>
  <c r="C5" i="6"/>
  <c r="C7" i="6"/>
  <c r="C8" i="6"/>
  <c r="C9" i="6"/>
  <c r="C10" i="6"/>
  <c r="C11" i="6"/>
  <c r="C12" i="6"/>
  <c r="C13" i="6"/>
  <c r="C14" i="6"/>
  <c r="C15" i="6"/>
  <c r="C16" i="6"/>
  <c r="C18" i="6"/>
  <c r="C20" i="6"/>
  <c r="C22" i="6"/>
  <c r="C23" i="6"/>
  <c r="C24" i="6"/>
  <c r="C25" i="6"/>
  <c r="C26" i="6"/>
  <c r="C27" i="6"/>
  <c r="C28" i="6"/>
  <c r="C30" i="6"/>
  <c r="C31" i="6"/>
  <c r="C32" i="6"/>
  <c r="C33" i="6"/>
  <c r="C35" i="6"/>
  <c r="B6"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2" i="6"/>
  <c r="I38" i="4" l="1"/>
  <c r="F38" i="4"/>
  <c r="L38" i="4"/>
  <c r="C43" i="1"/>
  <c r="F43" i="1"/>
  <c r="C38" i="4"/>
  <c r="N38" i="4"/>
  <c r="D38" i="4" s="1"/>
  <c r="F39" i="16"/>
  <c r="W39" i="16"/>
  <c r="O43" i="1"/>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10" i="17"/>
  <c r="C11" i="17"/>
  <c r="C12" i="17"/>
  <c r="C13" i="17"/>
  <c r="C14" i="17"/>
  <c r="C6" i="17"/>
  <c r="C7" i="17"/>
  <c r="C8" i="17"/>
  <c r="G38" i="4" l="1"/>
  <c r="M38" i="4"/>
  <c r="J38" i="4"/>
  <c r="O38" i="4"/>
  <c r="B37" i="6"/>
  <c r="G43" i="1"/>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9" i="16"/>
  <c r="D5" i="16"/>
  <c r="D6" i="16"/>
  <c r="D7" i="16"/>
  <c r="D4"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5" i="16"/>
  <c r="I6" i="16"/>
  <c r="I7" i="16"/>
  <c r="I9" i="16"/>
  <c r="I4"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38" i="16"/>
  <c r="N5" i="16"/>
  <c r="N6" i="16"/>
  <c r="N7" i="16"/>
  <c r="N9" i="16"/>
  <c r="N4" i="16"/>
  <c r="X10" i="16"/>
  <c r="X11" i="16"/>
  <c r="X12" i="16"/>
  <c r="X13" i="16"/>
  <c r="X14" i="16"/>
  <c r="X15" i="16"/>
  <c r="X16" i="16"/>
  <c r="X17" i="16"/>
  <c r="X18" i="16"/>
  <c r="X20" i="16"/>
  <c r="X22" i="16"/>
  <c r="X24" i="16"/>
  <c r="X25" i="16"/>
  <c r="X26" i="16"/>
  <c r="X27" i="16"/>
  <c r="X28" i="16"/>
  <c r="X29" i="16"/>
  <c r="X30" i="16"/>
  <c r="X32" i="16"/>
  <c r="X33" i="16"/>
  <c r="X34" i="16"/>
  <c r="X35" i="16"/>
  <c r="X37" i="16"/>
  <c r="X5" i="16"/>
  <c r="X6" i="16"/>
  <c r="X7" i="16"/>
  <c r="X8" i="16"/>
  <c r="X4" i="16"/>
  <c r="S10" i="16"/>
  <c r="S11" i="16"/>
  <c r="S12" i="16"/>
  <c r="S13" i="16"/>
  <c r="S14" i="16"/>
  <c r="S15" i="16"/>
  <c r="S16" i="16"/>
  <c r="S17" i="16"/>
  <c r="S18" i="16"/>
  <c r="S19" i="16"/>
  <c r="S20" i="16"/>
  <c r="S21" i="16"/>
  <c r="S22" i="16"/>
  <c r="S23" i="16"/>
  <c r="S24" i="16"/>
  <c r="S25" i="16"/>
  <c r="S26" i="16"/>
  <c r="S27" i="16"/>
  <c r="S28" i="16"/>
  <c r="S29" i="16"/>
  <c r="S30" i="16"/>
  <c r="S31" i="16"/>
  <c r="S32" i="16"/>
  <c r="S33" i="16"/>
  <c r="S34" i="16"/>
  <c r="S35" i="16"/>
  <c r="S36" i="16"/>
  <c r="S37" i="16"/>
  <c r="S38" i="16"/>
  <c r="S9" i="16"/>
  <c r="S5" i="16"/>
  <c r="S6" i="16"/>
  <c r="S7" i="16"/>
  <c r="S4" i="16"/>
  <c r="P43" i="1" l="1"/>
  <c r="X36" i="16"/>
  <c r="X21" i="16"/>
  <c r="X38" i="16"/>
  <c r="X19" i="16"/>
  <c r="X31" i="16"/>
  <c r="X23" i="16"/>
  <c r="K3" i="4" l="1"/>
  <c r="K4" i="4"/>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B3" i="4"/>
  <c r="B4" i="4"/>
  <c r="B5" i="4"/>
  <c r="B6" i="4"/>
  <c r="B7" i="4"/>
  <c r="B8" i="4"/>
  <c r="B9" i="4"/>
  <c r="B10" i="4"/>
  <c r="B11" i="4"/>
  <c r="B12" i="4"/>
  <c r="B13"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B14" i="4"/>
  <c r="B15" i="4"/>
  <c r="B16" i="4"/>
  <c r="B17" i="4"/>
  <c r="B18" i="4"/>
  <c r="B19" i="4"/>
  <c r="B20" i="4"/>
  <c r="B21" i="4"/>
  <c r="B22" i="4"/>
  <c r="B23" i="4"/>
  <c r="B24" i="4"/>
  <c r="B25" i="4"/>
  <c r="B26" i="4"/>
  <c r="B27" i="4"/>
  <c r="B28" i="4"/>
  <c r="B29" i="4"/>
  <c r="B30" i="4"/>
  <c r="B31" i="4"/>
  <c r="B32" i="4"/>
  <c r="B33" i="4"/>
  <c r="B34" i="4"/>
  <c r="B35" i="4"/>
  <c r="B36" i="4"/>
  <c r="B37" i="4"/>
  <c r="L53" i="17"/>
  <c r="L52" i="17"/>
  <c r="L51" i="17"/>
  <c r="L49" i="17"/>
  <c r="L48" i="17"/>
  <c r="L47" i="17"/>
  <c r="D53" i="17"/>
  <c r="D52" i="17"/>
  <c r="D51" i="17"/>
  <c r="D49" i="17"/>
  <c r="D48" i="17"/>
  <c r="D47" i="17"/>
  <c r="N39" i="17"/>
  <c r="O39" i="17" s="1"/>
  <c r="N38" i="17"/>
  <c r="O38" i="17" s="1"/>
  <c r="N37" i="17"/>
  <c r="O37" i="17" s="1"/>
  <c r="N36" i="17"/>
  <c r="O36" i="17" s="1"/>
  <c r="N35" i="17"/>
  <c r="N34" i="17"/>
  <c r="O34" i="17" s="1"/>
  <c r="N33" i="17"/>
  <c r="O33" i="17" s="1"/>
  <c r="N32" i="17"/>
  <c r="O32" i="17" s="1"/>
  <c r="N31" i="17"/>
  <c r="O31" i="17" s="1"/>
  <c r="N30" i="17"/>
  <c r="O30" i="17" s="1"/>
  <c r="N29" i="17"/>
  <c r="O29" i="17" s="1"/>
  <c r="N28" i="17"/>
  <c r="O28" i="17" s="1"/>
  <c r="N27" i="17"/>
  <c r="O27" i="17" s="1"/>
  <c r="N26" i="17"/>
  <c r="O26" i="17" s="1"/>
  <c r="N25" i="17"/>
  <c r="O25" i="17" s="1"/>
  <c r="N24" i="17"/>
  <c r="O24" i="17" s="1"/>
  <c r="N23" i="17"/>
  <c r="O23" i="17" s="1"/>
  <c r="N22" i="17"/>
  <c r="O22" i="17" s="1"/>
  <c r="N21" i="17"/>
  <c r="O21" i="17" s="1"/>
  <c r="N20" i="17"/>
  <c r="O20" i="17" s="1"/>
  <c r="N19" i="17"/>
  <c r="O19" i="17" s="1"/>
  <c r="N18" i="17"/>
  <c r="O18" i="17" s="1"/>
  <c r="N17" i="17"/>
  <c r="O17" i="17" s="1"/>
  <c r="N16" i="17"/>
  <c r="O16" i="17" s="1"/>
  <c r="N15" i="17"/>
  <c r="O15" i="17" s="1"/>
  <c r="N14" i="17"/>
  <c r="O14" i="17" s="1"/>
  <c r="N13" i="17"/>
  <c r="O13" i="17" s="1"/>
  <c r="N12" i="17"/>
  <c r="O12" i="17" s="1"/>
  <c r="N11" i="17"/>
  <c r="O11" i="17" s="1"/>
  <c r="N10" i="17"/>
  <c r="O10" i="17" s="1"/>
  <c r="N6" i="17"/>
  <c r="O6" i="17" s="1"/>
  <c r="N7" i="17"/>
  <c r="O7" i="17" s="1"/>
  <c r="N8" i="17"/>
  <c r="O8" i="17" s="1"/>
  <c r="N5" i="17"/>
  <c r="L39" i="17"/>
  <c r="L38" i="17"/>
  <c r="L37" i="17"/>
  <c r="L36" i="17"/>
  <c r="L35" i="17"/>
  <c r="L34" i="17"/>
  <c r="L33" i="17"/>
  <c r="L32" i="17"/>
  <c r="L31" i="17"/>
  <c r="L30" i="17"/>
  <c r="L29" i="17"/>
  <c r="L28" i="17"/>
  <c r="L27" i="17"/>
  <c r="L26" i="17"/>
  <c r="L25" i="17"/>
  <c r="L24" i="17"/>
  <c r="L23" i="17"/>
  <c r="L22" i="17"/>
  <c r="L21" i="17"/>
  <c r="L20" i="17"/>
  <c r="L19" i="17"/>
  <c r="L18" i="17"/>
  <c r="L17" i="17"/>
  <c r="L16" i="17"/>
  <c r="L15" i="17"/>
  <c r="L14" i="17"/>
  <c r="L13" i="17"/>
  <c r="L12" i="17"/>
  <c r="L11" i="17"/>
  <c r="L10" i="17"/>
  <c r="L8" i="17"/>
  <c r="L7" i="17"/>
  <c r="L6" i="17"/>
  <c r="L5" i="17"/>
  <c r="K39" i="17"/>
  <c r="K38" i="17"/>
  <c r="K37" i="17"/>
  <c r="K36" i="17"/>
  <c r="K35" i="17"/>
  <c r="K34" i="17"/>
  <c r="K33" i="17"/>
  <c r="K32" i="17"/>
  <c r="K31" i="17"/>
  <c r="K30" i="17"/>
  <c r="K29" i="17"/>
  <c r="K28" i="17"/>
  <c r="K27" i="17"/>
  <c r="K26" i="17"/>
  <c r="M26" i="17" s="1"/>
  <c r="K25" i="17"/>
  <c r="K24" i="17"/>
  <c r="M24" i="17" s="1"/>
  <c r="K23" i="17"/>
  <c r="M23" i="17" s="1"/>
  <c r="K22" i="17"/>
  <c r="M22" i="17" s="1"/>
  <c r="K21" i="17"/>
  <c r="K20" i="17"/>
  <c r="K19" i="17"/>
  <c r="K18" i="17"/>
  <c r="K17" i="17"/>
  <c r="K16" i="17"/>
  <c r="K15" i="17"/>
  <c r="K14" i="17"/>
  <c r="K13" i="17"/>
  <c r="K12" i="17"/>
  <c r="K11" i="17"/>
  <c r="K10" i="17"/>
  <c r="K8" i="17"/>
  <c r="K7" i="17"/>
  <c r="K6" i="17"/>
  <c r="K5" i="17"/>
  <c r="H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6" i="17"/>
  <c r="H7" i="17"/>
  <c r="H8" i="17"/>
  <c r="H5" i="17"/>
  <c r="G39" i="17"/>
  <c r="G38" i="17"/>
  <c r="G37" i="17"/>
  <c r="G36" i="17"/>
  <c r="G35" i="17"/>
  <c r="G34" i="17"/>
  <c r="I34" i="17" s="1"/>
  <c r="G33" i="17"/>
  <c r="G32" i="17"/>
  <c r="G31" i="17"/>
  <c r="G30" i="17"/>
  <c r="G29" i="17"/>
  <c r="G28" i="17"/>
  <c r="G27" i="17"/>
  <c r="G26" i="17"/>
  <c r="G25" i="17"/>
  <c r="G24" i="17"/>
  <c r="G23" i="17"/>
  <c r="G22" i="17"/>
  <c r="G21" i="17"/>
  <c r="G20" i="17"/>
  <c r="G19" i="17"/>
  <c r="G18" i="17"/>
  <c r="I18" i="17" s="1"/>
  <c r="G17" i="17"/>
  <c r="I17" i="17" s="1"/>
  <c r="G16" i="17"/>
  <c r="I16" i="17" s="1"/>
  <c r="G15" i="17"/>
  <c r="G14" i="17"/>
  <c r="G13" i="17"/>
  <c r="G12" i="17"/>
  <c r="G11" i="17"/>
  <c r="G10" i="17"/>
  <c r="G8" i="17"/>
  <c r="G7" i="17"/>
  <c r="G6" i="17"/>
  <c r="G5" i="17"/>
  <c r="D5" i="17"/>
  <c r="D6" i="17"/>
  <c r="E6" i="17" s="1"/>
  <c r="D7" i="17"/>
  <c r="E7" i="17" s="1"/>
  <c r="D8" i="17"/>
  <c r="E8" i="17" s="1"/>
  <c r="D9" i="17"/>
  <c r="D10" i="17"/>
  <c r="E10" i="17" s="1"/>
  <c r="D11" i="17"/>
  <c r="E11" i="17" s="1"/>
  <c r="D12" i="17"/>
  <c r="E12" i="17" s="1"/>
  <c r="D13" i="17"/>
  <c r="E13" i="17" s="1"/>
  <c r="D14" i="17"/>
  <c r="E14" i="17" s="1"/>
  <c r="D15" i="17"/>
  <c r="E15" i="17" s="1"/>
  <c r="D16" i="17"/>
  <c r="E16" i="17" s="1"/>
  <c r="D17" i="17"/>
  <c r="E17" i="17" s="1"/>
  <c r="D18" i="17"/>
  <c r="E18" i="17" s="1"/>
  <c r="D19" i="17"/>
  <c r="E19" i="17" s="1"/>
  <c r="D20" i="17"/>
  <c r="E20" i="17" s="1"/>
  <c r="D21" i="17"/>
  <c r="E21" i="17" s="1"/>
  <c r="D22" i="17"/>
  <c r="E22" i="17" s="1"/>
  <c r="D23" i="17"/>
  <c r="E23" i="17" s="1"/>
  <c r="D24" i="17"/>
  <c r="E24" i="17" s="1"/>
  <c r="D25" i="17"/>
  <c r="E25" i="17" s="1"/>
  <c r="D26" i="17"/>
  <c r="E26" i="17" s="1"/>
  <c r="D27" i="17"/>
  <c r="E27" i="17" s="1"/>
  <c r="D28" i="17"/>
  <c r="E28" i="17" s="1"/>
  <c r="D29" i="17"/>
  <c r="E29" i="17" s="1"/>
  <c r="D30" i="17"/>
  <c r="E30" i="17" s="1"/>
  <c r="D31" i="17"/>
  <c r="E31" i="17" s="1"/>
  <c r="D32" i="17"/>
  <c r="E32" i="17" s="1"/>
  <c r="D33" i="17"/>
  <c r="E33" i="17" s="1"/>
  <c r="D34" i="17"/>
  <c r="E34" i="17" s="1"/>
  <c r="D35" i="17"/>
  <c r="E35" i="17" s="1"/>
  <c r="D36" i="17"/>
  <c r="E36" i="17" s="1"/>
  <c r="D37" i="17"/>
  <c r="E37" i="17" s="1"/>
  <c r="D38" i="17"/>
  <c r="E38" i="17" s="1"/>
  <c r="D39" i="17"/>
  <c r="E39" i="17" s="1"/>
  <c r="C5" i="17"/>
  <c r="T7" i="16"/>
  <c r="O8" i="16"/>
  <c r="J8" i="16"/>
  <c r="T38" i="16"/>
  <c r="T37" i="16"/>
  <c r="T36" i="16"/>
  <c r="T35" i="16"/>
  <c r="T34" i="16"/>
  <c r="T33" i="16"/>
  <c r="T32" i="16"/>
  <c r="T31" i="16"/>
  <c r="T30" i="16"/>
  <c r="T29" i="16"/>
  <c r="T28" i="16"/>
  <c r="T27" i="16"/>
  <c r="T26" i="16"/>
  <c r="T25" i="16"/>
  <c r="T24" i="16"/>
  <c r="T23" i="16"/>
  <c r="T22" i="16"/>
  <c r="T21" i="16"/>
  <c r="T20" i="16"/>
  <c r="T19" i="16"/>
  <c r="T18" i="16"/>
  <c r="T17" i="16"/>
  <c r="T16" i="16"/>
  <c r="T15" i="16"/>
  <c r="T14" i="16"/>
  <c r="T13" i="16"/>
  <c r="T12" i="16"/>
  <c r="T11" i="16"/>
  <c r="T10" i="16"/>
  <c r="T9" i="16"/>
  <c r="T5" i="16"/>
  <c r="T6" i="16"/>
  <c r="T8" i="16"/>
  <c r="T4" i="16"/>
  <c r="Q10" i="16"/>
  <c r="R10" i="16" s="1"/>
  <c r="Q11" i="16"/>
  <c r="R11" i="16" s="1"/>
  <c r="Q12" i="16"/>
  <c r="R12" i="16" s="1"/>
  <c r="Q13" i="16"/>
  <c r="R13" i="16" s="1"/>
  <c r="Q14" i="16"/>
  <c r="R14" i="16" s="1"/>
  <c r="Q15" i="16"/>
  <c r="R15" i="16" s="1"/>
  <c r="Q16" i="16"/>
  <c r="R16" i="16" s="1"/>
  <c r="Q17" i="16"/>
  <c r="R17" i="16" s="1"/>
  <c r="U17" i="16" s="1"/>
  <c r="Q18" i="16"/>
  <c r="R18" i="16" s="1"/>
  <c r="Q19" i="16"/>
  <c r="R19" i="16" s="1"/>
  <c r="Q20" i="16"/>
  <c r="R20" i="16" s="1"/>
  <c r="Q21" i="16"/>
  <c r="R21" i="16" s="1"/>
  <c r="Q22" i="16"/>
  <c r="R22" i="16" s="1"/>
  <c r="Q23" i="16"/>
  <c r="R23" i="16" s="1"/>
  <c r="Q24" i="16"/>
  <c r="R24" i="16" s="1"/>
  <c r="Q25" i="16"/>
  <c r="R25" i="16" s="1"/>
  <c r="Q26" i="16"/>
  <c r="R26" i="16" s="1"/>
  <c r="Q27" i="16"/>
  <c r="R27" i="16" s="1"/>
  <c r="Q28" i="16"/>
  <c r="R28" i="16" s="1"/>
  <c r="Q29" i="16"/>
  <c r="R29" i="16" s="1"/>
  <c r="Q30" i="16"/>
  <c r="R30" i="16" s="1"/>
  <c r="Q31" i="16"/>
  <c r="R31" i="16" s="1"/>
  <c r="Q32" i="16"/>
  <c r="R32" i="16" s="1"/>
  <c r="Q33" i="16"/>
  <c r="R33" i="16" s="1"/>
  <c r="Q34" i="16"/>
  <c r="R34" i="16" s="1"/>
  <c r="Q35" i="16"/>
  <c r="R35" i="16" s="1"/>
  <c r="Q36" i="16"/>
  <c r="R36" i="16" s="1"/>
  <c r="Q37" i="16"/>
  <c r="R37" i="16" s="1"/>
  <c r="U37" i="16" s="1"/>
  <c r="Q38" i="16"/>
  <c r="R38" i="16" s="1"/>
  <c r="Q9" i="16"/>
  <c r="R9" i="16" s="1"/>
  <c r="Q5" i="16"/>
  <c r="R5" i="16" s="1"/>
  <c r="Q6" i="16"/>
  <c r="R6" i="16" s="1"/>
  <c r="Q7" i="16"/>
  <c r="R7" i="16" s="1"/>
  <c r="Q4" i="16"/>
  <c r="R4" i="16" s="1"/>
  <c r="O38" i="16"/>
  <c r="O37" i="16"/>
  <c r="O36" i="16"/>
  <c r="O35" i="16"/>
  <c r="O34" i="16"/>
  <c r="O33" i="16"/>
  <c r="O32" i="16"/>
  <c r="O31" i="16"/>
  <c r="O30" i="16"/>
  <c r="O29" i="16"/>
  <c r="O28" i="16"/>
  <c r="O27" i="16"/>
  <c r="O26" i="16"/>
  <c r="O25" i="16"/>
  <c r="O24" i="16"/>
  <c r="O23" i="16"/>
  <c r="O22" i="16"/>
  <c r="O21" i="16"/>
  <c r="O20" i="16"/>
  <c r="O19" i="16"/>
  <c r="O18" i="16"/>
  <c r="O17" i="16"/>
  <c r="O16" i="16"/>
  <c r="O15" i="16"/>
  <c r="O14" i="16"/>
  <c r="O13" i="16"/>
  <c r="O12" i="16"/>
  <c r="O11" i="16"/>
  <c r="O10" i="16"/>
  <c r="O9" i="16"/>
  <c r="O5" i="16"/>
  <c r="O6" i="16"/>
  <c r="O7" i="16"/>
  <c r="O4" i="16"/>
  <c r="L10" i="16"/>
  <c r="M10" i="16" s="1"/>
  <c r="L11" i="16"/>
  <c r="M11" i="16" s="1"/>
  <c r="L12" i="16"/>
  <c r="M12" i="16" s="1"/>
  <c r="L13" i="16"/>
  <c r="M13" i="16" s="1"/>
  <c r="L14" i="16"/>
  <c r="M14" i="16" s="1"/>
  <c r="L15" i="16"/>
  <c r="M15" i="16" s="1"/>
  <c r="L16" i="16"/>
  <c r="M16" i="16" s="1"/>
  <c r="L17" i="16"/>
  <c r="M17" i="16" s="1"/>
  <c r="L18" i="16"/>
  <c r="M18" i="16" s="1"/>
  <c r="L19" i="16"/>
  <c r="M19" i="16" s="1"/>
  <c r="L20" i="16"/>
  <c r="M20" i="16" s="1"/>
  <c r="L21" i="16"/>
  <c r="M21" i="16" s="1"/>
  <c r="L22" i="16"/>
  <c r="M22" i="16" s="1"/>
  <c r="L23" i="16"/>
  <c r="M23" i="16" s="1"/>
  <c r="L24" i="16"/>
  <c r="M24" i="16" s="1"/>
  <c r="L25" i="16"/>
  <c r="M25" i="16" s="1"/>
  <c r="L26" i="16"/>
  <c r="M26" i="16" s="1"/>
  <c r="L27" i="16"/>
  <c r="M27" i="16" s="1"/>
  <c r="L28" i="16"/>
  <c r="M28" i="16" s="1"/>
  <c r="L29" i="16"/>
  <c r="M29" i="16" s="1"/>
  <c r="L30" i="16"/>
  <c r="M30" i="16" s="1"/>
  <c r="L31" i="16"/>
  <c r="M31" i="16" s="1"/>
  <c r="L32" i="16"/>
  <c r="M32" i="16" s="1"/>
  <c r="L33" i="16"/>
  <c r="M33" i="16" s="1"/>
  <c r="L34" i="16"/>
  <c r="M34" i="16" s="1"/>
  <c r="L35" i="16"/>
  <c r="M35" i="16" s="1"/>
  <c r="L36" i="16"/>
  <c r="M36" i="16" s="1"/>
  <c r="L37" i="16"/>
  <c r="M37" i="16" s="1"/>
  <c r="L38" i="16"/>
  <c r="M38" i="16" s="1"/>
  <c r="L5" i="16"/>
  <c r="M5" i="16" s="1"/>
  <c r="P5" i="16" s="1"/>
  <c r="L6" i="16"/>
  <c r="M6" i="16" s="1"/>
  <c r="L7" i="16"/>
  <c r="M7" i="16" s="1"/>
  <c r="L9" i="16"/>
  <c r="M9" i="16" s="1"/>
  <c r="L4" i="16"/>
  <c r="M4" i="16" s="1"/>
  <c r="J38" i="16"/>
  <c r="J37" i="16"/>
  <c r="J36" i="16"/>
  <c r="J35" i="16"/>
  <c r="J34" i="16"/>
  <c r="J33" i="16"/>
  <c r="J32" i="16"/>
  <c r="J31" i="16"/>
  <c r="J30" i="16"/>
  <c r="J29" i="16"/>
  <c r="J28" i="16"/>
  <c r="J27" i="16"/>
  <c r="J26" i="16"/>
  <c r="J25" i="16"/>
  <c r="J24" i="16"/>
  <c r="J23" i="16"/>
  <c r="J22" i="16"/>
  <c r="J21" i="16"/>
  <c r="J20" i="16"/>
  <c r="J19" i="16"/>
  <c r="J18" i="16"/>
  <c r="J17" i="16"/>
  <c r="J16" i="16"/>
  <c r="J15" i="16"/>
  <c r="J14" i="16"/>
  <c r="J13" i="16"/>
  <c r="J12" i="16"/>
  <c r="J11" i="16"/>
  <c r="J10" i="16"/>
  <c r="J9" i="16"/>
  <c r="J5" i="16"/>
  <c r="J6" i="16"/>
  <c r="J7" i="16"/>
  <c r="J4" i="16"/>
  <c r="G10" i="16"/>
  <c r="H10" i="16" s="1"/>
  <c r="G11" i="16"/>
  <c r="H11" i="16" s="1"/>
  <c r="G12" i="16"/>
  <c r="H12" i="16" s="1"/>
  <c r="G13" i="16"/>
  <c r="H13" i="16" s="1"/>
  <c r="G14" i="16"/>
  <c r="H14" i="16" s="1"/>
  <c r="G15" i="16"/>
  <c r="H15" i="16" s="1"/>
  <c r="G16" i="16"/>
  <c r="H16" i="16" s="1"/>
  <c r="G17" i="16"/>
  <c r="H17" i="16" s="1"/>
  <c r="G18" i="16"/>
  <c r="H18" i="16" s="1"/>
  <c r="G19" i="16"/>
  <c r="H19" i="16" s="1"/>
  <c r="G20" i="16"/>
  <c r="H20" i="16" s="1"/>
  <c r="G21" i="16"/>
  <c r="H21" i="16" s="1"/>
  <c r="G22" i="16"/>
  <c r="H22" i="16" s="1"/>
  <c r="G23" i="16"/>
  <c r="H23" i="16" s="1"/>
  <c r="G24" i="16"/>
  <c r="H24" i="16" s="1"/>
  <c r="G25" i="16"/>
  <c r="H25" i="16" s="1"/>
  <c r="G26" i="16"/>
  <c r="H26" i="16" s="1"/>
  <c r="G27" i="16"/>
  <c r="H27" i="16" s="1"/>
  <c r="G28" i="16"/>
  <c r="H28" i="16" s="1"/>
  <c r="G29" i="16"/>
  <c r="H29" i="16" s="1"/>
  <c r="G30" i="16"/>
  <c r="H30" i="16" s="1"/>
  <c r="G31" i="16"/>
  <c r="H31" i="16" s="1"/>
  <c r="G32" i="16"/>
  <c r="H32" i="16" s="1"/>
  <c r="G33" i="16"/>
  <c r="H33" i="16" s="1"/>
  <c r="G34" i="16"/>
  <c r="H34" i="16" s="1"/>
  <c r="G35" i="16"/>
  <c r="H35" i="16" s="1"/>
  <c r="G36" i="16"/>
  <c r="H36" i="16" s="1"/>
  <c r="G37" i="16"/>
  <c r="H37" i="16" s="1"/>
  <c r="G38" i="16"/>
  <c r="H38" i="16" s="1"/>
  <c r="G9" i="16"/>
  <c r="H9" i="16" s="1"/>
  <c r="G6" i="16"/>
  <c r="H6" i="16" s="1"/>
  <c r="G7" i="16"/>
  <c r="H7" i="16" s="1"/>
  <c r="G5" i="16"/>
  <c r="H5" i="16" s="1"/>
  <c r="B61" i="16"/>
  <c r="G4" i="16"/>
  <c r="H4" i="16" s="1"/>
  <c r="B5" i="16"/>
  <c r="C5" i="16" s="1"/>
  <c r="F5" i="16" s="1"/>
  <c r="B6" i="16"/>
  <c r="C6" i="16" s="1"/>
  <c r="F6" i="16" s="1"/>
  <c r="B7" i="16"/>
  <c r="C7" i="16" s="1"/>
  <c r="F7" i="16" s="1"/>
  <c r="B9" i="16"/>
  <c r="C9" i="16" s="1"/>
  <c r="F9" i="16" s="1"/>
  <c r="B10" i="16"/>
  <c r="C10" i="16" s="1"/>
  <c r="F10" i="16" s="1"/>
  <c r="B11" i="16"/>
  <c r="C11" i="16" s="1"/>
  <c r="F11" i="16" s="1"/>
  <c r="B12" i="16"/>
  <c r="C12" i="16" s="1"/>
  <c r="F12" i="16" s="1"/>
  <c r="B13" i="16"/>
  <c r="C13" i="16" s="1"/>
  <c r="F13" i="16" s="1"/>
  <c r="B14" i="16"/>
  <c r="C14" i="16" s="1"/>
  <c r="F14" i="16" s="1"/>
  <c r="B15" i="16"/>
  <c r="C15" i="16" s="1"/>
  <c r="F15" i="16" s="1"/>
  <c r="B16" i="16"/>
  <c r="C16" i="16" s="1"/>
  <c r="F16" i="16" s="1"/>
  <c r="B17" i="16"/>
  <c r="C17" i="16" s="1"/>
  <c r="F17" i="16" s="1"/>
  <c r="B18" i="16"/>
  <c r="C18" i="16" s="1"/>
  <c r="F18" i="16" s="1"/>
  <c r="B19" i="16"/>
  <c r="C19" i="16" s="1"/>
  <c r="F19" i="16" s="1"/>
  <c r="B20" i="16"/>
  <c r="C20" i="16" s="1"/>
  <c r="F20" i="16" s="1"/>
  <c r="B21" i="16"/>
  <c r="C21" i="16" s="1"/>
  <c r="F21" i="16" s="1"/>
  <c r="B22" i="16"/>
  <c r="C22" i="16" s="1"/>
  <c r="F22" i="16" s="1"/>
  <c r="B23" i="16"/>
  <c r="C23" i="16" s="1"/>
  <c r="F23" i="16" s="1"/>
  <c r="B24" i="16"/>
  <c r="C24" i="16" s="1"/>
  <c r="F24" i="16" s="1"/>
  <c r="B25" i="16"/>
  <c r="C25" i="16" s="1"/>
  <c r="F25" i="16" s="1"/>
  <c r="B26" i="16"/>
  <c r="C26" i="16" s="1"/>
  <c r="F26" i="16" s="1"/>
  <c r="B27" i="16"/>
  <c r="C27" i="16" s="1"/>
  <c r="F27" i="16" s="1"/>
  <c r="B28" i="16"/>
  <c r="C28" i="16" s="1"/>
  <c r="F28" i="16" s="1"/>
  <c r="B29" i="16"/>
  <c r="C29" i="16" s="1"/>
  <c r="F29" i="16" s="1"/>
  <c r="B30" i="16"/>
  <c r="C30" i="16" s="1"/>
  <c r="F30" i="16" s="1"/>
  <c r="B31" i="16"/>
  <c r="C31" i="16" s="1"/>
  <c r="B32" i="16"/>
  <c r="C32" i="16" s="1"/>
  <c r="B33" i="16"/>
  <c r="C33" i="16" s="1"/>
  <c r="F33" i="16" s="1"/>
  <c r="B34" i="16"/>
  <c r="C34" i="16" s="1"/>
  <c r="B35" i="16"/>
  <c r="C35" i="16" s="1"/>
  <c r="B36" i="16"/>
  <c r="C36" i="16" s="1"/>
  <c r="F36" i="16" s="1"/>
  <c r="B37" i="16"/>
  <c r="C37" i="16" s="1"/>
  <c r="F37" i="16" s="1"/>
  <c r="B38" i="16"/>
  <c r="C38" i="16" s="1"/>
  <c r="F38" i="16" s="1"/>
  <c r="B4" i="16"/>
  <c r="C4" i="16" s="1"/>
  <c r="A5" i="16"/>
  <c r="A6" i="16"/>
  <c r="A7" i="16"/>
  <c r="A9" i="16"/>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4" i="16"/>
  <c r="D42" i="1"/>
  <c r="O35" i="17" l="1"/>
  <c r="M51" i="17"/>
  <c r="O5" i="17"/>
  <c r="C22" i="4"/>
  <c r="F32" i="4"/>
  <c r="F12" i="4"/>
  <c r="I27" i="4"/>
  <c r="I7" i="4"/>
  <c r="L22" i="4"/>
  <c r="C20" i="4"/>
  <c r="F30" i="4"/>
  <c r="F10" i="4"/>
  <c r="I25" i="4"/>
  <c r="I5" i="4"/>
  <c r="L20" i="4"/>
  <c r="C19" i="4"/>
  <c r="F29" i="4"/>
  <c r="F9" i="4"/>
  <c r="I24" i="4"/>
  <c r="I4" i="4"/>
  <c r="L19" i="4"/>
  <c r="C18" i="4"/>
  <c r="C13" i="4"/>
  <c r="F28" i="4"/>
  <c r="F8" i="4"/>
  <c r="I23" i="4"/>
  <c r="I3" i="4"/>
  <c r="L18" i="4"/>
  <c r="C37" i="4"/>
  <c r="C17" i="4"/>
  <c r="C12" i="4"/>
  <c r="F27" i="4"/>
  <c r="F7" i="4"/>
  <c r="G7" i="4"/>
  <c r="I22" i="4"/>
  <c r="L37" i="4"/>
  <c r="L17" i="4"/>
  <c r="L21" i="4"/>
  <c r="C36" i="4"/>
  <c r="C16" i="4"/>
  <c r="C11" i="4"/>
  <c r="F26" i="4"/>
  <c r="F6" i="4"/>
  <c r="J21" i="4"/>
  <c r="M36" i="4"/>
  <c r="L16" i="4"/>
  <c r="C35" i="4"/>
  <c r="C15" i="4"/>
  <c r="C10" i="4"/>
  <c r="F25" i="4"/>
  <c r="F5" i="4"/>
  <c r="I20" i="4"/>
  <c r="L35" i="4"/>
  <c r="L15" i="4"/>
  <c r="C34" i="4"/>
  <c r="D34" i="4"/>
  <c r="C14" i="4"/>
  <c r="C9" i="4"/>
  <c r="F24" i="4"/>
  <c r="F4" i="4"/>
  <c r="I19" i="4"/>
  <c r="L34" i="4"/>
  <c r="L14" i="4"/>
  <c r="C21" i="4"/>
  <c r="C33" i="4"/>
  <c r="F23" i="4"/>
  <c r="F3" i="4"/>
  <c r="I18" i="4"/>
  <c r="L33" i="4"/>
  <c r="L13" i="4"/>
  <c r="I6" i="4"/>
  <c r="C32" i="4"/>
  <c r="F22" i="4"/>
  <c r="I37" i="4"/>
  <c r="I17" i="4"/>
  <c r="L32" i="4"/>
  <c r="L12" i="4"/>
  <c r="F11" i="4"/>
  <c r="C31" i="4"/>
  <c r="C6" i="4"/>
  <c r="F21" i="4"/>
  <c r="I36" i="4"/>
  <c r="I16" i="4"/>
  <c r="L31" i="4"/>
  <c r="L11" i="4"/>
  <c r="C30" i="4"/>
  <c r="F20" i="4"/>
  <c r="I35" i="4"/>
  <c r="I15" i="4"/>
  <c r="L30" i="4"/>
  <c r="L10" i="4"/>
  <c r="C29" i="4"/>
  <c r="D29" i="4"/>
  <c r="C4" i="4"/>
  <c r="F19" i="4"/>
  <c r="I34" i="4"/>
  <c r="I14" i="4"/>
  <c r="L29" i="4"/>
  <c r="L9" i="4"/>
  <c r="C28" i="4"/>
  <c r="C3" i="4"/>
  <c r="F18" i="4"/>
  <c r="I33" i="4"/>
  <c r="I13" i="4"/>
  <c r="J13" i="4"/>
  <c r="L28" i="4"/>
  <c r="L8" i="4"/>
  <c r="I26" i="4"/>
  <c r="C27" i="4"/>
  <c r="F37" i="4"/>
  <c r="F17" i="4"/>
  <c r="I32" i="4"/>
  <c r="I12" i="4"/>
  <c r="L27" i="4"/>
  <c r="L7" i="4"/>
  <c r="C26" i="4"/>
  <c r="F36" i="4"/>
  <c r="F16" i="4"/>
  <c r="I31" i="4"/>
  <c r="I11" i="4"/>
  <c r="L26" i="4"/>
  <c r="L6" i="4"/>
  <c r="C25" i="4"/>
  <c r="F35" i="4"/>
  <c r="F15" i="4"/>
  <c r="I30" i="4"/>
  <c r="I10" i="4"/>
  <c r="L25" i="4"/>
  <c r="C24" i="4"/>
  <c r="F14" i="4"/>
  <c r="I29" i="4"/>
  <c r="I9" i="4"/>
  <c r="L24" i="4"/>
  <c r="L4" i="4"/>
  <c r="F31" i="4"/>
  <c r="C23" i="4"/>
  <c r="F33" i="4"/>
  <c r="F13" i="4"/>
  <c r="I28" i="4"/>
  <c r="I8" i="4"/>
  <c r="L23" i="4"/>
  <c r="L3" i="4"/>
  <c r="M50" i="16"/>
  <c r="P50" i="16" s="1"/>
  <c r="M49" i="16"/>
  <c r="P49" i="16" s="1"/>
  <c r="M48" i="16"/>
  <c r="P48" i="16" s="1"/>
  <c r="M54" i="16"/>
  <c r="P54" i="16" s="1"/>
  <c r="M53" i="16"/>
  <c r="P53" i="16" s="1"/>
  <c r="M52" i="16"/>
  <c r="P52" i="16" s="1"/>
  <c r="R48" i="16"/>
  <c r="U48" i="16" s="1"/>
  <c r="R49" i="16"/>
  <c r="U49" i="16" s="1"/>
  <c r="R50" i="16"/>
  <c r="U50" i="16" s="1"/>
  <c r="R52" i="16"/>
  <c r="U52" i="16" s="1"/>
  <c r="R54" i="16"/>
  <c r="U54" i="16" s="1"/>
  <c r="R53" i="16"/>
  <c r="U53" i="16" s="1"/>
  <c r="C50" i="16"/>
  <c r="F50" i="16" s="1"/>
  <c r="C49" i="16"/>
  <c r="F49" i="16" s="1"/>
  <c r="C48" i="16"/>
  <c r="F48" i="16" s="1"/>
  <c r="C54" i="16"/>
  <c r="F54" i="16" s="1"/>
  <c r="C53" i="16"/>
  <c r="F53" i="16" s="1"/>
  <c r="C52" i="16"/>
  <c r="F52" i="16" s="1"/>
  <c r="H50" i="16"/>
  <c r="K50" i="16" s="1"/>
  <c r="H49" i="16"/>
  <c r="K49" i="16" s="1"/>
  <c r="H48" i="16"/>
  <c r="K48" i="16" s="1"/>
  <c r="Y42" i="16"/>
  <c r="H54" i="16"/>
  <c r="K54" i="16" s="1"/>
  <c r="H53" i="16"/>
  <c r="K53" i="16" s="1"/>
  <c r="H52" i="16"/>
  <c r="K52" i="16" s="1"/>
  <c r="P6" i="16"/>
  <c r="F35" i="16"/>
  <c r="F34" i="16"/>
  <c r="H47" i="1"/>
  <c r="H48" i="1"/>
  <c r="M35" i="17"/>
  <c r="M15" i="17"/>
  <c r="M18" i="17"/>
  <c r="M20" i="17"/>
  <c r="C47" i="17"/>
  <c r="E47" i="17" s="1"/>
  <c r="C48" i="17"/>
  <c r="E48" i="17" s="1"/>
  <c r="C49" i="17"/>
  <c r="E49" i="17" s="1"/>
  <c r="M5" i="17"/>
  <c r="M47" i="17"/>
  <c r="M48" i="17"/>
  <c r="M49" i="17"/>
  <c r="U25" i="16"/>
  <c r="M7" i="17"/>
  <c r="M28" i="17"/>
  <c r="I33" i="17"/>
  <c r="P33" i="16"/>
  <c r="P13" i="16"/>
  <c r="H45" i="1"/>
  <c r="Y40" i="16"/>
  <c r="Z40" i="16" s="1"/>
  <c r="Y41" i="16"/>
  <c r="Z41" i="16" s="1"/>
  <c r="H46" i="1"/>
  <c r="Q49" i="17"/>
  <c r="M27" i="17"/>
  <c r="M16" i="17"/>
  <c r="M36" i="17"/>
  <c r="I7" i="17"/>
  <c r="M39" i="17"/>
  <c r="U4" i="16"/>
  <c r="F32" i="16"/>
  <c r="F31" i="16"/>
  <c r="P31" i="16"/>
  <c r="U34" i="16"/>
  <c r="P25" i="16"/>
  <c r="P7" i="16"/>
  <c r="H44" i="1"/>
  <c r="H43" i="1"/>
  <c r="U14" i="16"/>
  <c r="U33" i="16"/>
  <c r="P24" i="16"/>
  <c r="P9" i="16"/>
  <c r="P21" i="16"/>
  <c r="U21" i="16"/>
  <c r="U16" i="16"/>
  <c r="U15" i="16"/>
  <c r="U38" i="16"/>
  <c r="U13" i="16"/>
  <c r="U26" i="16"/>
  <c r="U6" i="16"/>
  <c r="P14" i="16"/>
  <c r="C59" i="16"/>
  <c r="Y39" i="16"/>
  <c r="Z39" i="16" s="1"/>
  <c r="U5" i="16"/>
  <c r="M10" i="17"/>
  <c r="M30" i="17"/>
  <c r="U9" i="16"/>
  <c r="M11" i="17"/>
  <c r="K5" i="16"/>
  <c r="M12" i="17"/>
  <c r="I22" i="17"/>
  <c r="M14" i="17"/>
  <c r="M34" i="17"/>
  <c r="Y12" i="16"/>
  <c r="I24" i="17"/>
  <c r="Y36" i="16"/>
  <c r="U32" i="16"/>
  <c r="M38" i="17"/>
  <c r="U31" i="16"/>
  <c r="M25" i="17"/>
  <c r="I8" i="17"/>
  <c r="P48" i="17"/>
  <c r="P42" i="17"/>
  <c r="Q42" i="17" s="1"/>
  <c r="P40" i="17"/>
  <c r="Q40" i="17" s="1"/>
  <c r="I10" i="17"/>
  <c r="I30" i="17"/>
  <c r="N5" i="4"/>
  <c r="O5" i="4" s="1"/>
  <c r="N13" i="4"/>
  <c r="G13" i="4" s="1"/>
  <c r="N8" i="4"/>
  <c r="M8" i="4" s="1"/>
  <c r="N7" i="4"/>
  <c r="O7" i="4" s="1"/>
  <c r="P29" i="16"/>
  <c r="P23" i="16"/>
  <c r="P17" i="16"/>
  <c r="U30" i="16"/>
  <c r="U24" i="16"/>
  <c r="Y19" i="16"/>
  <c r="M6" i="17"/>
  <c r="M19" i="17"/>
  <c r="P16" i="16"/>
  <c r="U29" i="16"/>
  <c r="U23" i="16"/>
  <c r="Y20" i="16"/>
  <c r="I25" i="17"/>
  <c r="M33" i="17"/>
  <c r="U22" i="16"/>
  <c r="Y27" i="16"/>
  <c r="Y8" i="16"/>
  <c r="I14" i="17"/>
  <c r="I26" i="17"/>
  <c r="I32" i="17"/>
  <c r="I38" i="17"/>
  <c r="N27" i="4"/>
  <c r="D27" i="4" s="1"/>
  <c r="V36" i="16"/>
  <c r="Y28" i="16"/>
  <c r="M17" i="17"/>
  <c r="N34" i="4"/>
  <c r="J34" i="4" s="1"/>
  <c r="N19" i="4"/>
  <c r="O19" i="4" s="1"/>
  <c r="U7" i="16"/>
  <c r="Y11" i="16"/>
  <c r="Y35" i="16"/>
  <c r="N11" i="4"/>
  <c r="G11" i="4" s="1"/>
  <c r="N26" i="4"/>
  <c r="J26" i="4" s="1"/>
  <c r="C8" i="4"/>
  <c r="N33" i="4"/>
  <c r="G33" i="4" s="1"/>
  <c r="N25" i="4"/>
  <c r="M25" i="4" s="1"/>
  <c r="N17" i="4"/>
  <c r="M17" i="4" s="1"/>
  <c r="N9" i="4"/>
  <c r="D9" i="4" s="1"/>
  <c r="N18" i="4"/>
  <c r="J18" i="4" s="1"/>
  <c r="C7" i="4"/>
  <c r="F34" i="4"/>
  <c r="N36" i="4"/>
  <c r="O36" i="4" s="1"/>
  <c r="N32" i="4"/>
  <c r="M32" i="4" s="1"/>
  <c r="N24" i="4"/>
  <c r="G24" i="4" s="1"/>
  <c r="N16" i="4"/>
  <c r="M16" i="4" s="1"/>
  <c r="N37" i="4"/>
  <c r="O37" i="4" s="1"/>
  <c r="N10" i="4"/>
  <c r="J10" i="4" s="1"/>
  <c r="C5" i="4"/>
  <c r="L5" i="4"/>
  <c r="N31" i="4"/>
  <c r="O31" i="4" s="1"/>
  <c r="N23" i="4"/>
  <c r="O23" i="4" s="1"/>
  <c r="N15" i="4"/>
  <c r="O15" i="4" s="1"/>
  <c r="V12" i="16"/>
  <c r="I21" i="4"/>
  <c r="N30" i="4"/>
  <c r="D30" i="4" s="1"/>
  <c r="N22" i="4"/>
  <c r="D22" i="4" s="1"/>
  <c r="N14" i="4"/>
  <c r="D14" i="4" s="1"/>
  <c r="N6" i="4"/>
  <c r="D6" i="4" s="1"/>
  <c r="V20" i="16"/>
  <c r="L36" i="4"/>
  <c r="N29" i="4"/>
  <c r="M29" i="4" s="1"/>
  <c r="N21" i="4"/>
  <c r="M21" i="4" s="1"/>
  <c r="V28" i="16"/>
  <c r="N28" i="4"/>
  <c r="G28" i="4" s="1"/>
  <c r="N20" i="4"/>
  <c r="O20" i="4" s="1"/>
  <c r="N12" i="4"/>
  <c r="O12" i="4" s="1"/>
  <c r="N4" i="4"/>
  <c r="O4" i="4" s="1"/>
  <c r="W22" i="16"/>
  <c r="W38" i="16"/>
  <c r="W37" i="16"/>
  <c r="W29" i="16"/>
  <c r="W21" i="16"/>
  <c r="W30" i="16"/>
  <c r="W4" i="16"/>
  <c r="M52" i="17"/>
  <c r="M53" i="17"/>
  <c r="M13" i="17"/>
  <c r="M21" i="17"/>
  <c r="M29" i="17"/>
  <c r="M37" i="17"/>
  <c r="M8" i="17"/>
  <c r="P13" i="17"/>
  <c r="Q13" i="17" s="1"/>
  <c r="P16" i="17"/>
  <c r="Q16" i="17" s="1"/>
  <c r="P32" i="17"/>
  <c r="Q32" i="17" s="1"/>
  <c r="E51" i="17"/>
  <c r="M31" i="17"/>
  <c r="P10" i="17"/>
  <c r="Q10" i="17" s="1"/>
  <c r="P23" i="17"/>
  <c r="Q23" i="17" s="1"/>
  <c r="P26" i="17"/>
  <c r="Q26" i="17" s="1"/>
  <c r="P39" i="17"/>
  <c r="Q39" i="17" s="1"/>
  <c r="P49" i="17"/>
  <c r="E52" i="17"/>
  <c r="I13" i="17"/>
  <c r="I21" i="17"/>
  <c r="I29" i="17"/>
  <c r="I37" i="17"/>
  <c r="I39" i="17"/>
  <c r="I31" i="17"/>
  <c r="I23" i="17"/>
  <c r="I15" i="17"/>
  <c r="M32" i="17"/>
  <c r="P7" i="17"/>
  <c r="Q7" i="17" s="1"/>
  <c r="P17" i="17"/>
  <c r="Q17" i="17" s="1"/>
  <c r="P20" i="17"/>
  <c r="Q20" i="17" s="1"/>
  <c r="P33" i="17"/>
  <c r="Q33" i="17" s="1"/>
  <c r="P36" i="17"/>
  <c r="Q36" i="17" s="1"/>
  <c r="P51" i="17"/>
  <c r="E53" i="17"/>
  <c r="P11" i="17"/>
  <c r="Q11" i="17" s="1"/>
  <c r="P14" i="17"/>
  <c r="Q14" i="17" s="1"/>
  <c r="P27" i="17"/>
  <c r="Q27" i="17" s="1"/>
  <c r="P30" i="17"/>
  <c r="Q30" i="17" s="1"/>
  <c r="P52" i="17"/>
  <c r="P21" i="17"/>
  <c r="Q21" i="17" s="1"/>
  <c r="P24" i="17"/>
  <c r="Q24" i="17" s="1"/>
  <c r="P37" i="17"/>
  <c r="Q37" i="17" s="1"/>
  <c r="P53" i="17"/>
  <c r="P5" i="17"/>
  <c r="Q5" i="17" s="1"/>
  <c r="P6" i="17"/>
  <c r="Q6" i="17" s="1"/>
  <c r="P15" i="17"/>
  <c r="Q15" i="17" s="1"/>
  <c r="P18" i="17"/>
  <c r="Q18" i="17" s="1"/>
  <c r="P31" i="17"/>
  <c r="Q31" i="17" s="1"/>
  <c r="P34" i="17"/>
  <c r="Q34" i="17" s="1"/>
  <c r="P12" i="17"/>
  <c r="Q12" i="17" s="1"/>
  <c r="P25" i="17"/>
  <c r="Q25" i="17" s="1"/>
  <c r="P28" i="17"/>
  <c r="Q28" i="17" s="1"/>
  <c r="P8" i="17"/>
  <c r="Q8" i="17" s="1"/>
  <c r="P19" i="17"/>
  <c r="Q19" i="17" s="1"/>
  <c r="P22" i="17"/>
  <c r="Q22" i="17" s="1"/>
  <c r="P35" i="17"/>
  <c r="Q35" i="17" s="1"/>
  <c r="P38" i="17"/>
  <c r="Q38" i="17" s="1"/>
  <c r="P47" i="17"/>
  <c r="P29" i="17"/>
  <c r="Q29" i="17" s="1"/>
  <c r="N35" i="4"/>
  <c r="D35" i="4" s="1"/>
  <c r="N3" i="4"/>
  <c r="G3" i="4" s="1"/>
  <c r="I11" i="17"/>
  <c r="I19" i="17"/>
  <c r="I27" i="17"/>
  <c r="I35" i="17"/>
  <c r="I12" i="17"/>
  <c r="I20" i="17"/>
  <c r="I5" i="17"/>
  <c r="I6" i="17"/>
  <c r="I28" i="17"/>
  <c r="I36" i="17"/>
  <c r="E5" i="17"/>
  <c r="W13" i="16"/>
  <c r="V21" i="16"/>
  <c r="V37" i="16"/>
  <c r="P27" i="16"/>
  <c r="U27" i="16"/>
  <c r="U19" i="16"/>
  <c r="V14" i="16"/>
  <c r="V22" i="16"/>
  <c r="V30" i="16"/>
  <c r="V38" i="16"/>
  <c r="W36" i="16"/>
  <c r="W28" i="16"/>
  <c r="W20" i="16"/>
  <c r="W12" i="16"/>
  <c r="Y4" i="16"/>
  <c r="Y13" i="16"/>
  <c r="Y21" i="16"/>
  <c r="Y29" i="16"/>
  <c r="Y37" i="16"/>
  <c r="V13" i="16"/>
  <c r="V29" i="16"/>
  <c r="V15" i="16"/>
  <c r="V23" i="16"/>
  <c r="V31" i="16"/>
  <c r="W35" i="16"/>
  <c r="W27" i="16"/>
  <c r="W19" i="16"/>
  <c r="W11" i="16"/>
  <c r="Y7" i="16"/>
  <c r="Y14" i="16"/>
  <c r="Y22" i="16"/>
  <c r="Y30" i="16"/>
  <c r="Y38" i="16"/>
  <c r="V16" i="16"/>
  <c r="V24" i="16"/>
  <c r="V32" i="16"/>
  <c r="W34" i="16"/>
  <c r="W26" i="16"/>
  <c r="W18" i="16"/>
  <c r="W10" i="16"/>
  <c r="Y6" i="16"/>
  <c r="Y15" i="16"/>
  <c r="Y23" i="16"/>
  <c r="Y31" i="16"/>
  <c r="W14" i="16"/>
  <c r="P32" i="16"/>
  <c r="U36" i="16"/>
  <c r="U11" i="16"/>
  <c r="V9" i="16"/>
  <c r="V17" i="16"/>
  <c r="V25" i="16"/>
  <c r="V33" i="16"/>
  <c r="W33" i="16"/>
  <c r="W25" i="16"/>
  <c r="W17" i="16"/>
  <c r="W9" i="16"/>
  <c r="Y5" i="16"/>
  <c r="Y16" i="16"/>
  <c r="Y24" i="16"/>
  <c r="Y32" i="16"/>
  <c r="U35" i="16"/>
  <c r="V10" i="16"/>
  <c r="V18" i="16"/>
  <c r="V26" i="16"/>
  <c r="V34" i="16"/>
  <c r="W32" i="16"/>
  <c r="W24" i="16"/>
  <c r="W16" i="16"/>
  <c r="W7" i="16"/>
  <c r="Y9" i="16"/>
  <c r="Y17" i="16"/>
  <c r="Y25" i="16"/>
  <c r="Y33" i="16"/>
  <c r="W5" i="16"/>
  <c r="P15" i="16"/>
  <c r="V11" i="16"/>
  <c r="V19" i="16"/>
  <c r="V27" i="16"/>
  <c r="V35" i="16"/>
  <c r="W31" i="16"/>
  <c r="W23" i="16"/>
  <c r="W15" i="16"/>
  <c r="W6" i="16"/>
  <c r="Y10" i="16"/>
  <c r="Y18" i="16"/>
  <c r="Y26" i="16"/>
  <c r="Y34" i="16"/>
  <c r="K34" i="16"/>
  <c r="K26" i="16"/>
  <c r="K18" i="16"/>
  <c r="K10" i="16"/>
  <c r="U20" i="16"/>
  <c r="K32" i="16"/>
  <c r="K24" i="16"/>
  <c r="K16" i="16"/>
  <c r="P34" i="16"/>
  <c r="P26" i="16"/>
  <c r="P20" i="16"/>
  <c r="U18" i="16"/>
  <c r="V4" i="16"/>
  <c r="U12" i="16"/>
  <c r="K38" i="16"/>
  <c r="K30" i="16"/>
  <c r="K22" i="16"/>
  <c r="K14" i="16"/>
  <c r="P18" i="16"/>
  <c r="U28" i="16"/>
  <c r="V7" i="16"/>
  <c r="P10" i="16"/>
  <c r="V6" i="16"/>
  <c r="U10" i="16"/>
  <c r="V5" i="16"/>
  <c r="K4" i="16"/>
  <c r="K36" i="16"/>
  <c r="K28" i="16"/>
  <c r="K20" i="16"/>
  <c r="K12" i="16"/>
  <c r="P4" i="16"/>
  <c r="P38" i="16"/>
  <c r="P30" i="16"/>
  <c r="P11" i="16"/>
  <c r="P19" i="16"/>
  <c r="P12" i="16"/>
  <c r="K35" i="16"/>
  <c r="K27" i="16"/>
  <c r="K19" i="16"/>
  <c r="K11" i="16"/>
  <c r="P37" i="16"/>
  <c r="K7" i="16"/>
  <c r="P36" i="16"/>
  <c r="P35" i="16"/>
  <c r="P28" i="16"/>
  <c r="P22" i="16"/>
  <c r="C60" i="16"/>
  <c r="K6" i="16"/>
  <c r="K33" i="16"/>
  <c r="K25" i="16"/>
  <c r="K17" i="16"/>
  <c r="K9" i="16"/>
  <c r="K31" i="16"/>
  <c r="K23" i="16"/>
  <c r="K15" i="16"/>
  <c r="K37" i="16"/>
  <c r="K29" i="16"/>
  <c r="K21" i="16"/>
  <c r="K13" i="16"/>
  <c r="C58" i="16"/>
  <c r="F4" i="16"/>
  <c r="C57" i="16"/>
  <c r="J17" i="4" l="1"/>
  <c r="J25" i="4"/>
  <c r="M11" i="4"/>
  <c r="D13" i="4"/>
  <c r="M7" i="4"/>
  <c r="G19" i="4"/>
  <c r="G31" i="4"/>
  <c r="J30" i="4"/>
  <c r="D26" i="4"/>
  <c r="M28" i="4"/>
  <c r="D8" i="4"/>
  <c r="M31" i="4"/>
  <c r="J37" i="4"/>
  <c r="D33" i="4"/>
  <c r="M15" i="4"/>
  <c r="G6" i="4"/>
  <c r="G27" i="4"/>
  <c r="D18" i="4"/>
  <c r="G10" i="4"/>
  <c r="M4" i="4"/>
  <c r="G15" i="4"/>
  <c r="D4" i="4"/>
  <c r="J16" i="4"/>
  <c r="G22" i="4"/>
  <c r="D21" i="4"/>
  <c r="M35" i="4"/>
  <c r="G26" i="4"/>
  <c r="D12" i="4"/>
  <c r="M19" i="4"/>
  <c r="G30" i="4"/>
  <c r="M24" i="4"/>
  <c r="G35" i="4"/>
  <c r="M27" i="4"/>
  <c r="J33" i="4"/>
  <c r="J36" i="4"/>
  <c r="D7" i="4"/>
  <c r="M14" i="4"/>
  <c r="J20" i="4"/>
  <c r="D11" i="4"/>
  <c r="D17" i="4"/>
  <c r="J4" i="4"/>
  <c r="D20" i="4"/>
  <c r="M3" i="4"/>
  <c r="J9" i="4"/>
  <c r="D25" i="4"/>
  <c r="J12" i="4"/>
  <c r="G18" i="4"/>
  <c r="M10" i="4"/>
  <c r="D32" i="4"/>
  <c r="G21" i="4"/>
  <c r="M34" i="4"/>
  <c r="G5" i="4"/>
  <c r="D16" i="4"/>
  <c r="D37" i="4"/>
  <c r="J24" i="4"/>
  <c r="M22" i="4"/>
  <c r="M23" i="4"/>
  <c r="J29" i="4"/>
  <c r="M6" i="4"/>
  <c r="J32" i="4"/>
  <c r="D3" i="4"/>
  <c r="M30" i="4"/>
  <c r="J6" i="4"/>
  <c r="J19" i="4"/>
  <c r="G25" i="4"/>
  <c r="D36" i="4"/>
  <c r="M18" i="4"/>
  <c r="G9" i="4"/>
  <c r="J7" i="4"/>
  <c r="J8" i="4"/>
  <c r="G14" i="4"/>
  <c r="M26" i="4"/>
  <c r="G17" i="4"/>
  <c r="D28" i="4"/>
  <c r="J15" i="4"/>
  <c r="M13" i="4"/>
  <c r="D31" i="4"/>
  <c r="G4" i="4"/>
  <c r="D10" i="4"/>
  <c r="J3" i="4"/>
  <c r="G29" i="4"/>
  <c r="J27" i="4"/>
  <c r="J28" i="4"/>
  <c r="G34" i="4"/>
  <c r="J11" i="4"/>
  <c r="G37" i="4"/>
  <c r="M9" i="4"/>
  <c r="J35" i="4"/>
  <c r="M33" i="4"/>
  <c r="D24" i="4"/>
  <c r="D15" i="4"/>
  <c r="J23" i="4"/>
  <c r="D19" i="4"/>
  <c r="G12" i="4"/>
  <c r="J31" i="4"/>
  <c r="G20" i="4"/>
  <c r="M5" i="4"/>
  <c r="M12" i="4"/>
  <c r="M37" i="4"/>
  <c r="G8" i="4"/>
  <c r="M20" i="4"/>
  <c r="G32" i="4"/>
  <c r="G16" i="4"/>
  <c r="J14" i="4"/>
  <c r="D5" i="4"/>
  <c r="J22" i="4"/>
  <c r="J5" i="4"/>
  <c r="D23" i="4"/>
  <c r="G36" i="4"/>
  <c r="G23" i="4"/>
  <c r="W50" i="16"/>
  <c r="Z50" i="16" s="1"/>
  <c r="W49" i="16"/>
  <c r="W48" i="16"/>
  <c r="W54" i="16"/>
  <c r="Z54" i="16" s="1"/>
  <c r="W53" i="16"/>
  <c r="Z53" i="16" s="1"/>
  <c r="W52" i="16"/>
  <c r="Z52" i="16" s="1"/>
  <c r="Q51" i="17"/>
  <c r="Q48" i="17"/>
  <c r="Z48" i="16"/>
  <c r="Z49" i="16"/>
  <c r="O25" i="4"/>
  <c r="O13" i="4"/>
  <c r="O27" i="4"/>
  <c r="Z11" i="16"/>
  <c r="O33" i="4"/>
  <c r="Z27" i="16"/>
  <c r="Z32" i="16"/>
  <c r="Z24" i="16"/>
  <c r="Z12" i="16"/>
  <c r="Z15" i="16"/>
  <c r="Z28" i="16"/>
  <c r="Z36" i="16"/>
  <c r="Q47" i="17"/>
  <c r="Z19" i="16"/>
  <c r="O32" i="4"/>
  <c r="Z30" i="16"/>
  <c r="Z23" i="16"/>
  <c r="O30" i="4"/>
  <c r="O10" i="4"/>
  <c r="O34" i="4"/>
  <c r="Z38" i="16"/>
  <c r="O17" i="4"/>
  <c r="O28" i="4"/>
  <c r="O22" i="4"/>
  <c r="O26" i="4"/>
  <c r="O9" i="4"/>
  <c r="O8" i="4"/>
  <c r="O29" i="4"/>
  <c r="Z5" i="16"/>
  <c r="Z29" i="16"/>
  <c r="Z6" i="16"/>
  <c r="Z34" i="16"/>
  <c r="Z35" i="16"/>
  <c r="O16" i="4"/>
  <c r="O21" i="4"/>
  <c r="Q52" i="17"/>
  <c r="Z18" i="16"/>
  <c r="Z20" i="16"/>
  <c r="O24" i="4"/>
  <c r="O18" i="4"/>
  <c r="O11" i="4"/>
  <c r="O14" i="4"/>
  <c r="Z22" i="16"/>
  <c r="O6" i="4"/>
  <c r="Z37" i="16"/>
  <c r="O3" i="4"/>
  <c r="Z4" i="16"/>
  <c r="Z21" i="16"/>
  <c r="Q53" i="17"/>
  <c r="O35" i="4"/>
  <c r="Z9" i="16"/>
  <c r="Z31" i="16"/>
  <c r="Z17" i="16"/>
  <c r="Z13" i="16"/>
  <c r="Z25" i="16"/>
  <c r="Z10" i="16"/>
  <c r="Z7" i="16"/>
  <c r="Z33" i="16"/>
  <c r="Z16" i="16"/>
  <c r="Z14" i="16"/>
  <c r="Z26" i="16"/>
  <c r="L8" i="1"/>
  <c r="M8" i="1"/>
  <c r="N8" i="1"/>
  <c r="L9" i="1"/>
  <c r="M9" i="1"/>
  <c r="N9" i="1"/>
  <c r="L10" i="1"/>
  <c r="M10" i="1"/>
  <c r="N10" i="1"/>
  <c r="L11" i="1"/>
  <c r="M11" i="1"/>
  <c r="N11" i="1"/>
  <c r="L13" i="1"/>
  <c r="M13" i="1"/>
  <c r="N13" i="1"/>
  <c r="L14" i="1"/>
  <c r="M14" i="1"/>
  <c r="N14" i="1"/>
  <c r="L15" i="1"/>
  <c r="M15" i="1"/>
  <c r="N15" i="1"/>
  <c r="L16" i="1"/>
  <c r="M16" i="1"/>
  <c r="N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L33" i="1"/>
  <c r="M33" i="1"/>
  <c r="N33" i="1"/>
  <c r="L34" i="1"/>
  <c r="M34" i="1"/>
  <c r="N34" i="1"/>
  <c r="L35" i="1"/>
  <c r="M35" i="1"/>
  <c r="N35" i="1"/>
  <c r="L36" i="1"/>
  <c r="M36" i="1"/>
  <c r="N36" i="1"/>
  <c r="L37" i="1"/>
  <c r="M37" i="1"/>
  <c r="N37" i="1"/>
  <c r="L38" i="1"/>
  <c r="M38" i="1"/>
  <c r="N38" i="1"/>
  <c r="K10" i="1"/>
  <c r="K11" i="1"/>
  <c r="K13" i="1"/>
  <c r="K14" i="1"/>
  <c r="K15" i="1"/>
  <c r="K16" i="1"/>
  <c r="K17" i="1"/>
  <c r="K18" i="1"/>
  <c r="K19" i="1"/>
  <c r="K20" i="1"/>
  <c r="K21" i="1"/>
  <c r="K22" i="1"/>
  <c r="K23" i="1"/>
  <c r="K24" i="1"/>
  <c r="K25" i="1"/>
  <c r="K26" i="1"/>
  <c r="K27" i="1"/>
  <c r="K28" i="1"/>
  <c r="K29" i="1"/>
  <c r="K30" i="1"/>
  <c r="K31" i="1"/>
  <c r="K32" i="1"/>
  <c r="K33" i="1"/>
  <c r="K34" i="1"/>
  <c r="K35" i="1"/>
  <c r="K36" i="1"/>
  <c r="K37" i="1"/>
  <c r="K38" i="1"/>
  <c r="K9" i="1"/>
  <c r="K8" i="1"/>
  <c r="L2" i="1"/>
  <c r="M2" i="1"/>
  <c r="N2" i="1"/>
  <c r="K2" i="1"/>
  <c r="J2" i="1"/>
  <c r="B2" i="1"/>
  <c r="D40" i="1"/>
  <c r="D35" i="1"/>
  <c r="D27" i="1"/>
  <c r="D25" i="1"/>
  <c r="D23" i="1"/>
  <c r="D10" i="1"/>
  <c r="D8" i="1"/>
  <c r="N41" i="1" l="1"/>
  <c r="N40" i="1"/>
  <c r="M41" i="1"/>
  <c r="M40" i="1"/>
  <c r="L41" i="1"/>
  <c r="L40" i="1"/>
  <c r="K41" i="1"/>
  <c r="K40" i="1"/>
  <c r="N39" i="1"/>
  <c r="M39" i="1"/>
  <c r="L39" i="1"/>
  <c r="K39" i="1"/>
  <c r="K42" i="1" l="1"/>
  <c r="B14" i="1" l="1"/>
  <c r="B38" i="1" l="1"/>
  <c r="C38" i="1" s="1"/>
  <c r="B32" i="6" s="1"/>
  <c r="B37" i="1"/>
  <c r="B36" i="1"/>
  <c r="B34" i="1"/>
  <c r="B33" i="1"/>
  <c r="B32" i="1"/>
  <c r="B31" i="1"/>
  <c r="B29" i="1"/>
  <c r="B28" i="1"/>
  <c r="B26" i="1"/>
  <c r="B24" i="1"/>
  <c r="B22" i="1"/>
  <c r="B21" i="1"/>
  <c r="B20" i="1"/>
  <c r="B19" i="1"/>
  <c r="B18" i="1"/>
  <c r="B17" i="1"/>
  <c r="B16" i="1"/>
  <c r="B15" i="1"/>
  <c r="B13" i="1"/>
  <c r="B11" i="1"/>
  <c r="B10" i="1"/>
  <c r="B9" i="1"/>
  <c r="B8" i="1"/>
  <c r="B25" i="1" l="1"/>
  <c r="C25" i="1" s="1"/>
  <c r="B27" i="1"/>
  <c r="F27" i="1" s="1"/>
  <c r="B35" i="1"/>
  <c r="C35" i="1" s="1"/>
  <c r="B29" i="6" s="1"/>
  <c r="B23" i="1"/>
  <c r="F23" i="1" s="1"/>
  <c r="E42" i="1"/>
  <c r="C36" i="6" s="1"/>
  <c r="C8" i="1"/>
  <c r="B2" i="6" s="1"/>
  <c r="E8" i="1"/>
  <c r="C2" i="6" s="1"/>
  <c r="C9" i="1"/>
  <c r="C10" i="1"/>
  <c r="B4" i="6" s="1"/>
  <c r="E10" i="1"/>
  <c r="C4" i="6" s="1"/>
  <c r="C11" i="1"/>
  <c r="C13" i="1"/>
  <c r="C14" i="1"/>
  <c r="C15" i="1"/>
  <c r="C16" i="1"/>
  <c r="C17" i="1"/>
  <c r="C18" i="1"/>
  <c r="C19" i="1"/>
  <c r="C20" i="1"/>
  <c r="C21" i="1"/>
  <c r="C22" i="1"/>
  <c r="E23" i="1"/>
  <c r="C17" i="6" s="1"/>
  <c r="C24" i="1"/>
  <c r="E25" i="1"/>
  <c r="C19" i="6" s="1"/>
  <c r="C26" i="1"/>
  <c r="C27" i="1"/>
  <c r="E27" i="1"/>
  <c r="C21" i="6" s="1"/>
  <c r="C28" i="1"/>
  <c r="C29" i="1"/>
  <c r="C30" i="1"/>
  <c r="C31" i="1"/>
  <c r="C32" i="1"/>
  <c r="C33" i="1"/>
  <c r="C34" i="1"/>
  <c r="E35" i="1"/>
  <c r="C29" i="6" s="1"/>
  <c r="C36" i="1"/>
  <c r="C37" i="1"/>
  <c r="G38" i="1"/>
  <c r="E40" i="1"/>
  <c r="C34" i="6" s="1"/>
  <c r="O38" i="1"/>
  <c r="O37" i="1"/>
  <c r="F10" i="1"/>
  <c r="F8" i="1"/>
  <c r="C2" i="1"/>
  <c r="H38" i="1" l="1"/>
  <c r="P38" i="1"/>
  <c r="G32" i="1"/>
  <c r="H32" i="1" s="1"/>
  <c r="B26" i="6"/>
  <c r="G14" i="1"/>
  <c r="H14" i="1" s="1"/>
  <c r="B8" i="6"/>
  <c r="G9" i="1"/>
  <c r="H9" i="1" s="1"/>
  <c r="B3" i="6"/>
  <c r="G31" i="1"/>
  <c r="H31" i="1" s="1"/>
  <c r="B25" i="6"/>
  <c r="G15" i="1"/>
  <c r="H15" i="1" s="1"/>
  <c r="B9" i="6"/>
  <c r="G28" i="1"/>
  <c r="H28" i="1" s="1"/>
  <c r="B22" i="6"/>
  <c r="G24" i="1"/>
  <c r="H24" i="1" s="1"/>
  <c r="B18" i="6"/>
  <c r="G30" i="1"/>
  <c r="H30" i="1" s="1"/>
  <c r="B24" i="6"/>
  <c r="G22" i="1"/>
  <c r="H22" i="1" s="1"/>
  <c r="B16" i="6"/>
  <c r="G20" i="1"/>
  <c r="H20" i="1" s="1"/>
  <c r="B14" i="6"/>
  <c r="G29" i="1"/>
  <c r="H29" i="1" s="1"/>
  <c r="B23" i="6"/>
  <c r="G21" i="1"/>
  <c r="H21" i="1" s="1"/>
  <c r="B15" i="6"/>
  <c r="G11" i="1"/>
  <c r="H11" i="1" s="1"/>
  <c r="B5" i="6"/>
  <c r="G34" i="1"/>
  <c r="B28" i="6"/>
  <c r="O27" i="1"/>
  <c r="B21" i="6"/>
  <c r="G19" i="1"/>
  <c r="H19" i="1" s="1"/>
  <c r="B13" i="6"/>
  <c r="G17" i="1"/>
  <c r="H17" i="1" s="1"/>
  <c r="B11" i="6"/>
  <c r="O16" i="1"/>
  <c r="B10" i="6"/>
  <c r="G37" i="1"/>
  <c r="H37" i="1" s="1"/>
  <c r="B31" i="6"/>
  <c r="G36" i="1"/>
  <c r="B30" i="6"/>
  <c r="G13" i="1"/>
  <c r="H13" i="1" s="1"/>
  <c r="B7" i="6"/>
  <c r="G33" i="1"/>
  <c r="H33" i="1" s="1"/>
  <c r="B27" i="6"/>
  <c r="G26" i="1"/>
  <c r="H26" i="1" s="1"/>
  <c r="B20" i="6"/>
  <c r="G18" i="1"/>
  <c r="H18" i="1" s="1"/>
  <c r="B12" i="6"/>
  <c r="O25" i="1"/>
  <c r="B19" i="6"/>
  <c r="F25" i="1"/>
  <c r="L42" i="1"/>
  <c r="N42" i="1"/>
  <c r="M42" i="1"/>
  <c r="O28" i="1"/>
  <c r="O13" i="1"/>
  <c r="O15" i="1"/>
  <c r="O20" i="1"/>
  <c r="O11" i="1"/>
  <c r="O26" i="1"/>
  <c r="G2" i="1"/>
  <c r="H2" i="1" s="1"/>
  <c r="O2" i="1"/>
  <c r="F35" i="1"/>
  <c r="G10" i="1"/>
  <c r="H10" i="1" s="1"/>
  <c r="G8" i="1"/>
  <c r="B40" i="1"/>
  <c r="C23" i="1"/>
  <c r="O19" i="1"/>
  <c r="O33" i="1"/>
  <c r="O30" i="1"/>
  <c r="O24" i="1"/>
  <c r="O18" i="1"/>
  <c r="G16" i="1"/>
  <c r="H16" i="1" s="1"/>
  <c r="O10" i="1"/>
  <c r="O9" i="1"/>
  <c r="O8" i="1"/>
  <c r="B39" i="1"/>
  <c r="C39" i="1" s="1"/>
  <c r="O29" i="1"/>
  <c r="O14" i="1"/>
  <c r="O32" i="1"/>
  <c r="G27" i="1"/>
  <c r="H27" i="1" s="1"/>
  <c r="G35" i="1"/>
  <c r="O31" i="1"/>
  <c r="O22" i="1"/>
  <c r="G25" i="1"/>
  <c r="H25" i="1" s="1"/>
  <c r="O21" i="1"/>
  <c r="O17" i="1"/>
  <c r="O41" i="1"/>
  <c r="B41" i="1"/>
  <c r="C41" i="1" s="1"/>
  <c r="O40" i="1"/>
  <c r="O39" i="1"/>
  <c r="G52" i="1" l="1"/>
  <c r="H36" i="1"/>
  <c r="H35" i="1"/>
  <c r="H34" i="1"/>
  <c r="H8" i="1"/>
  <c r="P19" i="1"/>
  <c r="P15" i="1"/>
  <c r="P30" i="1"/>
  <c r="P8" i="1"/>
  <c r="P18" i="1"/>
  <c r="P34" i="1"/>
  <c r="P31" i="1"/>
  <c r="P26" i="1"/>
  <c r="P11" i="1"/>
  <c r="P9" i="1"/>
  <c r="P37" i="1"/>
  <c r="P25" i="1"/>
  <c r="P27" i="1"/>
  <c r="P33" i="1"/>
  <c r="P21" i="1"/>
  <c r="P14" i="1"/>
  <c r="P22" i="1"/>
  <c r="P16" i="1"/>
  <c r="P35" i="1"/>
  <c r="P24" i="1"/>
  <c r="P13" i="1"/>
  <c r="P29" i="1"/>
  <c r="P32" i="1"/>
  <c r="P17" i="1"/>
  <c r="P28" i="1"/>
  <c r="P10" i="1"/>
  <c r="P36" i="1"/>
  <c r="P20" i="1"/>
  <c r="G41" i="1"/>
  <c r="H41" i="1" s="1"/>
  <c r="B35" i="6"/>
  <c r="G39" i="1"/>
  <c r="G51" i="1" s="1"/>
  <c r="H51" i="1" s="1"/>
  <c r="B33" i="6"/>
  <c r="O23" i="1"/>
  <c r="O55" i="1" s="1"/>
  <c r="B17" i="6"/>
  <c r="O42" i="1"/>
  <c r="G23" i="1"/>
  <c r="H23" i="1" s="1"/>
  <c r="B42" i="1"/>
  <c r="F40" i="1"/>
  <c r="C40" i="1"/>
  <c r="B34" i="6" s="1"/>
  <c r="O54" i="1" l="1"/>
  <c r="H39" i="1"/>
  <c r="O56" i="1"/>
  <c r="P41" i="1"/>
  <c r="P39" i="1"/>
  <c r="P23" i="1"/>
  <c r="F42" i="1"/>
  <c r="C42" i="1"/>
  <c r="B36" i="6" s="1"/>
  <c r="G40" i="1"/>
  <c r="P40" i="1" l="1"/>
  <c r="H40" i="1"/>
  <c r="G42" i="1"/>
  <c r="G55" i="1" s="1"/>
  <c r="G56" i="1" l="1"/>
  <c r="G54" i="1"/>
  <c r="P42" i="1"/>
  <c r="H42" i="1"/>
  <c r="H60" i="1" s="1"/>
  <c r="H58" i="1" l="1"/>
  <c r="H59" i="1"/>
  <c r="H54" i="1"/>
  <c r="H55" i="1"/>
  <c r="H56" i="1"/>
</calcChain>
</file>

<file path=xl/sharedStrings.xml><?xml version="1.0" encoding="utf-8"?>
<sst xmlns="http://schemas.openxmlformats.org/spreadsheetml/2006/main" count="1624" uniqueCount="427">
  <si>
    <t>Underwater Bay Grasses (acreage)</t>
  </si>
  <si>
    <t>Estimated additional acreage (due to incomplete surveys)</t>
  </si>
  <si>
    <t>Note: Data not collected in 1988</t>
  </si>
  <si>
    <t>Total mapped (hectares)</t>
  </si>
  <si>
    <t>acres mapped (using 2.4711 conversion)</t>
  </si>
  <si>
    <t>estimated additional hectares</t>
  </si>
  <si>
    <t>estimated additional acres (using 2.4711)</t>
  </si>
  <si>
    <t xml:space="preserve">total hectares w/ estimated additional hectares </t>
  </si>
  <si>
    <t>total acres w/ estimated additional acres (using 2.4711)</t>
  </si>
  <si>
    <t xml:space="preserve">percent goal achieved </t>
  </si>
  <si>
    <t xml:space="preserve">SAV: acres </t>
  </si>
  <si>
    <t>No density reported (thousands of acres)</t>
  </si>
  <si>
    <t>&lt;10% (thousands of acres)</t>
  </si>
  <si>
    <t>10-40% (thousands of acres)</t>
  </si>
  <si>
    <t>40-70% (thousands of acres)</t>
  </si>
  <si>
    <t>70-100% (thousands of acres)</t>
  </si>
  <si>
    <t>high density class %of total</t>
  </si>
  <si>
    <t>Percent of 130000 Goal</t>
  </si>
  <si>
    <t>Source: VIMS, Chris Patrick, or David</t>
  </si>
  <si>
    <t xml:space="preserve"> Wilcox, 804 684-7088, cpatrick@vims.edu</t>
  </si>
  <si>
    <t>Contact: Carin Bisland, EPA CBP</t>
  </si>
  <si>
    <t>revised 3/26/12, DW</t>
  </si>
  <si>
    <t>revised 4/17/00, DW</t>
  </si>
  <si>
    <t>final 7/3/96, revised 4/17/00, DW</t>
  </si>
  <si>
    <t>final 10/23/97, revised 6/3/98</t>
  </si>
  <si>
    <t>final 4/27/99 Bob Orth</t>
  </si>
  <si>
    <t>preliminary 4/27/99, Bob Orth, final, DW 4/17/00</t>
  </si>
  <si>
    <t>preliminary 4/27/00 DW, final 4/24/01</t>
  </si>
  <si>
    <t>preliminary 4/24/01, Bob Orth, final DW 10/22/02</t>
  </si>
  <si>
    <t>preliminary 10/22/02, DW, updated 1/14/03</t>
  </si>
  <si>
    <t>preliminary 9/9/03, final 5/3/04</t>
  </si>
  <si>
    <t>preliminary 5/3/04, final 5/9/05</t>
  </si>
  <si>
    <t>preliminary 5/9/05, final 5/16/06</t>
  </si>
  <si>
    <t>preliminary 5/16/06, final 3/05/07</t>
  </si>
  <si>
    <t>preliminary 3/05/07, final 2/27/08</t>
  </si>
  <si>
    <t>preliminary 2/27/09; final 1/30/09</t>
  </si>
  <si>
    <t>preliminary 3/2/09;final 021910</t>
  </si>
  <si>
    <t>preliminary 2/25/10; final 2/11/11</t>
  </si>
  <si>
    <t>preliminary 2/11/11; final 3/8/12</t>
  </si>
  <si>
    <t>preliminary 3/22/12; final 3/28/13</t>
  </si>
  <si>
    <t>preliminary 3/28/13; final 11/7/13</t>
  </si>
  <si>
    <t>preliminary 4/1/14, final 12/14/14</t>
  </si>
  <si>
    <t>preliminary 7/15/15, final 3/17/16</t>
  </si>
  <si>
    <t>preliminary 4/7/2016, final 12/2/16</t>
  </si>
  <si>
    <t>preliminary 4/7/2017; final 12/20/17</t>
  </si>
  <si>
    <t>preliminary 4/9/2018, final 12/14/18</t>
  </si>
  <si>
    <t>preliminary 5/30/2019, final 12/20/19</t>
  </si>
  <si>
    <t>preliminary 5/01/2020, final 12/01/2020</t>
  </si>
  <si>
    <t>preliminary 5/14/2021; final 12/17/2021</t>
  </si>
  <si>
    <t>preliminary 5/13/2022; final 12/14/2022</t>
  </si>
  <si>
    <t>preliminary 5/24/2023; final 12/13/23</t>
  </si>
  <si>
    <t>preliminary 7/8/24; final 12/20/24</t>
  </si>
  <si>
    <t>preliminary 6/13/25</t>
  </si>
  <si>
    <t>2023-2024 change</t>
  </si>
  <si>
    <t>2015-2024 change</t>
  </si>
  <si>
    <t>1984-2024 change</t>
  </si>
  <si>
    <t>1984-2024 ave</t>
  </si>
  <si>
    <t>1984-2024 max</t>
  </si>
  <si>
    <t>1984-2024 min</t>
  </si>
  <si>
    <t>2015-2024 ave</t>
  </si>
  <si>
    <t>2015-2024 max</t>
  </si>
  <si>
    <t>2015-2024 min</t>
  </si>
  <si>
    <t>Notes:</t>
  </si>
  <si>
    <t>2023: Only 79,716 acres were mapped in 2023. It is estimated that an additional 3,703 acres may have been present (for an estimated total of 83,419), however they could not be mapped since poor weather conditions and access restrictions prevented the acquisition of imagery for a large portion of the Potomac River.</t>
  </si>
  <si>
    <t>2021: Only 68,025 acres were mapped in 2021. It is estimated that an additional 66 acres may have been present (for an estimated total of 68,091), however they could not be mapped since poor weather conditions prevented the acquisition of imagery for the Mattaponi and Pamunkey rivers.</t>
  </si>
  <si>
    <t>2018: Only 99,511 acres were mapped in 2018, however some areas could not be mapped due to highly turbid water, poor weather, and security restrictions. It is estimated that an additional 8,567 acres may have been present (for an estimated total of 108,077)  assuming missed areas remained unchanged from prior year.</t>
  </si>
  <si>
    <t>2016: Only 97,668 acres were mapped in 2016. It is estimated that an additional 1,951 acres may have been present (for an estimated total of 99,619), however, they could not be mapped since weather conditions and security restrictions in the DC area, over Patuxent Air Base and associated mid-Bay areas prevented acquisition of useable imagery for a portion of the tidal fresh and mesohaline Potomac River, including Piscataway Creek and St. Marys River. The regions that were not mapped are contained within three CBP segments, the Upper and Lower Potomac River; an d Piscataway Creek.  The estimated additional Baywide acreage of 99,619.17 (40,313.69 ha) is based on acreages mapped in those regions in 2015. No other totals include estimated additional acreage.</t>
  </si>
  <si>
    <t>2011: Only 57,964 acres were mapped in 2011. It is estimated that an additional 5,119 acres may have been present (for an estimated total of 63,083), however, they could not be mapped since SAV signatures were masked by excess turbidity present months after the passage of Hurricane Irene and Tropical Storm Lee. The regions that were not mapped are contained within nine CBP segments, including the Middle, Upper and Western Branch of the Patuxent River; the Middle and Upper Potomac River; Piscataway Creek; and the Anacostia River.  The estimated additional acreage is based on acreages mapped in those regions in 2010. Zone and density totals do NOT include estimated additional acreage.</t>
  </si>
  <si>
    <t>2006:  all historic acreage was corrected using 2.4711 as the conversion from hectares to acres.</t>
  </si>
  <si>
    <t>2005:  On 5/24/05, Dave Wilcox noted an error in the reported estimated additional acres for 2003.  This reduced the the estimate from 3,015 to 1,832 and resulted in a revised total (reduced from 64,710 to 63,524</t>
  </si>
  <si>
    <t>2005:  All historic acreage data was corrected using 2.471 as the conversion from hectares to acres.  Previously, from 1978-1999, 2.47 was used and from 2000-2004, 2.4711 was used.</t>
  </si>
  <si>
    <t>2003:  Only 61,695 acres were mapped baywide in 2003.  It is estimated that an additional 1,832 acres may have been present (for an estimated baywide total of 63,527), however, they could not be mapped since some portions of the Bay were not flown due to adverse weather in the spring and summer and Hurricane Isabel in the fall. These regions, including Tavern and Swan creeks; lower Chester River; upper Wicomico River; Prentice, Dividing, and Ball creeks; Dameron Marsh; and Great Wicomico River were not fully mapped in 2003. The estimated additional acreage is based on acreages mapped in those regions in 2002.  Zone and density totals do NOT include estimated additional acreage.</t>
  </si>
  <si>
    <t>*2001:  Only 77,889 acres were mapped baywide in 2001. It is estimated that an additional 7,525 acres may have been present (for an estimated baywide total of 85,415), however, they could not be surveyed due to flight restrictions following September 11.  The estimated additional acreage is based on acreages mapped in those regions in 2000. Zone and density totals do NOT include estimated additional acreage.</t>
  </si>
  <si>
    <t>*1999: Only 64,718 acres were mapped baywide in 1999.  It is estimated that an additional 3,382 acres may have been present (for an estimated baywide total of 69,000), however, they could not be mapped due to the following: either flown too late in 1999, due to poor atmospheric conditions and severe storm events, or not flown until after an early seasonal die-back in freshwater SAV species, possibly a result of increased salinity during the drought and severe storm events. Those areas include Spesutie Narrows, the Bush, Gunpowder, upper Patuxent, lower Magothy, upper York and upper James rivers, and the Swan Point and Tavern Creek area. The estimated additional acreage is based on acreages mapped in those regions in 1998. Zone and density totals do NOT include estimated additional acreage.</t>
  </si>
  <si>
    <t xml:space="preserve">*1998 acreage includes previously unsampled portions of the James, York and Rappahannock: 906 acres that were not included in previous totals </t>
  </si>
  <si>
    <t>*1997 zone/density acreage updated 6/3/98 (preliminary numbers)</t>
  </si>
  <si>
    <t>*1996 zone data revised 6/3/98 (segment changes)</t>
  </si>
  <si>
    <t>*Zone data prior to 1996 revised 4/17/00 due to newly adopted Bay segmentation scheme in 1997.</t>
  </si>
  <si>
    <t>1986: Only 47,414 acres were mapped baywide in 1986.  It is estimated that an additional 276 acres may have been present (for an estimated baywide total of 47,690), however, they could not be mapped due to flight restrictions around Aberdeen Proving Grounds. Where available, the previous and subsequent year’s data were averaged to generate estimated additional acreage. Please refer to “SAV Area Estimates for Missing 1984 and 1986 Quadrangles Technical Note 12/15/97” for details.  Zone and density totals do NOT include estimated additional acreage.</t>
  </si>
  <si>
    <t>1984: Only 38,228 acres were mapped baywide in 1984.  It is estimated that an additional 731 acres may have been present (for an estimated baywide total of 38,958), however, they could not be mapped due to flight restrictions around Patuxent Naval Air, camera malfunction and missing digital files. Where available, the previous and subsequent year’s data were averaged to generate estimated additional acreage. Please refer to “SAV Area Estimates for Missing 1984 and 1986 Quadrangles Technical Note 12/15/97” for details.  Zone and density totals do NOT include estimated additional acreage.</t>
  </si>
  <si>
    <t>SAV Acreages in the Chesapeake Bay by VIMS Bay Zones</t>
  </si>
  <si>
    <t xml:space="preserve"> </t>
  </si>
  <si>
    <t>Tidal Fresh Total</t>
  </si>
  <si>
    <t>Oligohaline Total</t>
  </si>
  <si>
    <t>Mesohaline Total</t>
  </si>
  <si>
    <t>Polyhaline Total</t>
  </si>
  <si>
    <t>Baywide Total</t>
  </si>
  <si>
    <t>Hectares</t>
  </si>
  <si>
    <t>Acres</t>
  </si>
  <si>
    <t>Without estimated additional acres</t>
  </si>
  <si>
    <t>Restoration goal SAV acreages aggregated to zone</t>
  </si>
  <si>
    <t>Pct. of goal acreage in zone</t>
  </si>
  <si>
    <t>Restoration goal SAV acreage</t>
  </si>
  <si>
    <t>Pct. of goal acreage</t>
  </si>
  <si>
    <t>1988 (no survey)</t>
  </si>
  <si>
    <t/>
  </si>
  <si>
    <t>SAV Restoration goal acres</t>
  </si>
  <si>
    <t>TF</t>
  </si>
  <si>
    <t>OH</t>
  </si>
  <si>
    <t>MH</t>
  </si>
  <si>
    <t>PH</t>
  </si>
  <si>
    <t>Bay</t>
  </si>
  <si>
    <t>SAV Acreages in the Chesapeake Bay by VIMS Bay Geographic Zones</t>
  </si>
  <si>
    <t>Upper Zone Total</t>
  </si>
  <si>
    <t>Middle Zone Total</t>
  </si>
  <si>
    <t>Lower Zone Total</t>
  </si>
  <si>
    <t>2010 Restoration goal SAV</t>
  </si>
  <si>
    <t>Pct. of goal acreage in Bay</t>
  </si>
  <si>
    <t>2015-2025 ave</t>
  </si>
  <si>
    <t>*These totals reflect total mapped area without any estimated additional area in areas that were not fully mapped.</t>
  </si>
  <si>
    <t>Upper Zone</t>
  </si>
  <si>
    <t>Middle Zone</t>
  </si>
  <si>
    <t>Lower Zone</t>
  </si>
  <si>
    <t>Bay Total</t>
  </si>
  <si>
    <t>SAV area data (hectares). See http://www.vims.edu/bio/sav for more information. Key nd=region not mapped, pd=region partially mapped. 2023 SAV Totals are Preliminary.</t>
  </si>
  <si>
    <t>CBPSEG</t>
  </si>
  <si>
    <t>state</t>
  </si>
  <si>
    <t>Segment_Name</t>
  </si>
  <si>
    <t>Sort</t>
  </si>
  <si>
    <t>1971_ha</t>
  </si>
  <si>
    <t>1971_nd</t>
  </si>
  <si>
    <t>1974_ha</t>
  </si>
  <si>
    <t>1974_nd</t>
  </si>
  <si>
    <t>1978_ha</t>
  </si>
  <si>
    <t>1978_nd</t>
  </si>
  <si>
    <t>1979_ha</t>
  </si>
  <si>
    <t>1979_nd</t>
  </si>
  <si>
    <t>1980_ha</t>
  </si>
  <si>
    <t>1980_nd</t>
  </si>
  <si>
    <t>1981_ha</t>
  </si>
  <si>
    <t>1981_nd</t>
  </si>
  <si>
    <t>1984_ha</t>
  </si>
  <si>
    <t>1984_nd</t>
  </si>
  <si>
    <t>1985_ha</t>
  </si>
  <si>
    <t>1985_nd</t>
  </si>
  <si>
    <t>1986_ha</t>
  </si>
  <si>
    <t>1986_nd</t>
  </si>
  <si>
    <t>1987_ha</t>
  </si>
  <si>
    <t>1987_nd</t>
  </si>
  <si>
    <t>1989_ha</t>
  </si>
  <si>
    <t>1989_nd</t>
  </si>
  <si>
    <t>1990_ha</t>
  </si>
  <si>
    <t>1990_nd</t>
  </si>
  <si>
    <t>1991_ha</t>
  </si>
  <si>
    <t>1991_nd</t>
  </si>
  <si>
    <t>1992_ha</t>
  </si>
  <si>
    <t>1992_nd</t>
  </si>
  <si>
    <t>1993_ha</t>
  </si>
  <si>
    <t>1993_nd</t>
  </si>
  <si>
    <t>1994_ha</t>
  </si>
  <si>
    <t>1994_nd</t>
  </si>
  <si>
    <t>1995_ha</t>
  </si>
  <si>
    <t>1995_nd</t>
  </si>
  <si>
    <t>1996_ha</t>
  </si>
  <si>
    <t>1996_nd</t>
  </si>
  <si>
    <t>1997_ha</t>
  </si>
  <si>
    <t>1997_nd</t>
  </si>
  <si>
    <t>1998_ha</t>
  </si>
  <si>
    <t>1998_nd</t>
  </si>
  <si>
    <t>1999_ha</t>
  </si>
  <si>
    <t>1999_nd</t>
  </si>
  <si>
    <t>2000_ha</t>
  </si>
  <si>
    <t>2000_nd</t>
  </si>
  <si>
    <t>2001_ha</t>
  </si>
  <si>
    <t>2001_nd</t>
  </si>
  <si>
    <t>2002_ha</t>
  </si>
  <si>
    <t>2002_nd</t>
  </si>
  <si>
    <t>2003_ha</t>
  </si>
  <si>
    <t>2003_nd</t>
  </si>
  <si>
    <t>2004_ha</t>
  </si>
  <si>
    <t>2004_nd</t>
  </si>
  <si>
    <t>2005_ha</t>
  </si>
  <si>
    <t>2005_nd</t>
  </si>
  <si>
    <t>2006_ha</t>
  </si>
  <si>
    <t>2006_nd</t>
  </si>
  <si>
    <t>2007_ha</t>
  </si>
  <si>
    <t>2007_nd</t>
  </si>
  <si>
    <t>2008_ha</t>
  </si>
  <si>
    <t>2008_nd</t>
  </si>
  <si>
    <t>2009_ha</t>
  </si>
  <si>
    <t>2009_nd</t>
  </si>
  <si>
    <t>2010_ha</t>
  </si>
  <si>
    <t>2010_nd</t>
  </si>
  <si>
    <t>2011_ha</t>
  </si>
  <si>
    <t>2011_nd</t>
  </si>
  <si>
    <t>2012_ha</t>
  </si>
  <si>
    <t>2012_nd</t>
  </si>
  <si>
    <t>2013_ha</t>
  </si>
  <si>
    <t>2013_nd</t>
  </si>
  <si>
    <t>2014_ha</t>
  </si>
  <si>
    <t>2014_nd</t>
  </si>
  <si>
    <t>2015_ha</t>
  </si>
  <si>
    <t>2015_nd</t>
  </si>
  <si>
    <t>2016_ha</t>
  </si>
  <si>
    <t>2016_nd</t>
  </si>
  <si>
    <t>2017_ha</t>
  </si>
  <si>
    <t>2017_nd</t>
  </si>
  <si>
    <t>2018_ha</t>
  </si>
  <si>
    <t>2018_nd</t>
  </si>
  <si>
    <t>2019_ha</t>
  </si>
  <si>
    <t>2019_nd</t>
  </si>
  <si>
    <t>2020_ha</t>
  </si>
  <si>
    <t>2020_nd</t>
  </si>
  <si>
    <t>2021_ha</t>
  </si>
  <si>
    <t>2021_nd</t>
  </si>
  <si>
    <t>2022_ha</t>
  </si>
  <si>
    <t>2022_nd</t>
  </si>
  <si>
    <t>2023_ha</t>
  </si>
  <si>
    <t>2023_nd</t>
  </si>
  <si>
    <t>2024_ha</t>
  </si>
  <si>
    <t>2024_nd</t>
  </si>
  <si>
    <t>CB1TF1</t>
  </si>
  <si>
    <t>MD</t>
  </si>
  <si>
    <t>Northern Chesapeake Bay Segment 1</t>
  </si>
  <si>
    <t>nd</t>
  </si>
  <si>
    <t>pd</t>
  </si>
  <si>
    <t>CB1TF2</t>
  </si>
  <si>
    <t>Northern Chesapeake Bay Segment 2</t>
  </si>
  <si>
    <t>PA</t>
  </si>
  <si>
    <t>NORTF</t>
  </si>
  <si>
    <t>Northeast River</t>
  </si>
  <si>
    <t>ELKOH1</t>
  </si>
  <si>
    <t>Elk River Segment 1</t>
  </si>
  <si>
    <t>ELKOH2</t>
  </si>
  <si>
    <t>DE</t>
  </si>
  <si>
    <t>Elk River Segment 2</t>
  </si>
  <si>
    <t>BOHOH</t>
  </si>
  <si>
    <t>Bohemia River</t>
  </si>
  <si>
    <t>C&amp;DOH</t>
  </si>
  <si>
    <t>Chesapeake &amp; Delaware Canal</t>
  </si>
  <si>
    <t>CB2OH</t>
  </si>
  <si>
    <t>Upper Chesapeake Bay</t>
  </si>
  <si>
    <t>SASOH1</t>
  </si>
  <si>
    <t>Sassafras River Segment 1</t>
  </si>
  <si>
    <t>SASOH2</t>
  </si>
  <si>
    <t>Sassafras River Segment 2</t>
  </si>
  <si>
    <t>BSHOH</t>
  </si>
  <si>
    <t>Bush River</t>
  </si>
  <si>
    <t>GUNOH1</t>
  </si>
  <si>
    <t>Gunpowder River Segment 1</t>
  </si>
  <si>
    <t>GUNOH2</t>
  </si>
  <si>
    <t>Gunpowder River Segment 2</t>
  </si>
  <si>
    <t>MIDOH</t>
  </si>
  <si>
    <t>Middle River</t>
  </si>
  <si>
    <t>BACOH</t>
  </si>
  <si>
    <t>Back River</t>
  </si>
  <si>
    <t>CB3MH</t>
  </si>
  <si>
    <t>Upper Central Chesapeake Bay</t>
  </si>
  <si>
    <t>PATMH</t>
  </si>
  <si>
    <t>Patapsco River</t>
  </si>
  <si>
    <t>MAGMH</t>
  </si>
  <si>
    <t>Magothy River</t>
  </si>
  <si>
    <t>CHSMH</t>
  </si>
  <si>
    <t>Lower Chester River</t>
  </si>
  <si>
    <t>CHSOH</t>
  </si>
  <si>
    <t>Middle Chester River</t>
  </si>
  <si>
    <t>CHSTF</t>
  </si>
  <si>
    <t>Upper Chester River</t>
  </si>
  <si>
    <t>CB4MH</t>
  </si>
  <si>
    <t>Middle Central Chesapeake Bay</t>
  </si>
  <si>
    <t>EASMH</t>
  </si>
  <si>
    <t>Eastern Bay</t>
  </si>
  <si>
    <t>CHOMH1</t>
  </si>
  <si>
    <t>Mouth of the Choptank River</t>
  </si>
  <si>
    <t>CHOMH2</t>
  </si>
  <si>
    <t>Lower Choptank River</t>
  </si>
  <si>
    <t>CHOOH</t>
  </si>
  <si>
    <t>Middle Choptank River</t>
  </si>
  <si>
    <t>CHOTF</t>
  </si>
  <si>
    <t>Upper Choptank River</t>
  </si>
  <si>
    <t>LCHMH</t>
  </si>
  <si>
    <t>Little Choptank River</t>
  </si>
  <si>
    <t>SEVMH</t>
  </si>
  <si>
    <t>Severn River</t>
  </si>
  <si>
    <t>SOUMH</t>
  </si>
  <si>
    <t>South River</t>
  </si>
  <si>
    <t>RHDMH</t>
  </si>
  <si>
    <t>Rhode River</t>
  </si>
  <si>
    <t>WSTMH</t>
  </si>
  <si>
    <t>West River</t>
  </si>
  <si>
    <t>CB5MH</t>
  </si>
  <si>
    <t>Lower Central Chesapeake Bay</t>
  </si>
  <si>
    <t>VA</t>
  </si>
  <si>
    <t>HNGMH</t>
  </si>
  <si>
    <t>Honga River</t>
  </si>
  <si>
    <t>FSBMH</t>
  </si>
  <si>
    <t>Fishing Bay</t>
  </si>
  <si>
    <t>NANMH</t>
  </si>
  <si>
    <t>Lower Nanticoke River</t>
  </si>
  <si>
    <t>NANOH</t>
  </si>
  <si>
    <t>Middle Nanticoke River</t>
  </si>
  <si>
    <t>NANTF</t>
  </si>
  <si>
    <t>Upper Nanticoke River</t>
  </si>
  <si>
    <t>WICMH</t>
  </si>
  <si>
    <t>Wicomico River</t>
  </si>
  <si>
    <t>TANMH1</t>
  </si>
  <si>
    <t>Tangier Sound Segment 1</t>
  </si>
  <si>
    <t>TANMH2</t>
  </si>
  <si>
    <t>Tangier Sound Segment 2</t>
  </si>
  <si>
    <t>MANMH1</t>
  </si>
  <si>
    <t>Manokin River Segment 1</t>
  </si>
  <si>
    <t>MANMH2</t>
  </si>
  <si>
    <t>Manokin River Segment 2</t>
  </si>
  <si>
    <t>BIGMH1</t>
  </si>
  <si>
    <t>Big Annemessex River Segment 1</t>
  </si>
  <si>
    <t>BIGMH2</t>
  </si>
  <si>
    <t>Big Annemessex River Segment 2</t>
  </si>
  <si>
    <t>POCMH</t>
  </si>
  <si>
    <t>Lower Pocomoke River</t>
  </si>
  <si>
    <t>POCOH</t>
  </si>
  <si>
    <t>Middle Pocomoke River</t>
  </si>
  <si>
    <t>POCTF</t>
  </si>
  <si>
    <t>Upper Pocomoke River</t>
  </si>
  <si>
    <t>PAXMH1</t>
  </si>
  <si>
    <t>Lower Patuxent River Segment 1</t>
  </si>
  <si>
    <t>PAXMH2</t>
  </si>
  <si>
    <t>Lower Patuxent River Segment 2</t>
  </si>
  <si>
    <t>PAXMH3</t>
  </si>
  <si>
    <t>Lower Patuxent River Segment 3</t>
  </si>
  <si>
    <t>PAXMH4</t>
  </si>
  <si>
    <t>Lower Patuxent River Segment 4</t>
  </si>
  <si>
    <t>PAXMH5</t>
  </si>
  <si>
    <t>Lower Patuxent River Segment 5</t>
  </si>
  <si>
    <t>PAXMH6</t>
  </si>
  <si>
    <t>Lower Patuxent River Segment 6</t>
  </si>
  <si>
    <t>PAXOH</t>
  </si>
  <si>
    <t>Middle Patuxent River</t>
  </si>
  <si>
    <t>PAXTF</t>
  </si>
  <si>
    <t>Upper Patuxent River</t>
  </si>
  <si>
    <t>WBRTF</t>
  </si>
  <si>
    <t>Western Branch of the Patuxent River</t>
  </si>
  <si>
    <t>POTMH</t>
  </si>
  <si>
    <t>Lower Potomac River</t>
  </si>
  <si>
    <t>POTOH1</t>
  </si>
  <si>
    <t>Middle Potomac River Segment 1</t>
  </si>
  <si>
    <t>POTOH2</t>
  </si>
  <si>
    <t>Middle Potomac River Segment 2</t>
  </si>
  <si>
    <t>POTOH3</t>
  </si>
  <si>
    <t>Middle Potomac River Segment 3</t>
  </si>
  <si>
    <t>POTTF</t>
  </si>
  <si>
    <t>DC</t>
  </si>
  <si>
    <t>Upper Potomac River</t>
  </si>
  <si>
    <t>MATTF</t>
  </si>
  <si>
    <t>Mattawoman Creek</t>
  </si>
  <si>
    <t>PISTF</t>
  </si>
  <si>
    <t>Piscataway Creek</t>
  </si>
  <si>
    <t>ANATF</t>
  </si>
  <si>
    <t>Anacostia River</t>
  </si>
  <si>
    <t>CB6PH</t>
  </si>
  <si>
    <t>Western Lower Chesapeake Bay</t>
  </si>
  <si>
    <t>CB7PH</t>
  </si>
  <si>
    <t>Eastern Lower Chesapeake Bay</t>
  </si>
  <si>
    <t>RPPMH</t>
  </si>
  <si>
    <t>Lower Rappahannock River</t>
  </si>
  <si>
    <t>CRRMH</t>
  </si>
  <si>
    <t>Corrotoman River</t>
  </si>
  <si>
    <t>RPPOH</t>
  </si>
  <si>
    <t>Middle Rappahannock River</t>
  </si>
  <si>
    <t>RPPTF</t>
  </si>
  <si>
    <t>Upper Rappahannock River</t>
  </si>
  <si>
    <t>PIAMH</t>
  </si>
  <si>
    <t>Piankatank River</t>
  </si>
  <si>
    <t>MOBPH</t>
  </si>
  <si>
    <t>Mobjack Bay</t>
  </si>
  <si>
    <t>YRKPH</t>
  </si>
  <si>
    <t>Lower York River</t>
  </si>
  <si>
    <t>YRKMH</t>
  </si>
  <si>
    <t>Middle York River</t>
  </si>
  <si>
    <t>MPNOH</t>
  </si>
  <si>
    <t>Lower Mattaponi River</t>
  </si>
  <si>
    <t>MPNTF</t>
  </si>
  <si>
    <t>Upper Mattaponi River</t>
  </si>
  <si>
    <t>PMKOH</t>
  </si>
  <si>
    <t>Lower Pamunkey River</t>
  </si>
  <si>
    <t>PMKTF</t>
  </si>
  <si>
    <t>Upper Pamunkey River</t>
  </si>
  <si>
    <t>JMSPH</t>
  </si>
  <si>
    <t>Mouth of the James River</t>
  </si>
  <si>
    <t>JMSMH</t>
  </si>
  <si>
    <t>Lower James River</t>
  </si>
  <si>
    <t>ELIPH</t>
  </si>
  <si>
    <t>Lower Elizabeth River</t>
  </si>
  <si>
    <t>WBEMH</t>
  </si>
  <si>
    <t>Western Branch of the Elizabeth River</t>
  </si>
  <si>
    <t>SBEMH</t>
  </si>
  <si>
    <t>South Branch of the Elizabeth River</t>
  </si>
  <si>
    <t>EBEMH</t>
  </si>
  <si>
    <t>Eastern Branch of the Elizabeth River</t>
  </si>
  <si>
    <t>LAFMH</t>
  </si>
  <si>
    <t>Lafayette River</t>
  </si>
  <si>
    <t>CHKOH</t>
  </si>
  <si>
    <t>Chickahominy River</t>
  </si>
  <si>
    <t>JMSOH</t>
  </si>
  <si>
    <t>Middle James River</t>
  </si>
  <si>
    <t>JMSTF1</t>
  </si>
  <si>
    <t>Upper James River Segment 1</t>
  </si>
  <si>
    <t>JMSTF2</t>
  </si>
  <si>
    <t>Upper James River Segment 2</t>
  </si>
  <si>
    <t>APPTF</t>
  </si>
  <si>
    <t>Appomattox River</t>
  </si>
  <si>
    <t>CB8PH</t>
  </si>
  <si>
    <t>Mouth of the Chesapeake Bay</t>
  </si>
  <si>
    <t>LYNPH</t>
  </si>
  <si>
    <t>Lynnhaven &amp; Broad Bays</t>
  </si>
  <si>
    <t>Class 1 (&lt;10% Coverage)</t>
  </si>
  <si>
    <t>Class 2 (10-40% Coverage)</t>
  </si>
  <si>
    <t>Class 3 (40-70% Coverage)</t>
  </si>
  <si>
    <t>Class 4 (70-100% Coverage)</t>
  </si>
  <si>
    <t>Total</t>
  </si>
  <si>
    <t>hectares</t>
  </si>
  <si>
    <t>acres</t>
  </si>
  <si>
    <t>% of baywide total</t>
  </si>
  <si>
    <t>(Density in hectares)</t>
  </si>
  <si>
    <t>Tidal Fresh</t>
  </si>
  <si>
    <t>Oligohaline</t>
  </si>
  <si>
    <t>Mesohaline</t>
  </si>
  <si>
    <t>Polyhaline</t>
  </si>
  <si>
    <t>Chesapeake Bay</t>
  </si>
  <si>
    <t>Estimated additional hectares</t>
  </si>
  <si>
    <t>Density Class</t>
  </si>
  <si>
    <t>No Density assigned</t>
  </si>
  <si>
    <t>TF Total</t>
  </si>
  <si>
    <t>OH Total</t>
  </si>
  <si>
    <t>MH Total</t>
  </si>
  <si>
    <t>PH Total</t>
  </si>
  <si>
    <t>SAV area data (hectares). See http://www.vims.edu/bio/sav for more information. Key nd=region not mapped, pd=region partially mapped.</t>
  </si>
  <si>
    <t>Crown density scale used for estimating density of SAV beds from aerial photography. (Rows of squares with black and white patterns represent three different arrangements of vegetated cover for a given percentage.) Adapted from Paine, 1981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</si>
</sst>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0.0"/>
    <numFmt numFmtId="166" formatCode="_(* #,##0.0_);_(* \(#,##0.0\);_(* &quot;-&quot;??_);_(@_)"/>
    <numFmt numFmtId="167" formatCode="_(* #,##0_);_(* \(#,##0\);_(* &quot;-&quot;??_);_(@_)"/>
    <numFmt numFmtId="168" formatCode="0_);\(0\)"/>
  </numFmts>
  <fonts count="5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sz val="10"/>
      <name val="Arial"/>
      <family val="2"/>
    </font>
    <font>
      <sz val="10"/>
      <color indexed="8"/>
      <name val="Arial"/>
      <family val="2"/>
    </font>
    <font>
      <b/>
      <sz val="10"/>
      <name val="Times New Roman"/>
      <family val="1"/>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theme="1"/>
      <name val="Calibri"/>
      <family val="2"/>
      <scheme val="minor"/>
    </font>
    <font>
      <sz val="10"/>
      <color rgb="FF00B050"/>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1"/>
      <color rgb="FFFF0000"/>
      <name val="Calibri"/>
      <family val="2"/>
      <scheme val="minor"/>
    </font>
    <font>
      <sz val="12"/>
      <name val="Arial"/>
      <family val="2"/>
    </font>
    <font>
      <sz val="10"/>
      <name val="Arial"/>
      <family val="2"/>
    </font>
    <font>
      <sz val="10"/>
      <color theme="1"/>
      <name val="Arial"/>
      <family val="2"/>
    </font>
    <font>
      <sz val="10"/>
      <color rgb="FFFF0000"/>
      <name val="Arial"/>
      <family val="2"/>
    </font>
    <font>
      <b/>
      <sz val="12"/>
      <name val="Arial"/>
      <family val="2"/>
    </font>
    <font>
      <sz val="10"/>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rgb="FFFFFF99"/>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top style="thin">
        <color auto="1"/>
      </top>
      <bottom style="thin">
        <color auto="1"/>
      </bottom>
      <diagonal/>
    </border>
    <border>
      <left/>
      <right/>
      <top/>
      <bottom style="thin">
        <color indexed="64"/>
      </bottom>
      <diagonal/>
    </border>
    <border>
      <left style="thin">
        <color indexed="64"/>
      </left>
      <right/>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auto="1"/>
      </left>
      <right/>
      <top style="thin">
        <color auto="1"/>
      </top>
      <bottom/>
      <diagonal/>
    </border>
    <border>
      <left/>
      <right style="thin">
        <color indexed="64"/>
      </right>
      <top/>
      <bottom/>
      <diagonal/>
    </border>
  </borders>
  <cellStyleXfs count="319">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43" fontId="1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7"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9" fillId="0" borderId="0"/>
    <xf numFmtId="0" fontId="10" fillId="0" borderId="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7" fillId="48" borderId="0" applyNumberFormat="0" applyBorder="0" applyAlignment="0" applyProtection="0"/>
    <xf numFmtId="0" fontId="38" fillId="49" borderId="10" applyNumberFormat="0" applyAlignment="0" applyProtection="0"/>
    <xf numFmtId="0" fontId="39" fillId="50" borderId="11" applyNumberFormat="0" applyAlignment="0" applyProtection="0"/>
    <xf numFmtId="43" fontId="10" fillId="0" borderId="0" applyFont="0" applyFill="0" applyBorder="0" applyAlignment="0" applyProtection="0"/>
    <xf numFmtId="0" fontId="40" fillId="0" borderId="0" applyNumberFormat="0" applyFill="0" applyBorder="0" applyAlignment="0" applyProtection="0"/>
    <xf numFmtId="0" fontId="41" fillId="51" borderId="0" applyNumberFormat="0" applyBorder="0" applyAlignment="0" applyProtection="0"/>
    <xf numFmtId="0" fontId="42" fillId="0" borderId="12" applyNumberFormat="0" applyFill="0" applyAlignment="0" applyProtection="0"/>
    <xf numFmtId="0" fontId="43" fillId="0" borderId="13" applyNumberFormat="0" applyFill="0" applyAlignment="0" applyProtection="0"/>
    <xf numFmtId="0" fontId="44" fillId="0" borderId="14" applyNumberFormat="0" applyFill="0" applyAlignment="0" applyProtection="0"/>
    <xf numFmtId="0" fontId="44" fillId="0" borderId="0" applyNumberFormat="0" applyFill="0" applyBorder="0" applyAlignment="0" applyProtection="0"/>
    <xf numFmtId="0" fontId="45" fillId="52" borderId="10" applyNumberFormat="0" applyAlignment="0" applyProtection="0"/>
    <xf numFmtId="0" fontId="46" fillId="0" borderId="15" applyNumberFormat="0" applyFill="0" applyAlignment="0" applyProtection="0"/>
    <xf numFmtId="0" fontId="47" fillId="53" borderId="0" applyNumberFormat="0" applyBorder="0" applyAlignment="0" applyProtection="0"/>
    <xf numFmtId="0" fontId="48" fillId="49" borderId="17" applyNumberFormat="0" applyAlignment="0" applyProtection="0"/>
    <xf numFmtId="9" fontId="10" fillId="0" borderId="0" applyFont="0" applyFill="0" applyBorder="0" applyAlignment="0" applyProtection="0"/>
    <xf numFmtId="0" fontId="49" fillId="0" borderId="0" applyNumberFormat="0" applyFill="0" applyBorder="0" applyAlignment="0" applyProtection="0"/>
    <xf numFmtId="0" fontId="34" fillId="0" borderId="18" applyNumberFormat="0" applyFill="0" applyAlignment="0" applyProtection="0"/>
    <xf numFmtId="0" fontId="50" fillId="0" borderId="0" applyNumberFormat="0" applyFill="0" applyBorder="0" applyAlignment="0" applyProtection="0"/>
    <xf numFmtId="0" fontId="8" fillId="0" borderId="0"/>
    <xf numFmtId="0" fontId="8" fillId="54" borderId="16" applyNumberFormat="0" applyFont="0" applyAlignment="0" applyProtection="0"/>
    <xf numFmtId="0" fontId="8" fillId="0" borderId="0"/>
    <xf numFmtId="43" fontId="8" fillId="0" borderId="0" applyFont="0" applyFill="0" applyBorder="0" applyAlignment="0" applyProtection="0"/>
    <xf numFmtId="0" fontId="7" fillId="0" borderId="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0" borderId="0"/>
    <xf numFmtId="0" fontId="7" fillId="54" borderId="16" applyNumberFormat="0" applyFont="0" applyAlignment="0" applyProtection="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6" fillId="0" borderId="0"/>
    <xf numFmtId="0" fontId="6" fillId="54" borderId="16" applyNumberFormat="0" applyFont="0" applyAlignment="0" applyProtection="0"/>
    <xf numFmtId="0" fontId="6" fillId="0" borderId="0"/>
    <xf numFmtId="43" fontId="6" fillId="0" borderId="0" applyFont="0" applyFill="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0" borderId="0"/>
    <xf numFmtId="0" fontId="5" fillId="54" borderId="16" applyNumberFormat="0" applyFont="0" applyAlignment="0" applyProtection="0"/>
    <xf numFmtId="0" fontId="5" fillId="0" borderId="0"/>
    <xf numFmtId="43" fontId="5" fillId="0" borderId="0" applyFont="0" applyFill="0" applyBorder="0" applyAlignment="0" applyProtection="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52" fillId="0" borderId="0" applyFont="0" applyFill="0" applyBorder="0" applyAlignment="0" applyProtection="0"/>
    <xf numFmtId="0" fontId="17" fillId="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43" fontId="10" fillId="0" borderId="0" applyFont="0" applyFill="0" applyBorder="0" applyAlignment="0" applyProtection="0"/>
    <xf numFmtId="0" fontId="21" fillId="21" borderId="2" applyNumberFormat="0" applyAlignment="0" applyProtection="0"/>
    <xf numFmtId="0" fontId="20" fillId="20" borderId="1" applyNumberFormat="0" applyAlignment="0" applyProtection="0"/>
    <xf numFmtId="0" fontId="19" fillId="3"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3" borderId="0" applyNumberFormat="0" applyBorder="0" applyAlignment="0" applyProtection="0"/>
    <xf numFmtId="0" fontId="18" fillId="18"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5" borderId="0" applyNumberFormat="0" applyBorder="0" applyAlignment="0" applyProtection="0"/>
    <xf numFmtId="0" fontId="18" fillId="14"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7" fillId="11" borderId="0" applyNumberFormat="0" applyBorder="0" applyAlignment="0" applyProtection="0"/>
    <xf numFmtId="0" fontId="17" fillId="8" borderId="0" applyNumberFormat="0" applyBorder="0" applyAlignment="0" applyProtection="0"/>
    <xf numFmtId="0" fontId="17" fillId="5" borderId="0" applyNumberFormat="0" applyBorder="0" applyAlignment="0" applyProtection="0"/>
    <xf numFmtId="0" fontId="17" fillId="10" borderId="0" applyNumberFormat="0" applyBorder="0" applyAlignment="0" applyProtection="0"/>
    <xf numFmtId="0" fontId="17" fillId="9" borderId="0" applyNumberFormat="0" applyBorder="0" applyAlignment="0" applyProtection="0"/>
    <xf numFmtId="0" fontId="17" fillId="8" borderId="0" applyNumberFormat="0" applyBorder="0" applyAlignment="0" applyProtection="0"/>
    <xf numFmtId="0" fontId="17" fillId="7" borderId="0" applyNumberFormat="0" applyBorder="0" applyAlignment="0" applyProtection="0"/>
    <xf numFmtId="0" fontId="17" fillId="6" borderId="0" applyNumberFormat="0" applyBorder="0" applyAlignment="0" applyProtection="0"/>
    <xf numFmtId="0" fontId="17" fillId="5" borderId="0" applyNumberFormat="0" applyBorder="0" applyAlignment="0" applyProtection="0"/>
    <xf numFmtId="0" fontId="17" fillId="3" borderId="0" applyNumberFormat="0" applyBorder="0" applyAlignment="0" applyProtection="0"/>
    <xf numFmtId="0" fontId="17" fillId="2" borderId="0" applyNumberFormat="0" applyBorder="0" applyAlignment="0" applyProtection="0"/>
    <xf numFmtId="0" fontId="2" fillId="0" borderId="0"/>
    <xf numFmtId="0" fontId="2" fillId="54" borderId="16"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0" fillId="0" borderId="0"/>
    <xf numFmtId="43" fontId="10" fillId="0" borderId="0" applyFont="0" applyFill="0" applyBorder="0" applyAlignment="0" applyProtection="0"/>
    <xf numFmtId="0" fontId="56" fillId="0" borderId="0"/>
    <xf numFmtId="0" fontId="2" fillId="0" borderId="0"/>
    <xf numFmtId="0" fontId="2" fillId="54" borderId="16"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7"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2" fillId="0" borderId="0"/>
    <xf numFmtId="0" fontId="2" fillId="54" borderId="16" applyNumberFormat="0" applyFont="0" applyAlignment="0" applyProtection="0"/>
    <xf numFmtId="0" fontId="2" fillId="0" borderId="0"/>
    <xf numFmtId="43" fontId="2" fillId="0" borderId="0" applyFont="0" applyFill="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54" borderId="16" applyNumberFormat="0" applyFont="0" applyAlignment="0" applyProtection="0"/>
    <xf numFmtId="0" fontId="2" fillId="0" borderId="0"/>
    <xf numFmtId="43" fontId="2" fillId="0" borderId="0" applyFont="0" applyFill="0" applyBorder="0" applyAlignment="0" applyProtection="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10" fillId="0" borderId="0" applyFont="0" applyFill="0" applyBorder="0" applyAlignment="0" applyProtection="0"/>
  </cellStyleXfs>
  <cellXfs count="107">
    <xf numFmtId="0" fontId="0" fillId="0" borderId="0" xfId="0"/>
    <xf numFmtId="164" fontId="0" fillId="0" borderId="0" xfId="0" applyNumberFormat="1"/>
    <xf numFmtId="4" fontId="0" fillId="0" borderId="0" xfId="0" applyNumberFormat="1" applyAlignment="1">
      <alignment horizontal="right" wrapText="1"/>
    </xf>
    <xf numFmtId="4" fontId="0" fillId="0" borderId="0" xfId="0" applyNumberFormat="1"/>
    <xf numFmtId="10" fontId="0" fillId="0" borderId="0" xfId="0" applyNumberFormat="1"/>
    <xf numFmtId="1" fontId="0" fillId="0" borderId="0" xfId="0" applyNumberFormat="1"/>
    <xf numFmtId="0" fontId="13" fillId="0" borderId="0" xfId="0" applyFont="1"/>
    <xf numFmtId="167" fontId="0" fillId="0" borderId="0" xfId="0" applyNumberFormat="1"/>
    <xf numFmtId="167" fontId="10" fillId="0" borderId="0" xfId="28" applyNumberFormat="1" applyFont="1" applyFill="1" applyBorder="1"/>
    <xf numFmtId="2" fontId="0" fillId="0" borderId="0" xfId="0" applyNumberFormat="1"/>
    <xf numFmtId="9" fontId="14" fillId="0" borderId="0" xfId="0" applyNumberFormat="1" applyFont="1" applyAlignment="1">
      <alignment horizontal="right" wrapText="1"/>
    </xf>
    <xf numFmtId="4" fontId="14" fillId="0" borderId="0" xfId="0" applyNumberFormat="1" applyFont="1" applyAlignment="1">
      <alignment horizontal="right" wrapText="1"/>
    </xf>
    <xf numFmtId="4" fontId="15" fillId="0" borderId="0" xfId="0" applyNumberFormat="1" applyFont="1" applyAlignment="1">
      <alignment horizontal="right" wrapText="1"/>
    </xf>
    <xf numFmtId="0" fontId="35" fillId="0" borderId="0" xfId="0" applyFont="1"/>
    <xf numFmtId="167" fontId="35" fillId="0" borderId="0" xfId="0" applyNumberFormat="1" applyFont="1"/>
    <xf numFmtId="0" fontId="10" fillId="0" borderId="0" xfId="0" applyFont="1"/>
    <xf numFmtId="2" fontId="10" fillId="0" borderId="0" xfId="0" applyNumberFormat="1" applyFont="1"/>
    <xf numFmtId="10" fontId="10" fillId="0" borderId="0" xfId="0" applyNumberFormat="1" applyFont="1"/>
    <xf numFmtId="0" fontId="12" fillId="0" borderId="0" xfId="0" applyFont="1"/>
    <xf numFmtId="4" fontId="10" fillId="0" borderId="0" xfId="0" applyNumberFormat="1" applyFont="1" applyAlignment="1">
      <alignment horizontal="right" wrapText="1"/>
    </xf>
    <xf numFmtId="0" fontId="6" fillId="0" borderId="0" xfId="111"/>
    <xf numFmtId="4" fontId="10" fillId="0" borderId="0" xfId="0" applyNumberFormat="1" applyFont="1"/>
    <xf numFmtId="164" fontId="10" fillId="0" borderId="0" xfId="0" applyNumberFormat="1" applyFont="1"/>
    <xf numFmtId="1" fontId="10" fillId="0" borderId="0" xfId="0" applyNumberFormat="1" applyFont="1"/>
    <xf numFmtId="0" fontId="10" fillId="0" borderId="0" xfId="0" applyFont="1" applyAlignment="1">
      <alignment wrapText="1"/>
    </xf>
    <xf numFmtId="167" fontId="10" fillId="0" borderId="0" xfId="0" applyNumberFormat="1" applyFont="1"/>
    <xf numFmtId="0" fontId="3" fillId="0" borderId="0" xfId="163"/>
    <xf numFmtId="0" fontId="12" fillId="0" borderId="0" xfId="0" applyFont="1" applyAlignment="1">
      <alignment wrapText="1"/>
    </xf>
    <xf numFmtId="0" fontId="51" fillId="0" borderId="0" xfId="0" applyFont="1"/>
    <xf numFmtId="9" fontId="0" fillId="0" borderId="0" xfId="165" applyFont="1"/>
    <xf numFmtId="0" fontId="53" fillId="0" borderId="0" xfId="163" applyFont="1"/>
    <xf numFmtId="2" fontId="54" fillId="0" borderId="0" xfId="0" applyNumberFormat="1" applyFont="1"/>
    <xf numFmtId="43" fontId="10" fillId="0" borderId="0" xfId="0" applyNumberFormat="1" applyFont="1"/>
    <xf numFmtId="2" fontId="3" fillId="0" borderId="0" xfId="163" applyNumberFormat="1"/>
    <xf numFmtId="43" fontId="3" fillId="0" borderId="0" xfId="163" applyNumberFormat="1"/>
    <xf numFmtId="9" fontId="10" fillId="0" borderId="0" xfId="165" applyFont="1" applyFill="1"/>
    <xf numFmtId="43" fontId="10" fillId="0" borderId="0" xfId="28" applyFont="1" applyFill="1"/>
    <xf numFmtId="9" fontId="10" fillId="0" borderId="0" xfId="165" applyFont="1"/>
    <xf numFmtId="0" fontId="55" fillId="55" borderId="0" xfId="0" applyFont="1" applyFill="1" applyAlignment="1">
      <alignment horizontal="center" vertical="center"/>
    </xf>
    <xf numFmtId="2" fontId="51" fillId="0" borderId="19" xfId="0" applyNumberFormat="1" applyFont="1" applyBorder="1" applyAlignment="1">
      <alignment wrapText="1"/>
    </xf>
    <xf numFmtId="0" fontId="51" fillId="0" borderId="19" xfId="0" applyFont="1" applyBorder="1" applyAlignment="1">
      <alignment wrapText="1"/>
    </xf>
    <xf numFmtId="3" fontId="51" fillId="0" borderId="0" xfId="0" applyNumberFormat="1" applyFont="1"/>
    <xf numFmtId="2" fontId="51" fillId="0" borderId="0" xfId="0" applyNumberFormat="1" applyFont="1"/>
    <xf numFmtId="0" fontId="55" fillId="0" borderId="0" xfId="0" applyFont="1" applyAlignment="1">
      <alignment horizontal="center" vertical="center"/>
    </xf>
    <xf numFmtId="3" fontId="51" fillId="0" borderId="0" xfId="0" applyNumberFormat="1" applyFont="1" applyAlignment="1">
      <alignment horizontal="center"/>
    </xf>
    <xf numFmtId="4" fontId="51" fillId="0" borderId="0" xfId="0" applyNumberFormat="1" applyFont="1"/>
    <xf numFmtId="0" fontId="51" fillId="0" borderId="0" xfId="0" applyFont="1" applyAlignment="1">
      <alignment horizontal="center"/>
    </xf>
    <xf numFmtId="4" fontId="3" fillId="0" borderId="0" xfId="163" applyNumberFormat="1"/>
    <xf numFmtId="43" fontId="10" fillId="0" borderId="0" xfId="28" applyFont="1" applyFill="1" applyBorder="1"/>
    <xf numFmtId="166" fontId="10" fillId="0" borderId="0" xfId="28" applyNumberFormat="1" applyFont="1" applyFill="1" applyBorder="1"/>
    <xf numFmtId="9" fontId="0" fillId="0" borderId="0" xfId="165" applyFont="1" applyFill="1" applyBorder="1"/>
    <xf numFmtId="9" fontId="10" fillId="0" borderId="0" xfId="165" applyFont="1" applyFill="1" applyBorder="1"/>
    <xf numFmtId="4" fontId="10" fillId="0" borderId="0" xfId="0" applyNumberFormat="1" applyFont="1" applyAlignment="1">
      <alignment horizontal="left" vertical="top"/>
    </xf>
    <xf numFmtId="167" fontId="10" fillId="0" borderId="0" xfId="0" applyNumberFormat="1" applyFont="1" applyAlignment="1">
      <alignment wrapText="1"/>
    </xf>
    <xf numFmtId="4" fontId="10" fillId="0" borderId="0" xfId="28" applyNumberFormat="1" applyFont="1" applyFill="1" applyBorder="1"/>
    <xf numFmtId="4" fontId="10" fillId="0" borderId="0" xfId="72" applyNumberFormat="1" applyFont="1" applyFill="1" applyBorder="1"/>
    <xf numFmtId="165" fontId="10" fillId="0" borderId="0" xfId="0" applyNumberFormat="1" applyFont="1"/>
    <xf numFmtId="3" fontId="0" fillId="0" borderId="0" xfId="0" applyNumberFormat="1"/>
    <xf numFmtId="3" fontId="10" fillId="0" borderId="0" xfId="0" applyNumberFormat="1" applyFont="1" applyAlignment="1">
      <alignment wrapText="1"/>
    </xf>
    <xf numFmtId="49" fontId="0" fillId="0" borderId="20" xfId="0" applyNumberFormat="1" applyBorder="1" applyAlignment="1">
      <alignment horizontal="right" wrapText="1"/>
    </xf>
    <xf numFmtId="49" fontId="10" fillId="0" borderId="20" xfId="0" applyNumberFormat="1" applyFont="1" applyBorder="1" applyAlignment="1">
      <alignment horizontal="right" wrapText="1"/>
    </xf>
    <xf numFmtId="0" fontId="12" fillId="0" borderId="21" xfId="0" applyFont="1" applyBorder="1"/>
    <xf numFmtId="0" fontId="0" fillId="0" borderId="21" xfId="0" applyBorder="1"/>
    <xf numFmtId="0" fontId="12" fillId="0" borderId="22" xfId="0" applyFont="1" applyBorder="1"/>
    <xf numFmtId="9" fontId="10" fillId="56" borderId="0" xfId="165" applyFont="1" applyFill="1" applyBorder="1"/>
    <xf numFmtId="0" fontId="10" fillId="56" borderId="0" xfId="0" applyFont="1" applyFill="1"/>
    <xf numFmtId="0" fontId="12" fillId="0" borderId="0" xfId="0" applyFont="1" applyAlignment="1">
      <alignment vertical="center"/>
    </xf>
    <xf numFmtId="0" fontId="12" fillId="0" borderId="0" xfId="0" applyFont="1" applyAlignment="1">
      <alignment horizontal="center"/>
    </xf>
    <xf numFmtId="43" fontId="0" fillId="0" borderId="0" xfId="0" applyNumberFormat="1"/>
    <xf numFmtId="9" fontId="0" fillId="56" borderId="0" xfId="165" applyFont="1" applyFill="1"/>
    <xf numFmtId="43" fontId="0" fillId="0" borderId="22" xfId="0" applyNumberFormat="1" applyBorder="1"/>
    <xf numFmtId="167" fontId="12" fillId="0" borderId="0" xfId="28" applyNumberFormat="1" applyFont="1" applyFill="1" applyBorder="1"/>
    <xf numFmtId="43" fontId="12" fillId="0" borderId="0" xfId="28" applyFont="1" applyFill="1" applyBorder="1"/>
    <xf numFmtId="49" fontId="10" fillId="0" borderId="23" xfId="0" applyNumberFormat="1" applyFont="1" applyBorder="1" applyAlignment="1">
      <alignment horizontal="left" wrapText="1"/>
    </xf>
    <xf numFmtId="49" fontId="10" fillId="0" borderId="20" xfId="0" applyNumberFormat="1" applyFont="1" applyBorder="1" applyAlignment="1">
      <alignment horizontal="left" wrapText="1"/>
    </xf>
    <xf numFmtId="49" fontId="10" fillId="0" borderId="24" xfId="0" applyNumberFormat="1" applyFont="1" applyBorder="1" applyAlignment="1">
      <alignment horizontal="left" wrapText="1"/>
    </xf>
    <xf numFmtId="43" fontId="10" fillId="0" borderId="0" xfId="72" applyFont="1"/>
    <xf numFmtId="168" fontId="12" fillId="0" borderId="0" xfId="72" applyNumberFormat="1" applyFont="1"/>
    <xf numFmtId="49" fontId="0" fillId="0" borderId="23" xfId="0" applyNumberFormat="1" applyBorder="1" applyAlignment="1">
      <alignment horizontal="right" wrapText="1"/>
    </xf>
    <xf numFmtId="43" fontId="10" fillId="0" borderId="22" xfId="72" applyFont="1" applyBorder="1"/>
    <xf numFmtId="9" fontId="0" fillId="56" borderId="0" xfId="165" applyFont="1" applyFill="1" applyBorder="1"/>
    <xf numFmtId="43" fontId="10" fillId="56" borderId="0" xfId="72" applyFont="1" applyFill="1"/>
    <xf numFmtId="0" fontId="0" fillId="56" borderId="0" xfId="0" applyFill="1"/>
    <xf numFmtId="2" fontId="12" fillId="0" borderId="0" xfId="0" applyNumberFormat="1" applyFont="1"/>
    <xf numFmtId="43" fontId="10" fillId="0" borderId="0" xfId="72" applyFont="1" applyBorder="1"/>
    <xf numFmtId="43" fontId="10" fillId="0" borderId="0" xfId="72" applyFont="1" applyBorder="1" applyAlignment="1">
      <alignment horizontal="left"/>
    </xf>
    <xf numFmtId="0" fontId="0" fillId="0" borderId="0" xfId="0" applyAlignment="1">
      <alignment horizontal="left" wrapText="1"/>
    </xf>
    <xf numFmtId="43" fontId="10" fillId="0" borderId="0" xfId="72" applyFont="1" applyBorder="1" applyAlignment="1">
      <alignment horizontal="left" wrapText="1"/>
    </xf>
    <xf numFmtId="0" fontId="51" fillId="55" borderId="25" xfId="0" applyFont="1" applyFill="1" applyBorder="1" applyAlignment="1">
      <alignment horizontal="center" vertical="center"/>
    </xf>
    <xf numFmtId="0" fontId="51" fillId="55" borderId="0" xfId="0" applyFont="1" applyFill="1" applyAlignment="1">
      <alignment horizontal="center" vertical="center"/>
    </xf>
    <xf numFmtId="43" fontId="0" fillId="0" borderId="0" xfId="28" applyFont="1"/>
    <xf numFmtId="43" fontId="35" fillId="0" borderId="0" xfId="28" applyFont="1" applyFill="1" applyBorder="1"/>
    <xf numFmtId="43" fontId="0" fillId="0" borderId="0" xfId="72" applyFont="1"/>
    <xf numFmtId="9" fontId="10" fillId="0" borderId="0" xfId="28" applyNumberFormat="1" applyFont="1" applyFill="1" applyBorder="1"/>
    <xf numFmtId="9" fontId="0" fillId="56" borderId="26" xfId="165" applyFont="1" applyFill="1" applyBorder="1"/>
    <xf numFmtId="43" fontId="10" fillId="0" borderId="21" xfId="72" applyFont="1" applyBorder="1"/>
    <xf numFmtId="4" fontId="1" fillId="0" borderId="0" xfId="163" applyNumberFormat="1" applyFont="1"/>
    <xf numFmtId="43" fontId="10" fillId="0" borderId="0" xfId="72" applyFont="1" applyAlignment="1">
      <alignment horizontal="center" wrapText="1"/>
    </xf>
    <xf numFmtId="49" fontId="10" fillId="0" borderId="0" xfId="0" applyNumberFormat="1" applyFont="1" applyAlignment="1">
      <alignment wrapText="1"/>
    </xf>
    <xf numFmtId="167" fontId="1" fillId="0" borderId="0" xfId="125" applyNumberFormat="1" applyFont="1"/>
    <xf numFmtId="9" fontId="1" fillId="0" borderId="0" xfId="126" applyFont="1"/>
    <xf numFmtId="0" fontId="1" fillId="0" borderId="0" xfId="111" applyFont="1"/>
    <xf numFmtId="0" fontId="1" fillId="0" borderId="0" xfId="163" applyFont="1"/>
    <xf numFmtId="9" fontId="10" fillId="0" borderId="0" xfId="165" applyNumberFormat="1" applyFont="1" applyFill="1"/>
    <xf numFmtId="9" fontId="10" fillId="56" borderId="0" xfId="165" applyNumberFormat="1" applyFont="1" applyFill="1" applyBorder="1"/>
    <xf numFmtId="0" fontId="12" fillId="0" borderId="0" xfId="0" applyFont="1" applyAlignment="1">
      <alignment horizontal="left" wrapText="1"/>
    </xf>
    <xf numFmtId="0" fontId="12" fillId="0" borderId="0" xfId="0" applyFont="1" applyAlignment="1">
      <alignment horizontal="left"/>
    </xf>
  </cellXfs>
  <cellStyles count="319">
    <cellStyle name="20% - Accent1" xfId="1" builtinId="30" customBuiltin="1"/>
    <cellStyle name="20% - Accent1 2" xfId="45" xr:uid="{00000000-0005-0000-0000-000001000000}"/>
    <cellStyle name="20% - Accent1 2 2" xfId="92" xr:uid="{00000000-0005-0000-0000-000002000000}"/>
    <cellStyle name="20% - Accent1 2 2 2" xfId="251" xr:uid="{00000000-0005-0000-0000-000003000000}"/>
    <cellStyle name="20% - Accent1 2 3" xfId="215" xr:uid="{00000000-0005-0000-0000-000004000000}"/>
    <cellStyle name="20% - Accent1 3" xfId="113" xr:uid="{00000000-0005-0000-0000-000005000000}"/>
    <cellStyle name="20% - Accent1 3 2" xfId="268" xr:uid="{00000000-0005-0000-0000-000006000000}"/>
    <cellStyle name="20% - Accent1 4" xfId="131" xr:uid="{00000000-0005-0000-0000-000007000000}"/>
    <cellStyle name="20% - Accent1 4 2" xfId="284" xr:uid="{00000000-0005-0000-0000-000008000000}"/>
    <cellStyle name="20% - Accent1 5" xfId="149" xr:uid="{00000000-0005-0000-0000-000009000000}"/>
    <cellStyle name="20% - Accent1 5 2" xfId="302" xr:uid="{00000000-0005-0000-0000-00000A000000}"/>
    <cellStyle name="20% - Accent1 6" xfId="167" xr:uid="{00000000-0005-0000-0000-00000B000000}"/>
    <cellStyle name="20% - Accent1 7" xfId="205" xr:uid="{00000000-0005-0000-0000-00000C000000}"/>
    <cellStyle name="20% - Accent2" xfId="2" builtinId="34" customBuiltin="1"/>
    <cellStyle name="20% - Accent2 2" xfId="46" xr:uid="{00000000-0005-0000-0000-00000E000000}"/>
    <cellStyle name="20% - Accent2 2 2" xfId="93" xr:uid="{00000000-0005-0000-0000-00000F000000}"/>
    <cellStyle name="20% - Accent2 2 2 2" xfId="252" xr:uid="{00000000-0005-0000-0000-000010000000}"/>
    <cellStyle name="20% - Accent2 2 3" xfId="217" xr:uid="{00000000-0005-0000-0000-000011000000}"/>
    <cellStyle name="20% - Accent2 3" xfId="115" xr:uid="{00000000-0005-0000-0000-000012000000}"/>
    <cellStyle name="20% - Accent2 3 2" xfId="270" xr:uid="{00000000-0005-0000-0000-000013000000}"/>
    <cellStyle name="20% - Accent2 4" xfId="132" xr:uid="{00000000-0005-0000-0000-000014000000}"/>
    <cellStyle name="20% - Accent2 4 2" xfId="285" xr:uid="{00000000-0005-0000-0000-000015000000}"/>
    <cellStyle name="20% - Accent2 5" xfId="151" xr:uid="{00000000-0005-0000-0000-000016000000}"/>
    <cellStyle name="20% - Accent2 5 2" xfId="304" xr:uid="{00000000-0005-0000-0000-000017000000}"/>
    <cellStyle name="20% - Accent2 6" xfId="168" xr:uid="{00000000-0005-0000-0000-000018000000}"/>
    <cellStyle name="20% - Accent2 7" xfId="204" xr:uid="{00000000-0005-0000-0000-000019000000}"/>
    <cellStyle name="20% - Accent3" xfId="3" builtinId="38" customBuiltin="1"/>
    <cellStyle name="20% - Accent3 2" xfId="47" xr:uid="{00000000-0005-0000-0000-00001B000000}"/>
    <cellStyle name="20% - Accent3 2 2" xfId="94" xr:uid="{00000000-0005-0000-0000-00001C000000}"/>
    <cellStyle name="20% - Accent3 2 2 2" xfId="253" xr:uid="{00000000-0005-0000-0000-00001D000000}"/>
    <cellStyle name="20% - Accent3 2 3" xfId="219" xr:uid="{00000000-0005-0000-0000-00001E000000}"/>
    <cellStyle name="20% - Accent3 3" xfId="117" xr:uid="{00000000-0005-0000-0000-00001F000000}"/>
    <cellStyle name="20% - Accent3 3 2" xfId="272" xr:uid="{00000000-0005-0000-0000-000020000000}"/>
    <cellStyle name="20% - Accent3 4" xfId="133" xr:uid="{00000000-0005-0000-0000-000021000000}"/>
    <cellStyle name="20% - Accent3 4 2" xfId="286" xr:uid="{00000000-0005-0000-0000-000022000000}"/>
    <cellStyle name="20% - Accent3 5" xfId="153" xr:uid="{00000000-0005-0000-0000-000023000000}"/>
    <cellStyle name="20% - Accent3 5 2" xfId="306" xr:uid="{00000000-0005-0000-0000-000024000000}"/>
    <cellStyle name="20% - Accent3 6" xfId="169" xr:uid="{00000000-0005-0000-0000-000025000000}"/>
    <cellStyle name="20% - Accent3 7" xfId="166" xr:uid="{00000000-0005-0000-0000-000026000000}"/>
    <cellStyle name="20% - Accent4" xfId="4" builtinId="42" customBuiltin="1"/>
    <cellStyle name="20% - Accent4 2" xfId="48" xr:uid="{00000000-0005-0000-0000-000028000000}"/>
    <cellStyle name="20% - Accent4 2 2" xfId="95" xr:uid="{00000000-0005-0000-0000-000029000000}"/>
    <cellStyle name="20% - Accent4 2 2 2" xfId="254" xr:uid="{00000000-0005-0000-0000-00002A000000}"/>
    <cellStyle name="20% - Accent4 2 3" xfId="221" xr:uid="{00000000-0005-0000-0000-00002B000000}"/>
    <cellStyle name="20% - Accent4 3" xfId="119" xr:uid="{00000000-0005-0000-0000-00002C000000}"/>
    <cellStyle name="20% - Accent4 3 2" xfId="274" xr:uid="{00000000-0005-0000-0000-00002D000000}"/>
    <cellStyle name="20% - Accent4 4" xfId="134" xr:uid="{00000000-0005-0000-0000-00002E000000}"/>
    <cellStyle name="20% - Accent4 4 2" xfId="287" xr:uid="{00000000-0005-0000-0000-00002F000000}"/>
    <cellStyle name="20% - Accent4 5" xfId="155" xr:uid="{00000000-0005-0000-0000-000030000000}"/>
    <cellStyle name="20% - Accent4 5 2" xfId="308" xr:uid="{00000000-0005-0000-0000-000031000000}"/>
    <cellStyle name="20% - Accent4 6" xfId="170" xr:uid="{00000000-0005-0000-0000-000032000000}"/>
    <cellStyle name="20% - Accent4 7" xfId="203" xr:uid="{00000000-0005-0000-0000-000033000000}"/>
    <cellStyle name="20% - Accent5" xfId="5" builtinId="46" customBuiltin="1"/>
    <cellStyle name="20% - Accent5 2" xfId="49" xr:uid="{00000000-0005-0000-0000-000035000000}"/>
    <cellStyle name="20% - Accent5 2 2" xfId="96" xr:uid="{00000000-0005-0000-0000-000036000000}"/>
    <cellStyle name="20% - Accent5 2 2 2" xfId="255" xr:uid="{00000000-0005-0000-0000-000037000000}"/>
    <cellStyle name="20% - Accent5 2 3" xfId="223" xr:uid="{00000000-0005-0000-0000-000038000000}"/>
    <cellStyle name="20% - Accent5 3" xfId="121" xr:uid="{00000000-0005-0000-0000-000039000000}"/>
    <cellStyle name="20% - Accent5 3 2" xfId="276" xr:uid="{00000000-0005-0000-0000-00003A000000}"/>
    <cellStyle name="20% - Accent5 4" xfId="135" xr:uid="{00000000-0005-0000-0000-00003B000000}"/>
    <cellStyle name="20% - Accent5 4 2" xfId="288" xr:uid="{00000000-0005-0000-0000-00003C000000}"/>
    <cellStyle name="20% - Accent5 5" xfId="157" xr:uid="{00000000-0005-0000-0000-00003D000000}"/>
    <cellStyle name="20% - Accent5 5 2" xfId="310" xr:uid="{00000000-0005-0000-0000-00003E000000}"/>
    <cellStyle name="20% - Accent5 6" xfId="171" xr:uid="{00000000-0005-0000-0000-00003F000000}"/>
    <cellStyle name="20% - Accent5 7" xfId="202" xr:uid="{00000000-0005-0000-0000-000040000000}"/>
    <cellStyle name="20% - Accent6" xfId="6" builtinId="50" customBuiltin="1"/>
    <cellStyle name="20% - Accent6 2" xfId="50" xr:uid="{00000000-0005-0000-0000-000042000000}"/>
    <cellStyle name="20% - Accent6 2 2" xfId="97" xr:uid="{00000000-0005-0000-0000-000043000000}"/>
    <cellStyle name="20% - Accent6 2 2 2" xfId="256" xr:uid="{00000000-0005-0000-0000-000044000000}"/>
    <cellStyle name="20% - Accent6 2 3" xfId="225" xr:uid="{00000000-0005-0000-0000-000045000000}"/>
    <cellStyle name="20% - Accent6 3" xfId="123" xr:uid="{00000000-0005-0000-0000-000046000000}"/>
    <cellStyle name="20% - Accent6 3 2" xfId="278" xr:uid="{00000000-0005-0000-0000-000047000000}"/>
    <cellStyle name="20% - Accent6 4" xfId="136" xr:uid="{00000000-0005-0000-0000-000048000000}"/>
    <cellStyle name="20% - Accent6 4 2" xfId="289" xr:uid="{00000000-0005-0000-0000-000049000000}"/>
    <cellStyle name="20% - Accent6 5" xfId="159" xr:uid="{00000000-0005-0000-0000-00004A000000}"/>
    <cellStyle name="20% - Accent6 5 2" xfId="312" xr:uid="{00000000-0005-0000-0000-00004B000000}"/>
    <cellStyle name="20% - Accent6 6" xfId="172" xr:uid="{00000000-0005-0000-0000-00004C000000}"/>
    <cellStyle name="20% - Accent6 7" xfId="201" xr:uid="{00000000-0005-0000-0000-00004D000000}"/>
    <cellStyle name="40% - Accent1" xfId="7" builtinId="31" customBuiltin="1"/>
    <cellStyle name="40% - Accent1 2" xfId="51" xr:uid="{00000000-0005-0000-0000-00004F000000}"/>
    <cellStyle name="40% - Accent1 2 2" xfId="98" xr:uid="{00000000-0005-0000-0000-000050000000}"/>
    <cellStyle name="40% - Accent1 2 2 2" xfId="257" xr:uid="{00000000-0005-0000-0000-000051000000}"/>
    <cellStyle name="40% - Accent1 2 3" xfId="216" xr:uid="{00000000-0005-0000-0000-000052000000}"/>
    <cellStyle name="40% - Accent1 3" xfId="114" xr:uid="{00000000-0005-0000-0000-000053000000}"/>
    <cellStyle name="40% - Accent1 3 2" xfId="269" xr:uid="{00000000-0005-0000-0000-000054000000}"/>
    <cellStyle name="40% - Accent1 4" xfId="137" xr:uid="{00000000-0005-0000-0000-000055000000}"/>
    <cellStyle name="40% - Accent1 4 2" xfId="290" xr:uid="{00000000-0005-0000-0000-000056000000}"/>
    <cellStyle name="40% - Accent1 5" xfId="150" xr:uid="{00000000-0005-0000-0000-000057000000}"/>
    <cellStyle name="40% - Accent1 5 2" xfId="303" xr:uid="{00000000-0005-0000-0000-000058000000}"/>
    <cellStyle name="40% - Accent1 6" xfId="173" xr:uid="{00000000-0005-0000-0000-000059000000}"/>
    <cellStyle name="40% - Accent1 7" xfId="200" xr:uid="{00000000-0005-0000-0000-00005A000000}"/>
    <cellStyle name="40% - Accent2" xfId="8" builtinId="35" customBuiltin="1"/>
    <cellStyle name="40% - Accent2 2" xfId="52" xr:uid="{00000000-0005-0000-0000-00005C000000}"/>
    <cellStyle name="40% - Accent2 2 2" xfId="99" xr:uid="{00000000-0005-0000-0000-00005D000000}"/>
    <cellStyle name="40% - Accent2 2 2 2" xfId="258" xr:uid="{00000000-0005-0000-0000-00005E000000}"/>
    <cellStyle name="40% - Accent2 2 3" xfId="218" xr:uid="{00000000-0005-0000-0000-00005F000000}"/>
    <cellStyle name="40% - Accent2 3" xfId="116" xr:uid="{00000000-0005-0000-0000-000060000000}"/>
    <cellStyle name="40% - Accent2 3 2" xfId="271" xr:uid="{00000000-0005-0000-0000-000061000000}"/>
    <cellStyle name="40% - Accent2 4" xfId="138" xr:uid="{00000000-0005-0000-0000-000062000000}"/>
    <cellStyle name="40% - Accent2 4 2" xfId="291" xr:uid="{00000000-0005-0000-0000-000063000000}"/>
    <cellStyle name="40% - Accent2 5" xfId="152" xr:uid="{00000000-0005-0000-0000-000064000000}"/>
    <cellStyle name="40% - Accent2 5 2" xfId="305" xr:uid="{00000000-0005-0000-0000-000065000000}"/>
    <cellStyle name="40% - Accent2 6" xfId="174" xr:uid="{00000000-0005-0000-0000-000066000000}"/>
    <cellStyle name="40% - Accent2 7" xfId="199" xr:uid="{00000000-0005-0000-0000-000067000000}"/>
    <cellStyle name="40% - Accent3" xfId="9" builtinId="39" customBuiltin="1"/>
    <cellStyle name="40% - Accent3 2" xfId="53" xr:uid="{00000000-0005-0000-0000-000069000000}"/>
    <cellStyle name="40% - Accent3 2 2" xfId="100" xr:uid="{00000000-0005-0000-0000-00006A000000}"/>
    <cellStyle name="40% - Accent3 2 2 2" xfId="259" xr:uid="{00000000-0005-0000-0000-00006B000000}"/>
    <cellStyle name="40% - Accent3 2 3" xfId="220" xr:uid="{00000000-0005-0000-0000-00006C000000}"/>
    <cellStyle name="40% - Accent3 3" xfId="118" xr:uid="{00000000-0005-0000-0000-00006D000000}"/>
    <cellStyle name="40% - Accent3 3 2" xfId="273" xr:uid="{00000000-0005-0000-0000-00006E000000}"/>
    <cellStyle name="40% - Accent3 4" xfId="139" xr:uid="{00000000-0005-0000-0000-00006F000000}"/>
    <cellStyle name="40% - Accent3 4 2" xfId="292" xr:uid="{00000000-0005-0000-0000-000070000000}"/>
    <cellStyle name="40% - Accent3 5" xfId="154" xr:uid="{00000000-0005-0000-0000-000071000000}"/>
    <cellStyle name="40% - Accent3 5 2" xfId="307" xr:uid="{00000000-0005-0000-0000-000072000000}"/>
    <cellStyle name="40% - Accent3 6" xfId="175" xr:uid="{00000000-0005-0000-0000-000073000000}"/>
    <cellStyle name="40% - Accent3 7" xfId="198" xr:uid="{00000000-0005-0000-0000-000074000000}"/>
    <cellStyle name="40% - Accent4" xfId="10" builtinId="43" customBuiltin="1"/>
    <cellStyle name="40% - Accent4 2" xfId="54" xr:uid="{00000000-0005-0000-0000-000076000000}"/>
    <cellStyle name="40% - Accent4 2 2" xfId="101" xr:uid="{00000000-0005-0000-0000-000077000000}"/>
    <cellStyle name="40% - Accent4 2 2 2" xfId="260" xr:uid="{00000000-0005-0000-0000-000078000000}"/>
    <cellStyle name="40% - Accent4 2 3" xfId="222" xr:uid="{00000000-0005-0000-0000-000079000000}"/>
    <cellStyle name="40% - Accent4 3" xfId="120" xr:uid="{00000000-0005-0000-0000-00007A000000}"/>
    <cellStyle name="40% - Accent4 3 2" xfId="275" xr:uid="{00000000-0005-0000-0000-00007B000000}"/>
    <cellStyle name="40% - Accent4 4" xfId="140" xr:uid="{00000000-0005-0000-0000-00007C000000}"/>
    <cellStyle name="40% - Accent4 4 2" xfId="293" xr:uid="{00000000-0005-0000-0000-00007D000000}"/>
    <cellStyle name="40% - Accent4 5" xfId="156" xr:uid="{00000000-0005-0000-0000-00007E000000}"/>
    <cellStyle name="40% - Accent4 5 2" xfId="309" xr:uid="{00000000-0005-0000-0000-00007F000000}"/>
    <cellStyle name="40% - Accent4 6" xfId="176" xr:uid="{00000000-0005-0000-0000-000080000000}"/>
    <cellStyle name="40% - Accent4 7" xfId="197" xr:uid="{00000000-0005-0000-0000-000081000000}"/>
    <cellStyle name="40% - Accent5" xfId="11" builtinId="47" customBuiltin="1"/>
    <cellStyle name="40% - Accent5 2" xfId="55" xr:uid="{00000000-0005-0000-0000-000083000000}"/>
    <cellStyle name="40% - Accent5 2 2" xfId="102" xr:uid="{00000000-0005-0000-0000-000084000000}"/>
    <cellStyle name="40% - Accent5 2 2 2" xfId="261" xr:uid="{00000000-0005-0000-0000-000085000000}"/>
    <cellStyle name="40% - Accent5 2 3" xfId="224" xr:uid="{00000000-0005-0000-0000-000086000000}"/>
    <cellStyle name="40% - Accent5 3" xfId="122" xr:uid="{00000000-0005-0000-0000-000087000000}"/>
    <cellStyle name="40% - Accent5 3 2" xfId="277" xr:uid="{00000000-0005-0000-0000-000088000000}"/>
    <cellStyle name="40% - Accent5 4" xfId="141" xr:uid="{00000000-0005-0000-0000-000089000000}"/>
    <cellStyle name="40% - Accent5 4 2" xfId="294" xr:uid="{00000000-0005-0000-0000-00008A000000}"/>
    <cellStyle name="40% - Accent5 5" xfId="158" xr:uid="{00000000-0005-0000-0000-00008B000000}"/>
    <cellStyle name="40% - Accent5 5 2" xfId="311" xr:uid="{00000000-0005-0000-0000-00008C000000}"/>
    <cellStyle name="40% - Accent5 6" xfId="177" xr:uid="{00000000-0005-0000-0000-00008D000000}"/>
    <cellStyle name="40% - Accent5 7" xfId="196" xr:uid="{00000000-0005-0000-0000-00008E000000}"/>
    <cellStyle name="40% - Accent6" xfId="12" builtinId="51" customBuiltin="1"/>
    <cellStyle name="40% - Accent6 2" xfId="56" xr:uid="{00000000-0005-0000-0000-000090000000}"/>
    <cellStyle name="40% - Accent6 2 2" xfId="103" xr:uid="{00000000-0005-0000-0000-000091000000}"/>
    <cellStyle name="40% - Accent6 2 2 2" xfId="262" xr:uid="{00000000-0005-0000-0000-000092000000}"/>
    <cellStyle name="40% - Accent6 2 3" xfId="226" xr:uid="{00000000-0005-0000-0000-000093000000}"/>
    <cellStyle name="40% - Accent6 3" xfId="124" xr:uid="{00000000-0005-0000-0000-000094000000}"/>
    <cellStyle name="40% - Accent6 3 2" xfId="279" xr:uid="{00000000-0005-0000-0000-000095000000}"/>
    <cellStyle name="40% - Accent6 4" xfId="142" xr:uid="{00000000-0005-0000-0000-000096000000}"/>
    <cellStyle name="40% - Accent6 4 2" xfId="295" xr:uid="{00000000-0005-0000-0000-000097000000}"/>
    <cellStyle name="40% - Accent6 5" xfId="160" xr:uid="{00000000-0005-0000-0000-000098000000}"/>
    <cellStyle name="40% - Accent6 5 2" xfId="313" xr:uid="{00000000-0005-0000-0000-000099000000}"/>
    <cellStyle name="40% - Accent6 6" xfId="178" xr:uid="{00000000-0005-0000-0000-00009A000000}"/>
    <cellStyle name="40% - Accent6 7" xfId="195" xr:uid="{00000000-0005-0000-0000-00009B000000}"/>
    <cellStyle name="60% - Accent1" xfId="13" builtinId="32" customBuiltin="1"/>
    <cellStyle name="60% - Accent1 2" xfId="57" xr:uid="{00000000-0005-0000-0000-00009D000000}"/>
    <cellStyle name="60% - Accent1 3" xfId="194" xr:uid="{00000000-0005-0000-0000-00009E000000}"/>
    <cellStyle name="60% - Accent2" xfId="14" builtinId="36" customBuiltin="1"/>
    <cellStyle name="60% - Accent2 2" xfId="58" xr:uid="{00000000-0005-0000-0000-0000A0000000}"/>
    <cellStyle name="60% - Accent2 3" xfId="193" xr:uid="{00000000-0005-0000-0000-0000A1000000}"/>
    <cellStyle name="60% - Accent3" xfId="15" builtinId="40" customBuiltin="1"/>
    <cellStyle name="60% - Accent3 2" xfId="59" xr:uid="{00000000-0005-0000-0000-0000A3000000}"/>
    <cellStyle name="60% - Accent3 3" xfId="192" xr:uid="{00000000-0005-0000-0000-0000A4000000}"/>
    <cellStyle name="60% - Accent4" xfId="16" builtinId="44" customBuiltin="1"/>
    <cellStyle name="60% - Accent4 2" xfId="60" xr:uid="{00000000-0005-0000-0000-0000A6000000}"/>
    <cellStyle name="60% - Accent4 3" xfId="191" xr:uid="{00000000-0005-0000-0000-0000A7000000}"/>
    <cellStyle name="60% - Accent5" xfId="17" builtinId="48" customBuiltin="1"/>
    <cellStyle name="60% - Accent5 2" xfId="61" xr:uid="{00000000-0005-0000-0000-0000A9000000}"/>
    <cellStyle name="60% - Accent5 3" xfId="190" xr:uid="{00000000-0005-0000-0000-0000AA000000}"/>
    <cellStyle name="60% - Accent6" xfId="18" builtinId="52" customBuiltin="1"/>
    <cellStyle name="60% - Accent6 2" xfId="62" xr:uid="{00000000-0005-0000-0000-0000AC000000}"/>
    <cellStyle name="60% - Accent6 3" xfId="189" xr:uid="{00000000-0005-0000-0000-0000AD000000}"/>
    <cellStyle name="Accent1" xfId="19" builtinId="29" customBuiltin="1"/>
    <cellStyle name="Accent1 2" xfId="63" xr:uid="{00000000-0005-0000-0000-0000AF000000}"/>
    <cellStyle name="Accent1 3" xfId="188" xr:uid="{00000000-0005-0000-0000-0000B0000000}"/>
    <cellStyle name="Accent2" xfId="20" builtinId="33" customBuiltin="1"/>
    <cellStyle name="Accent2 2" xfId="64" xr:uid="{00000000-0005-0000-0000-0000B2000000}"/>
    <cellStyle name="Accent2 3" xfId="187" xr:uid="{00000000-0005-0000-0000-0000B3000000}"/>
    <cellStyle name="Accent3" xfId="21" builtinId="37" customBuiltin="1"/>
    <cellStyle name="Accent3 2" xfId="65" xr:uid="{00000000-0005-0000-0000-0000B5000000}"/>
    <cellStyle name="Accent3 3" xfId="186" xr:uid="{00000000-0005-0000-0000-0000B6000000}"/>
    <cellStyle name="Accent4" xfId="22" builtinId="41" customBuiltin="1"/>
    <cellStyle name="Accent4 2" xfId="66" xr:uid="{00000000-0005-0000-0000-0000B8000000}"/>
    <cellStyle name="Accent4 3" xfId="185" xr:uid="{00000000-0005-0000-0000-0000B9000000}"/>
    <cellStyle name="Accent5" xfId="23" builtinId="45" customBuiltin="1"/>
    <cellStyle name="Accent5 2" xfId="67" xr:uid="{00000000-0005-0000-0000-0000BB000000}"/>
    <cellStyle name="Accent5 3" xfId="184" xr:uid="{00000000-0005-0000-0000-0000BC000000}"/>
    <cellStyle name="Accent6" xfId="24" builtinId="49" customBuiltin="1"/>
    <cellStyle name="Accent6 2" xfId="68" xr:uid="{00000000-0005-0000-0000-0000BE000000}"/>
    <cellStyle name="Accent6 3" xfId="183" xr:uid="{00000000-0005-0000-0000-0000BF000000}"/>
    <cellStyle name="Bad" xfId="25" builtinId="27" customBuiltin="1"/>
    <cellStyle name="Bad 2" xfId="69" xr:uid="{00000000-0005-0000-0000-0000C1000000}"/>
    <cellStyle name="Bad 3" xfId="182" xr:uid="{00000000-0005-0000-0000-0000C2000000}"/>
    <cellStyle name="Calculation" xfId="26" builtinId="22" customBuiltin="1"/>
    <cellStyle name="Calculation 2" xfId="70" xr:uid="{00000000-0005-0000-0000-0000C4000000}"/>
    <cellStyle name="Calculation 3" xfId="181" xr:uid="{00000000-0005-0000-0000-0000C5000000}"/>
    <cellStyle name="Check Cell" xfId="27" builtinId="23" customBuiltin="1"/>
    <cellStyle name="Check Cell 2" xfId="71" xr:uid="{00000000-0005-0000-0000-0000C7000000}"/>
    <cellStyle name="Check Cell 3" xfId="180" xr:uid="{00000000-0005-0000-0000-0000C8000000}"/>
    <cellStyle name="Comma" xfId="28" builtinId="3"/>
    <cellStyle name="Comma 2" xfId="90" xr:uid="{00000000-0005-0000-0000-0000CA000000}"/>
    <cellStyle name="Comma 2 2" xfId="107" xr:uid="{00000000-0005-0000-0000-0000CB000000}"/>
    <cellStyle name="Comma 2 2 2" xfId="233" xr:uid="{00000000-0005-0000-0000-0000CC000000}"/>
    <cellStyle name="Comma 2 3" xfId="130" xr:uid="{00000000-0005-0000-0000-0000CD000000}"/>
    <cellStyle name="Comma 2 3 2" xfId="283" xr:uid="{00000000-0005-0000-0000-0000CE000000}"/>
    <cellStyle name="Comma 2 4" xfId="146" xr:uid="{00000000-0005-0000-0000-0000CF000000}"/>
    <cellStyle name="Comma 2 4 2" xfId="299" xr:uid="{00000000-0005-0000-0000-0000D0000000}"/>
    <cellStyle name="Comma 2 5" xfId="209" xr:uid="{00000000-0005-0000-0000-0000D1000000}"/>
    <cellStyle name="Comma 3" xfId="72" xr:uid="{00000000-0005-0000-0000-0000D2000000}"/>
    <cellStyle name="Comma 3 2" xfId="235" xr:uid="{00000000-0005-0000-0000-0000D3000000}"/>
    <cellStyle name="Comma 3 3" xfId="211" xr:uid="{00000000-0005-0000-0000-0000D4000000}"/>
    <cellStyle name="Comma 4" xfId="110" xr:uid="{00000000-0005-0000-0000-0000D5000000}"/>
    <cellStyle name="Comma 4 2" xfId="228" xr:uid="{00000000-0005-0000-0000-0000D6000000}"/>
    <cellStyle name="Comma 4 3" xfId="266" xr:uid="{00000000-0005-0000-0000-0000D7000000}"/>
    <cellStyle name="Comma 5" xfId="125" xr:uid="{00000000-0005-0000-0000-0000D8000000}"/>
    <cellStyle name="Comma 5 2" xfId="213" xr:uid="{00000000-0005-0000-0000-0000D9000000}"/>
    <cellStyle name="Comma 6" xfId="161" xr:uid="{00000000-0005-0000-0000-0000DA000000}"/>
    <cellStyle name="Comma 6 2" xfId="314" xr:uid="{00000000-0005-0000-0000-0000DB000000}"/>
    <cellStyle name="Comma 7" xfId="164" xr:uid="{00000000-0005-0000-0000-0000DC000000}"/>
    <cellStyle name="Comma 7 2" xfId="317" xr:uid="{00000000-0005-0000-0000-0000DD000000}"/>
    <cellStyle name="Comma 8" xfId="179" xr:uid="{00000000-0005-0000-0000-0000DE000000}"/>
    <cellStyle name="Explanatory Text" xfId="29" builtinId="53" customBuiltin="1"/>
    <cellStyle name="Explanatory Text 2" xfId="73" xr:uid="{00000000-0005-0000-0000-0000E0000000}"/>
    <cellStyle name="Explanatory Text 3" xfId="236" xr:uid="{00000000-0005-0000-0000-0000E1000000}"/>
    <cellStyle name="Good" xfId="30" builtinId="26" customBuiltin="1"/>
    <cellStyle name="Good 2" xfId="74" xr:uid="{00000000-0005-0000-0000-0000E3000000}"/>
    <cellStyle name="Good 3" xfId="237" xr:uid="{00000000-0005-0000-0000-0000E4000000}"/>
    <cellStyle name="Heading 1" xfId="31" builtinId="16" customBuiltin="1"/>
    <cellStyle name="Heading 1 2" xfId="75" xr:uid="{00000000-0005-0000-0000-0000E6000000}"/>
    <cellStyle name="Heading 1 3" xfId="238" xr:uid="{00000000-0005-0000-0000-0000E7000000}"/>
    <cellStyle name="Heading 2" xfId="32" builtinId="17" customBuiltin="1"/>
    <cellStyle name="Heading 2 2" xfId="76" xr:uid="{00000000-0005-0000-0000-0000E9000000}"/>
    <cellStyle name="Heading 2 3" xfId="239" xr:uid="{00000000-0005-0000-0000-0000EA000000}"/>
    <cellStyle name="Heading 3" xfId="33" builtinId="18" customBuiltin="1"/>
    <cellStyle name="Heading 3 2" xfId="77" xr:uid="{00000000-0005-0000-0000-0000EC000000}"/>
    <cellStyle name="Heading 3 3" xfId="240" xr:uid="{00000000-0005-0000-0000-0000ED000000}"/>
    <cellStyle name="Heading 4" xfId="34" builtinId="19" customBuiltin="1"/>
    <cellStyle name="Heading 4 2" xfId="78" xr:uid="{00000000-0005-0000-0000-0000EF000000}"/>
    <cellStyle name="Heading 4 3" xfId="241" xr:uid="{00000000-0005-0000-0000-0000F0000000}"/>
    <cellStyle name="Input" xfId="35" builtinId="20" customBuiltin="1"/>
    <cellStyle name="Input 2" xfId="79" xr:uid="{00000000-0005-0000-0000-0000F2000000}"/>
    <cellStyle name="Input 3" xfId="242" xr:uid="{00000000-0005-0000-0000-0000F3000000}"/>
    <cellStyle name="Linked Cell" xfId="36" builtinId="24" customBuiltin="1"/>
    <cellStyle name="Linked Cell 2" xfId="80" xr:uid="{00000000-0005-0000-0000-0000F5000000}"/>
    <cellStyle name="Linked Cell 3" xfId="243" xr:uid="{00000000-0005-0000-0000-0000F6000000}"/>
    <cellStyle name="Neutral" xfId="37" builtinId="28" customBuiltin="1"/>
    <cellStyle name="Neutral 2" xfId="81" xr:uid="{00000000-0005-0000-0000-0000F8000000}"/>
    <cellStyle name="Neutral 3" xfId="244" xr:uid="{00000000-0005-0000-0000-0000F9000000}"/>
    <cellStyle name="Normal" xfId="0" builtinId="0"/>
    <cellStyle name="Normal 2" xfId="43" xr:uid="{00000000-0005-0000-0000-0000FB000000}"/>
    <cellStyle name="Normal 2 2" xfId="87" xr:uid="{00000000-0005-0000-0000-0000FC000000}"/>
    <cellStyle name="Normal 2 2 2" xfId="104" xr:uid="{00000000-0005-0000-0000-0000FD000000}"/>
    <cellStyle name="Normal 2 2 2 2" xfId="263" xr:uid="{00000000-0005-0000-0000-0000FE000000}"/>
    <cellStyle name="Normal 2 2 3" xfId="230" xr:uid="{00000000-0005-0000-0000-0000FF000000}"/>
    <cellStyle name="Normal 2 3" xfId="109" xr:uid="{00000000-0005-0000-0000-000000010000}"/>
    <cellStyle name="Normal 2 3 2" xfId="265" xr:uid="{00000000-0005-0000-0000-000001010000}"/>
    <cellStyle name="Normal 2 4" xfId="91" xr:uid="{00000000-0005-0000-0000-000002010000}"/>
    <cellStyle name="Normal 2 4 2" xfId="250" xr:uid="{00000000-0005-0000-0000-000003010000}"/>
    <cellStyle name="Normal 2 5" xfId="127" xr:uid="{00000000-0005-0000-0000-000004010000}"/>
    <cellStyle name="Normal 2 5 2" xfId="280" xr:uid="{00000000-0005-0000-0000-000005010000}"/>
    <cellStyle name="Normal 2 6" xfId="143" xr:uid="{00000000-0005-0000-0000-000006010000}"/>
    <cellStyle name="Normal 2 6 2" xfId="296" xr:uid="{00000000-0005-0000-0000-000007010000}"/>
    <cellStyle name="Normal 2 7" xfId="206" xr:uid="{00000000-0005-0000-0000-000008010000}"/>
    <cellStyle name="Normal 3" xfId="89" xr:uid="{00000000-0005-0000-0000-000009010000}"/>
    <cellStyle name="Normal 3 2" xfId="106" xr:uid="{00000000-0005-0000-0000-00000A010000}"/>
    <cellStyle name="Normal 3 2 2" xfId="232" xr:uid="{00000000-0005-0000-0000-00000B010000}"/>
    <cellStyle name="Normal 3 3" xfId="129" xr:uid="{00000000-0005-0000-0000-00000C010000}"/>
    <cellStyle name="Normal 3 3 2" xfId="282" xr:uid="{00000000-0005-0000-0000-00000D010000}"/>
    <cellStyle name="Normal 3 4" xfId="145" xr:uid="{00000000-0005-0000-0000-00000E010000}"/>
    <cellStyle name="Normal 3 4 2" xfId="298" xr:uid="{00000000-0005-0000-0000-00000F010000}"/>
    <cellStyle name="Normal 3 5" xfId="208" xr:uid="{00000000-0005-0000-0000-000010010000}"/>
    <cellStyle name="Normal 4" xfId="44" xr:uid="{00000000-0005-0000-0000-000011010000}"/>
    <cellStyle name="Normal 4 2" xfId="234" xr:uid="{00000000-0005-0000-0000-000012010000}"/>
    <cellStyle name="Normal 4 3" xfId="210" xr:uid="{00000000-0005-0000-0000-000013010000}"/>
    <cellStyle name="Normal 5" xfId="108" xr:uid="{00000000-0005-0000-0000-000014010000}"/>
    <cellStyle name="Normal 5 2" xfId="227" xr:uid="{00000000-0005-0000-0000-000015010000}"/>
    <cellStyle name="Normal 5 3" xfId="264" xr:uid="{00000000-0005-0000-0000-000016010000}"/>
    <cellStyle name="Normal 6" xfId="111" xr:uid="{00000000-0005-0000-0000-000017010000}"/>
    <cellStyle name="Normal 6 2" xfId="212" xr:uid="{00000000-0005-0000-0000-000018010000}"/>
    <cellStyle name="Normal 7" xfId="147" xr:uid="{00000000-0005-0000-0000-000019010000}"/>
    <cellStyle name="Normal 7 2" xfId="300" xr:uid="{00000000-0005-0000-0000-00001A010000}"/>
    <cellStyle name="Normal 8" xfId="163" xr:uid="{00000000-0005-0000-0000-00001B010000}"/>
    <cellStyle name="Normal 8 2" xfId="316" xr:uid="{00000000-0005-0000-0000-00001C010000}"/>
    <cellStyle name="Normal 9" xfId="229" xr:uid="{00000000-0005-0000-0000-00001D010000}"/>
    <cellStyle name="Note" xfId="38" builtinId="10" customBuiltin="1"/>
    <cellStyle name="Note 2" xfId="88" xr:uid="{00000000-0005-0000-0000-00001F010000}"/>
    <cellStyle name="Note 2 2" xfId="105" xr:uid="{00000000-0005-0000-0000-000020010000}"/>
    <cellStyle name="Note 2 2 2" xfId="231" xr:uid="{00000000-0005-0000-0000-000021010000}"/>
    <cellStyle name="Note 2 3" xfId="128" xr:uid="{00000000-0005-0000-0000-000022010000}"/>
    <cellStyle name="Note 2 3 2" xfId="281" xr:uid="{00000000-0005-0000-0000-000023010000}"/>
    <cellStyle name="Note 2 4" xfId="144" xr:uid="{00000000-0005-0000-0000-000024010000}"/>
    <cellStyle name="Note 2 4 2" xfId="297" xr:uid="{00000000-0005-0000-0000-000025010000}"/>
    <cellStyle name="Note 2 5" xfId="207" xr:uid="{00000000-0005-0000-0000-000026010000}"/>
    <cellStyle name="Note 3" xfId="112" xr:uid="{00000000-0005-0000-0000-000027010000}"/>
    <cellStyle name="Note 3 2" xfId="267" xr:uid="{00000000-0005-0000-0000-000028010000}"/>
    <cellStyle name="Note 4" xfId="148" xr:uid="{00000000-0005-0000-0000-000029010000}"/>
    <cellStyle name="Note 4 2" xfId="301" xr:uid="{00000000-0005-0000-0000-00002A010000}"/>
    <cellStyle name="Note 5" xfId="245" xr:uid="{00000000-0005-0000-0000-00002B010000}"/>
    <cellStyle name="Output" xfId="39" builtinId="21" customBuiltin="1"/>
    <cellStyle name="Output 2" xfId="82" xr:uid="{00000000-0005-0000-0000-00002D010000}"/>
    <cellStyle name="Output 3" xfId="246" xr:uid="{00000000-0005-0000-0000-00002E010000}"/>
    <cellStyle name="Percent" xfId="165" builtinId="5"/>
    <cellStyle name="Percent 2" xfId="83" xr:uid="{00000000-0005-0000-0000-000030010000}"/>
    <cellStyle name="Percent 3" xfId="126" xr:uid="{00000000-0005-0000-0000-000031010000}"/>
    <cellStyle name="Percent 3 2" xfId="214" xr:uid="{00000000-0005-0000-0000-000032010000}"/>
    <cellStyle name="Percent 4" xfId="162" xr:uid="{00000000-0005-0000-0000-000033010000}"/>
    <cellStyle name="Percent 4 2" xfId="315" xr:uid="{00000000-0005-0000-0000-000034010000}"/>
    <cellStyle name="Percent 5" xfId="318" xr:uid="{00000000-0005-0000-0000-000035010000}"/>
    <cellStyle name="Title" xfId="40" builtinId="15" customBuiltin="1"/>
    <cellStyle name="Title 2" xfId="84" xr:uid="{00000000-0005-0000-0000-000037010000}"/>
    <cellStyle name="Title 3" xfId="247" xr:uid="{00000000-0005-0000-0000-000038010000}"/>
    <cellStyle name="Total" xfId="41" builtinId="25" customBuiltin="1"/>
    <cellStyle name="Total 2" xfId="85" xr:uid="{00000000-0005-0000-0000-00003A010000}"/>
    <cellStyle name="Total 3" xfId="248" xr:uid="{00000000-0005-0000-0000-00003B010000}"/>
    <cellStyle name="Warning Text" xfId="42" builtinId="11" customBuiltin="1"/>
    <cellStyle name="Warning Text 2" xfId="86" xr:uid="{00000000-0005-0000-0000-00003D010000}"/>
    <cellStyle name="Warning Text 3" xfId="249" xr:uid="{00000000-0005-0000-0000-00003E010000}"/>
  </cellStyles>
  <dxfs count="0"/>
  <tableStyles count="0" defaultTableStyle="TableStyleMedium9" defaultPivotStyle="PivotStyleLight16"/>
  <colors>
    <mruColors>
      <color rgb="FFFFFF99"/>
      <color rgb="FFFF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Underwater Bay Grass Abundance</a:t>
            </a:r>
          </a:p>
        </c:rich>
      </c:tx>
      <c:layout>
        <c:manualLayout>
          <c:xMode val="edge"/>
          <c:yMode val="edge"/>
          <c:x val="0.29166715271702098"/>
          <c:y val="3.8167938931297697E-2"/>
        </c:manualLayout>
      </c:layout>
      <c:overlay val="0"/>
      <c:spPr>
        <a:noFill/>
        <a:ln w="25400">
          <a:noFill/>
        </a:ln>
      </c:spPr>
    </c:title>
    <c:autoTitleDeleted val="0"/>
    <c:plotArea>
      <c:layout>
        <c:manualLayout>
          <c:layoutTarget val="inner"/>
          <c:xMode val="edge"/>
          <c:yMode val="edge"/>
          <c:x val="0.12962982498707701"/>
          <c:y val="0.12256189350377"/>
          <c:w val="0.73285723296008398"/>
          <c:h val="0.75100635492415801"/>
        </c:manualLayout>
      </c:layout>
      <c:barChart>
        <c:barDir val="col"/>
        <c:grouping val="stacked"/>
        <c:varyColors val="0"/>
        <c:ser>
          <c:idx val="1"/>
          <c:order val="0"/>
          <c:tx>
            <c:strRef>
              <c:f>'Bay grass summary'!$B$1</c:f>
              <c:strCache>
                <c:ptCount val="1"/>
                <c:pt idx="0">
                  <c:v>Underwater Bay Grasses (acreage)</c:v>
                </c:pt>
              </c:strCache>
            </c:strRef>
          </c:tx>
          <c:spPr>
            <a:solidFill>
              <a:srgbClr val="993366"/>
            </a:solidFill>
            <a:ln w="12700">
              <a:solidFill>
                <a:srgbClr val="000000"/>
              </a:solidFill>
              <a:prstDash val="solid"/>
            </a:ln>
          </c:spPr>
          <c:invertIfNegative val="0"/>
          <c:cat>
            <c:strRef>
              <c:f>SAV!$A$8:$A$449</c:f>
              <c:strCache>
                <c:ptCount val="72"/>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pt idx="40">
                  <c:v>2024</c:v>
                </c:pt>
                <c:pt idx="42">
                  <c:v>2023-2024 change</c:v>
                </c:pt>
                <c:pt idx="43">
                  <c:v>2015-2024 change</c:v>
                </c:pt>
                <c:pt idx="44">
                  <c:v>1984-2024 change</c:v>
                </c:pt>
                <c:pt idx="46">
                  <c:v>1984-2024 ave</c:v>
                </c:pt>
                <c:pt idx="47">
                  <c:v>1984-2024 max</c:v>
                </c:pt>
                <c:pt idx="48">
                  <c:v>1984-2024 min</c:v>
                </c:pt>
                <c:pt idx="50">
                  <c:v>2015-2024 ave</c:v>
                </c:pt>
                <c:pt idx="51">
                  <c:v>2015-2024 max</c:v>
                </c:pt>
                <c:pt idx="52">
                  <c:v>2015-2024 min</c:v>
                </c:pt>
                <c:pt idx="53">
                  <c:v>Notes:</c:v>
                </c:pt>
                <c:pt idx="55">
                  <c:v>2023: Only 79,716 acres were mapped in 2023. It is estimated that an additional 3,703 acres may have been present (for an estimated total of 83,419), however they could not be mapped since poor weather conditions and access restrictions prevented the acquisition of imagery for a large portion of the Potomac River.</c:v>
                </c:pt>
                <c:pt idx="56">
                  <c:v>2021: Only 68,025 acres were mapped in 2021. It is estimated that an additional 66 acres may have been present (for an estimated total of 68,091), however they could not be mapped since poor weather conditions prevented the acquisition of imagery for the Mattaponi and Pamunkey rivers.</c:v>
                </c:pt>
                <c:pt idx="57">
                  <c:v>2018: Only 99,511 acres were mapped in 2018, however some areas could not be mapped due to highly turbid water, poor weather, and security restrictions. It is estimated that an additional 8,567 acres may have been present (for an estimated total of 108,077)  assuming missed areas remained unchanged from prior year.</c:v>
                </c:pt>
                <c:pt idx="58">
                  <c:v>2016: Only 97,668 acres were mapped in 2016. It is estimated that an additional 1,951 acres may have been present (for an estimated total of 99,619), however, they could not be mapped since weather conditions and security restrictions in the DC area, over Patuxent Air Base and associated mid-Bay areas prevented acquisition of useable imagery for a portion of the tidal fresh and mesohaline Potomac River, including Piscataway Creek and St. Marys River. The regions that were not mapped are contained within three CBP segments, the Upper and Lower Potomac River; an d Piscataway Creek.  The estimated additional Baywide acreage of 99,619.17 (40,313.69 ha) is based on acreages mapped in those regions in 2015. No other totals include estimated additional acreage.</c:v>
                </c:pt>
                <c:pt idx="59">
                  <c:v>2011: Only 57,964 acres were mapped in 2011. It is estimated that an additional 5,119 acres may have been present (for an estimated total of 63,083), however, they could not be mapped since SAV signatures were masked by excess turbidity present months after the passage of Hurricane Irene and Tropical Storm Lee. The regions that were not mapped are contained within nine CBP segments, including the Middle, Upper and Western Branch of the Patuxent River; the Middle and Upper Potomac River; Piscataway Creek; and the Anacostia River.  The estimated additional acreage is based on acreages mapped in those regions in 2010. Zone and density totals do NOT include estimated additional acreage.</c:v>
                </c:pt>
                <c:pt idx="60">
                  <c:v>2006:  all historic acreage was corrected using 2.4711 as the conversion from hectares to acres.</c:v>
                </c:pt>
                <c:pt idx="61">
                  <c:v>2005:  On 5/24/05, Dave Wilcox noted an error in the reported estimated additional acres for 2003.  This reduced the the estimate from 3,015 to 1,832 and resulted in a revised total (reduced from 64,710 to 63,524</c:v>
                </c:pt>
                <c:pt idx="62">
                  <c:v>2005:  All historic acreage data was corrected using 2.471 as the conversion from hectares to acres.  Previously, from 1978-1999, 2.47 was used and from 2000-2004, 2.4711 was used.</c:v>
                </c:pt>
                <c:pt idx="63">
                  <c:v>2003:  Only 61,695 acres were mapped baywide in 2003.  It is estimated that an additional 1,832 acres may have been present (for an estimated baywide total of 63,527), however, they could not be mapped since some portions of the Bay were not flown due to adverse weather in the spring and summer and Hurricane Isabel in the fall. These regions, including Tavern and Swan creeks; lower Chester River; upper Wicomico River; Prentice, Dividing, and Ball creeks; Dameron Marsh; and Great Wicomico River were not fully mapped in 2003. The estimated additional acreage is based on acreages mapped in those regions in 2002.  Zone and density totals do NOT include estimated additional acreage.</c:v>
                </c:pt>
                <c:pt idx="64">
                  <c:v>*2001:  Only 77,889 acres were mapped baywide in 2001. It is estimated that an additional 7,525 acres may have been present (for an estimated baywide total of 85,415), however, they could not be surveyed due to flight restrictions following September 11.  The estimated additional acreage is based on acreages mapped in those regions in 2000. Zone and density totals do NOT include estimated additional acreage.</c:v>
                </c:pt>
                <c:pt idx="65">
                  <c:v>*1999: Only 64,718 acres were mapped baywide in 1999.  It is estimated that an additional 3,382 acres may have been present (for an estimated baywide total of 69,000), however, they could not be mapped due to the following: either flown too late in 1999, due to poor atmospheric conditions and severe storm events, or not flown until after an early seasonal die-back in freshwater SAV species, possibly a result of increased salinity during the drought and severe storm events. Those areas include Spesutie Narrows, the Bush, Gunpowder, upper Patuxent, lower Magothy, upper York and upper James rivers, and the Swan Point and Tavern Creek area. The estimated additional acreage is based on acreages mapped in those regions in 1998. Zone and density totals do NOT include estimated additional acreage.</c:v>
                </c:pt>
                <c:pt idx="66">
                  <c:v>*1998 acreage includes previously unsampled portions of the James, York and Rappahannock: 906 acres that were not included in previous totals </c:v>
                </c:pt>
                <c:pt idx="67">
                  <c:v>*1997 zone/density acreage updated 6/3/98 (preliminary numbers)</c:v>
                </c:pt>
                <c:pt idx="68">
                  <c:v>*1996 zone data revised 6/3/98 (segment changes)</c:v>
                </c:pt>
                <c:pt idx="69">
                  <c:v>*Zone data prior to 1996 revised 4/17/00 due to newly adopted Bay segmentation scheme in 1997.</c:v>
                </c:pt>
                <c:pt idx="70">
                  <c:v>1986: Only 47,414 acres were mapped baywide in 1986.  It is estimated that an additional 276 acres may have been present (for an estimated baywide total of 47,690), however, they could not be mapped due to flight restrictions around Aberdeen Proving Grounds. Where available, the previous and subsequent year’s data were averaged to generate estimated additional acreage. Please refer to “SAV Area Estimates for Missing 1984 and 1986 Quadrangles Technical Note 12/15/97” for details.  Zone and density totals do NOT include estimated additional acreage.</c:v>
                </c:pt>
                <c:pt idx="71">
                  <c:v>1984: Only 38,228 acres were mapped baywide in 1984.  It is estimated that an additional 731 acres may have been present (for an estimated baywide total of 38,958), however, they could not be mapped due to flight restrictions around Patuxent Naval Air, camera malfunction and missing digital files. Where available, the previous and subsequent year’s data were averaged to generate estimated additional acreage. Please refer to “SAV Area Estimates for Missing 1984 and 1986 Quadrangles Technical Note 12/15/97” for details.  Zone and density totals do NOT include estimated additional acreage.</c:v>
                </c:pt>
              </c:strCache>
            </c:strRef>
          </c:cat>
          <c:val>
            <c:numRef>
              <c:f>'Bay grass summary'!$B$2:$B$42</c:f>
              <c:numCache>
                <c:formatCode>#,##0</c:formatCode>
                <c:ptCount val="41"/>
                <c:pt idx="0">
                  <c:v>38227.645178999999</c:v>
                </c:pt>
                <c:pt idx="1">
                  <c:v>49107.898478999996</c:v>
                </c:pt>
                <c:pt idx="2">
                  <c:v>47413.662896999987</c:v>
                </c:pt>
                <c:pt idx="3">
                  <c:v>49639.95102</c:v>
                </c:pt>
                <c:pt idx="4">
                  <c:v>#N/A</c:v>
                </c:pt>
                <c:pt idx="5">
                  <c:v>59681.24115899999</c:v>
                </c:pt>
                <c:pt idx="6">
                  <c:v>60027.170447999997</c:v>
                </c:pt>
                <c:pt idx="7">
                  <c:v>63321.863366999998</c:v>
                </c:pt>
                <c:pt idx="8">
                  <c:v>70590.20864099999</c:v>
                </c:pt>
                <c:pt idx="9">
                  <c:v>73114.190180999984</c:v>
                </c:pt>
                <c:pt idx="10">
                  <c:v>65446.119770999991</c:v>
                </c:pt>
                <c:pt idx="11">
                  <c:v>59928.598269000002</c:v>
                </c:pt>
                <c:pt idx="12">
                  <c:v>63496.372448999988</c:v>
                </c:pt>
                <c:pt idx="13">
                  <c:v>69269.232713999998</c:v>
                </c:pt>
                <c:pt idx="14">
                  <c:v>63517.500353999996</c:v>
                </c:pt>
                <c:pt idx="15">
                  <c:v>64717.664201999993</c:v>
                </c:pt>
                <c:pt idx="16">
                  <c:v>69156.476420999999</c:v>
                </c:pt>
                <c:pt idx="17">
                  <c:v>77889.195554999998</c:v>
                </c:pt>
                <c:pt idx="18">
                  <c:v>89659.069565999991</c:v>
                </c:pt>
                <c:pt idx="19">
                  <c:v>61695.261791999998</c:v>
                </c:pt>
                <c:pt idx="20">
                  <c:v>72945.315206999992</c:v>
                </c:pt>
                <c:pt idx="21">
                  <c:v>78262.900007999997</c:v>
                </c:pt>
                <c:pt idx="22">
                  <c:v>59160.432122999999</c:v>
                </c:pt>
                <c:pt idx="23">
                  <c:v>64917.477347999986</c:v>
                </c:pt>
                <c:pt idx="24">
                  <c:v>76860.25422599999</c:v>
                </c:pt>
                <c:pt idx="25">
                  <c:v>85914.463469999988</c:v>
                </c:pt>
                <c:pt idx="26">
                  <c:v>79664.112551999991</c:v>
                </c:pt>
                <c:pt idx="27">
                  <c:v>57964.370300999995</c:v>
                </c:pt>
                <c:pt idx="28">
                  <c:v>48195.024717</c:v>
                </c:pt>
                <c:pt idx="29">
                  <c:v>59711.092321876684</c:v>
                </c:pt>
                <c:pt idx="30">
                  <c:v>75438.259730999998</c:v>
                </c:pt>
                <c:pt idx="31">
                  <c:v>92314.804271891437</c:v>
                </c:pt>
                <c:pt idx="32">
                  <c:v>97666.786470602572</c:v>
                </c:pt>
                <c:pt idx="33">
                  <c:v>104892.87621719918</c:v>
                </c:pt>
                <c:pt idx="34">
                  <c:v>99511.221710999976</c:v>
                </c:pt>
                <c:pt idx="35">
                  <c:v>66684.118055899788</c:v>
                </c:pt>
                <c:pt idx="36">
                  <c:v>63131.589072218645</c:v>
                </c:pt>
                <c:pt idx="37">
                  <c:v>68025.271031089782</c:v>
                </c:pt>
                <c:pt idx="38">
                  <c:v>77424.911624774148</c:v>
                </c:pt>
                <c:pt idx="39">
                  <c:v>79716.401027999993</c:v>
                </c:pt>
                <c:pt idx="40">
                  <c:v>82777.5641264156</c:v>
                </c:pt>
              </c:numCache>
            </c:numRef>
          </c:val>
          <c:extLst>
            <c:ext xmlns:c16="http://schemas.microsoft.com/office/drawing/2014/chart" uri="{C3380CC4-5D6E-409C-BE32-E72D297353CC}">
              <c16:uniqueId val="{00000000-CDD0-420D-846D-F438521631BC}"/>
            </c:ext>
          </c:extLst>
        </c:ser>
        <c:ser>
          <c:idx val="2"/>
          <c:order val="1"/>
          <c:tx>
            <c:strRef>
              <c:f>'Bay grass summary'!$C$1</c:f>
              <c:strCache>
                <c:ptCount val="1"/>
                <c:pt idx="0">
                  <c:v>Estimated additional acreage (due to incomplete surveys)</c:v>
                </c:pt>
              </c:strCache>
            </c:strRef>
          </c:tx>
          <c:invertIfNegative val="0"/>
          <c:dPt>
            <c:idx val="15"/>
            <c:invertIfNegative val="0"/>
            <c:bubble3D val="0"/>
            <c:spPr>
              <a:ln>
                <a:solidFill>
                  <a:srgbClr val="000000"/>
                </a:solidFill>
              </a:ln>
            </c:spPr>
            <c:extLst>
              <c:ext xmlns:c16="http://schemas.microsoft.com/office/drawing/2014/chart" uri="{C3380CC4-5D6E-409C-BE32-E72D297353CC}">
                <c16:uniqueId val="{00000002-CDD0-420D-846D-F438521631BC}"/>
              </c:ext>
            </c:extLst>
          </c:dPt>
          <c:dPt>
            <c:idx val="17"/>
            <c:invertIfNegative val="0"/>
            <c:bubble3D val="0"/>
            <c:spPr>
              <a:ln>
                <a:solidFill>
                  <a:srgbClr val="000000"/>
                </a:solidFill>
              </a:ln>
            </c:spPr>
            <c:extLst>
              <c:ext xmlns:c16="http://schemas.microsoft.com/office/drawing/2014/chart" uri="{C3380CC4-5D6E-409C-BE32-E72D297353CC}">
                <c16:uniqueId val="{00000004-CDD0-420D-846D-F438521631BC}"/>
              </c:ext>
            </c:extLst>
          </c:dPt>
          <c:dPt>
            <c:idx val="19"/>
            <c:invertIfNegative val="0"/>
            <c:bubble3D val="0"/>
            <c:spPr>
              <a:ln>
                <a:solidFill>
                  <a:srgbClr val="000000"/>
                </a:solidFill>
              </a:ln>
            </c:spPr>
            <c:extLst>
              <c:ext xmlns:c16="http://schemas.microsoft.com/office/drawing/2014/chart" uri="{C3380CC4-5D6E-409C-BE32-E72D297353CC}">
                <c16:uniqueId val="{00000006-CDD0-420D-846D-F438521631BC}"/>
              </c:ext>
            </c:extLst>
          </c:dPt>
          <c:dPt>
            <c:idx val="27"/>
            <c:invertIfNegative val="0"/>
            <c:bubble3D val="0"/>
            <c:spPr>
              <a:ln>
                <a:solidFill>
                  <a:srgbClr val="000000"/>
                </a:solidFill>
              </a:ln>
            </c:spPr>
            <c:extLst>
              <c:ext xmlns:c16="http://schemas.microsoft.com/office/drawing/2014/chart" uri="{C3380CC4-5D6E-409C-BE32-E72D297353CC}">
                <c16:uniqueId val="{00000008-CDD0-420D-846D-F438521631BC}"/>
              </c:ext>
            </c:extLst>
          </c:dPt>
          <c:dPt>
            <c:idx val="32"/>
            <c:invertIfNegative val="0"/>
            <c:bubble3D val="0"/>
            <c:spPr>
              <a:ln>
                <a:solidFill>
                  <a:srgbClr val="000000"/>
                </a:solidFill>
              </a:ln>
            </c:spPr>
            <c:extLst>
              <c:ext xmlns:c16="http://schemas.microsoft.com/office/drawing/2014/chart" uri="{C3380CC4-5D6E-409C-BE32-E72D297353CC}">
                <c16:uniqueId val="{00000008-9CFB-48D9-8A97-7AED6BEBEFB6}"/>
              </c:ext>
            </c:extLst>
          </c:dPt>
          <c:dPt>
            <c:idx val="34"/>
            <c:invertIfNegative val="0"/>
            <c:bubble3D val="0"/>
            <c:spPr>
              <a:ln>
                <a:solidFill>
                  <a:schemeClr val="tx1"/>
                </a:solidFill>
              </a:ln>
            </c:spPr>
            <c:extLst>
              <c:ext xmlns:c16="http://schemas.microsoft.com/office/drawing/2014/chart" uri="{C3380CC4-5D6E-409C-BE32-E72D297353CC}">
                <c16:uniqueId val="{0000000A-7F7A-481C-A53F-C5664EEC9BC8}"/>
              </c:ext>
            </c:extLst>
          </c:dPt>
          <c:cat>
            <c:strRef>
              <c:f>SAV!$A$8:$A$449</c:f>
              <c:strCache>
                <c:ptCount val="72"/>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pt idx="40">
                  <c:v>2024</c:v>
                </c:pt>
                <c:pt idx="42">
                  <c:v>2023-2024 change</c:v>
                </c:pt>
                <c:pt idx="43">
                  <c:v>2015-2024 change</c:v>
                </c:pt>
                <c:pt idx="44">
                  <c:v>1984-2024 change</c:v>
                </c:pt>
                <c:pt idx="46">
                  <c:v>1984-2024 ave</c:v>
                </c:pt>
                <c:pt idx="47">
                  <c:v>1984-2024 max</c:v>
                </c:pt>
                <c:pt idx="48">
                  <c:v>1984-2024 min</c:v>
                </c:pt>
                <c:pt idx="50">
                  <c:v>2015-2024 ave</c:v>
                </c:pt>
                <c:pt idx="51">
                  <c:v>2015-2024 max</c:v>
                </c:pt>
                <c:pt idx="52">
                  <c:v>2015-2024 min</c:v>
                </c:pt>
                <c:pt idx="53">
                  <c:v>Notes:</c:v>
                </c:pt>
                <c:pt idx="55">
                  <c:v>2023: Only 79,716 acres were mapped in 2023. It is estimated that an additional 3,703 acres may have been present (for an estimated total of 83,419), however they could not be mapped since poor weather conditions and access restrictions prevented the acquisition of imagery for a large portion of the Potomac River.</c:v>
                </c:pt>
                <c:pt idx="56">
                  <c:v>2021: Only 68,025 acres were mapped in 2021. It is estimated that an additional 66 acres may have been present (for an estimated total of 68,091), however they could not be mapped since poor weather conditions prevented the acquisition of imagery for the Mattaponi and Pamunkey rivers.</c:v>
                </c:pt>
                <c:pt idx="57">
                  <c:v>2018: Only 99,511 acres were mapped in 2018, however some areas could not be mapped due to highly turbid water, poor weather, and security restrictions. It is estimated that an additional 8,567 acres may have been present (for an estimated total of 108,077)  assuming missed areas remained unchanged from prior year.</c:v>
                </c:pt>
                <c:pt idx="58">
                  <c:v>2016: Only 97,668 acres were mapped in 2016. It is estimated that an additional 1,951 acres may have been present (for an estimated total of 99,619), however, they could not be mapped since weather conditions and security restrictions in the DC area, over Patuxent Air Base and associated mid-Bay areas prevented acquisition of useable imagery for a portion of the tidal fresh and mesohaline Potomac River, including Piscataway Creek and St. Marys River. The regions that were not mapped are contained within three CBP segments, the Upper and Lower Potomac River; an d Piscataway Creek.  The estimated additional Baywide acreage of 99,619.17 (40,313.69 ha) is based on acreages mapped in those regions in 2015. No other totals include estimated additional acreage.</c:v>
                </c:pt>
                <c:pt idx="59">
                  <c:v>2011: Only 57,964 acres were mapped in 2011. It is estimated that an additional 5,119 acres may have been present (for an estimated total of 63,083), however, they could not be mapped since SAV signatures were masked by excess turbidity present months after the passage of Hurricane Irene and Tropical Storm Lee. The regions that were not mapped are contained within nine CBP segments, including the Middle, Upper and Western Branch of the Patuxent River; the Middle and Upper Potomac River; Piscataway Creek; and the Anacostia River.  The estimated additional acreage is based on acreages mapped in those regions in 2010. Zone and density totals do NOT include estimated additional acreage.</c:v>
                </c:pt>
                <c:pt idx="60">
                  <c:v>2006:  all historic acreage was corrected using 2.4711 as the conversion from hectares to acres.</c:v>
                </c:pt>
                <c:pt idx="61">
                  <c:v>2005:  On 5/24/05, Dave Wilcox noted an error in the reported estimated additional acres for 2003.  This reduced the the estimate from 3,015 to 1,832 and resulted in a revised total (reduced from 64,710 to 63,524</c:v>
                </c:pt>
                <c:pt idx="62">
                  <c:v>2005:  All historic acreage data was corrected using 2.471 as the conversion from hectares to acres.  Previously, from 1978-1999, 2.47 was used and from 2000-2004, 2.4711 was used.</c:v>
                </c:pt>
                <c:pt idx="63">
                  <c:v>2003:  Only 61,695 acres were mapped baywide in 2003.  It is estimated that an additional 1,832 acres may have been present (for an estimated baywide total of 63,527), however, they could not be mapped since some portions of the Bay were not flown due to adverse weather in the spring and summer and Hurricane Isabel in the fall. These regions, including Tavern and Swan creeks; lower Chester River; upper Wicomico River; Prentice, Dividing, and Ball creeks; Dameron Marsh; and Great Wicomico River were not fully mapped in 2003. The estimated additional acreage is based on acreages mapped in those regions in 2002.  Zone and density totals do NOT include estimated additional acreage.</c:v>
                </c:pt>
                <c:pt idx="64">
                  <c:v>*2001:  Only 77,889 acres were mapped baywide in 2001. It is estimated that an additional 7,525 acres may have been present (for an estimated baywide total of 85,415), however, they could not be surveyed due to flight restrictions following September 11.  The estimated additional acreage is based on acreages mapped in those regions in 2000. Zone and density totals do NOT include estimated additional acreage.</c:v>
                </c:pt>
                <c:pt idx="65">
                  <c:v>*1999: Only 64,718 acres were mapped baywide in 1999.  It is estimated that an additional 3,382 acres may have been present (for an estimated baywide total of 69,000), however, they could not be mapped due to the following: either flown too late in 1999, due to poor atmospheric conditions and severe storm events, or not flown until after an early seasonal die-back in freshwater SAV species, possibly a result of increased salinity during the drought and severe storm events. Those areas include Spesutie Narrows, the Bush, Gunpowder, upper Patuxent, lower Magothy, upper York and upper James rivers, and the Swan Point and Tavern Creek area. The estimated additional acreage is based on acreages mapped in those regions in 1998. Zone and density totals do NOT include estimated additional acreage.</c:v>
                </c:pt>
                <c:pt idx="66">
                  <c:v>*1998 acreage includes previously unsampled portions of the James, York and Rappahannock: 906 acres that were not included in previous totals </c:v>
                </c:pt>
                <c:pt idx="67">
                  <c:v>*1997 zone/density acreage updated 6/3/98 (preliminary numbers)</c:v>
                </c:pt>
                <c:pt idx="68">
                  <c:v>*1996 zone data revised 6/3/98 (segment changes)</c:v>
                </c:pt>
                <c:pt idx="69">
                  <c:v>*Zone data prior to 1996 revised 4/17/00 due to newly adopted Bay segmentation scheme in 1997.</c:v>
                </c:pt>
                <c:pt idx="70">
                  <c:v>1986: Only 47,414 acres were mapped baywide in 1986.  It is estimated that an additional 276 acres may have been present (for an estimated baywide total of 47,690), however, they could not be mapped due to flight restrictions around Aberdeen Proving Grounds. Where available, the previous and subsequent year’s data were averaged to generate estimated additional acreage. Please refer to “SAV Area Estimates for Missing 1984 and 1986 Quadrangles Technical Note 12/15/97” for details.  Zone and density totals do NOT include estimated additional acreage.</c:v>
                </c:pt>
                <c:pt idx="71">
                  <c:v>1984: Only 38,228 acres were mapped baywide in 1984.  It is estimated that an additional 731 acres may have been present (for an estimated baywide total of 38,958), however, they could not be mapped due to flight restrictions around Patuxent Naval Air, camera malfunction and missing digital files. Where available, the previous and subsequent year’s data were averaged to generate estimated additional acreage. Please refer to “SAV Area Estimates for Missing 1984 and 1986 Quadrangles Technical Note 12/15/97” for details.  Zone and density totals do NOT include estimated additional acreage.</c:v>
                </c:pt>
              </c:strCache>
            </c:strRef>
          </c:cat>
          <c:val>
            <c:numRef>
              <c:f>'Bay grass summary'!$C$2:$C$42</c:f>
              <c:numCache>
                <c:formatCode>#,##0</c:formatCode>
                <c:ptCount val="41"/>
                <c:pt idx="0">
                  <c:v>730.55600399999992</c:v>
                </c:pt>
                <c:pt idx="1">
                  <c:v>0</c:v>
                </c:pt>
                <c:pt idx="2">
                  <c:v>275.99715899999995</c:v>
                </c:pt>
                <c:pt idx="3">
                  <c:v>0</c:v>
                </c:pt>
                <c:pt idx="4">
                  <c:v>#N/A</c:v>
                </c:pt>
                <c:pt idx="5">
                  <c:v>0</c:v>
                </c:pt>
                <c:pt idx="6">
                  <c:v>0</c:v>
                </c:pt>
                <c:pt idx="7">
                  <c:v>0</c:v>
                </c:pt>
                <c:pt idx="8">
                  <c:v>0</c:v>
                </c:pt>
                <c:pt idx="9">
                  <c:v>0</c:v>
                </c:pt>
                <c:pt idx="10">
                  <c:v>0</c:v>
                </c:pt>
                <c:pt idx="11">
                  <c:v>0</c:v>
                </c:pt>
                <c:pt idx="12">
                  <c:v>0</c:v>
                </c:pt>
                <c:pt idx="13">
                  <c:v>0</c:v>
                </c:pt>
                <c:pt idx="14">
                  <c:v>0</c:v>
                </c:pt>
                <c:pt idx="15">
                  <c:v>3382.0335617920064</c:v>
                </c:pt>
                <c:pt idx="16">
                  <c:v>0</c:v>
                </c:pt>
                <c:pt idx="17">
                  <c:v>7525.2794958075401</c:v>
                </c:pt>
                <c:pt idx="18">
                  <c:v>0</c:v>
                </c:pt>
                <c:pt idx="19">
                  <c:v>1831.6674902754603</c:v>
                </c:pt>
                <c:pt idx="20">
                  <c:v>0</c:v>
                </c:pt>
                <c:pt idx="21">
                  <c:v>0</c:v>
                </c:pt>
                <c:pt idx="22">
                  <c:v>0</c:v>
                </c:pt>
                <c:pt idx="23">
                  <c:v>0</c:v>
                </c:pt>
                <c:pt idx="24">
                  <c:v>0</c:v>
                </c:pt>
                <c:pt idx="25">
                  <c:v>0</c:v>
                </c:pt>
                <c:pt idx="26">
                  <c:v>0</c:v>
                </c:pt>
                <c:pt idx="27">
                  <c:v>5118.699928472015</c:v>
                </c:pt>
                <c:pt idx="28">
                  <c:v>0</c:v>
                </c:pt>
                <c:pt idx="29">
                  <c:v>0</c:v>
                </c:pt>
                <c:pt idx="30">
                  <c:v>0</c:v>
                </c:pt>
                <c:pt idx="31">
                  <c:v>0</c:v>
                </c:pt>
                <c:pt idx="32">
                  <c:v>1951.4341943347861</c:v>
                </c:pt>
                <c:pt idx="33">
                  <c:v>0</c:v>
                </c:pt>
                <c:pt idx="34">
                  <c:v>8566.6391228212015</c:v>
                </c:pt>
                <c:pt idx="35">
                  <c:v>0</c:v>
                </c:pt>
                <c:pt idx="36">
                  <c:v>0</c:v>
                </c:pt>
                <c:pt idx="37">
                  <c:v>65.995023319630477</c:v>
                </c:pt>
                <c:pt idx="38">
                  <c:v>0</c:v>
                </c:pt>
                <c:pt idx="39">
                  <c:v>3702.5455621910282</c:v>
                </c:pt>
                <c:pt idx="40">
                  <c:v>0</c:v>
                </c:pt>
              </c:numCache>
            </c:numRef>
          </c:val>
          <c:extLst>
            <c:ext xmlns:c16="http://schemas.microsoft.com/office/drawing/2014/chart" uri="{C3380CC4-5D6E-409C-BE32-E72D297353CC}">
              <c16:uniqueId val="{00000009-CDD0-420D-846D-F438521631BC}"/>
            </c:ext>
          </c:extLst>
        </c:ser>
        <c:dLbls>
          <c:showLegendKey val="0"/>
          <c:showVal val="0"/>
          <c:showCatName val="0"/>
          <c:showSerName val="0"/>
          <c:showPercent val="0"/>
          <c:showBubbleSize val="0"/>
        </c:dLbls>
        <c:gapWidth val="150"/>
        <c:overlap val="100"/>
        <c:axId val="313384608"/>
        <c:axId val="313382928"/>
        <c:extLst/>
      </c:barChart>
      <c:catAx>
        <c:axId val="31338460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Year</a:t>
                </a:r>
              </a:p>
            </c:rich>
          </c:tx>
          <c:layout>
            <c:manualLayout>
              <c:xMode val="edge"/>
              <c:yMode val="edge"/>
              <c:x val="0.44598828438626298"/>
              <c:y val="0.9373822606253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313382928"/>
        <c:crosses val="autoZero"/>
        <c:auto val="1"/>
        <c:lblAlgn val="ctr"/>
        <c:lblOffset val="100"/>
        <c:tickLblSkip val="1"/>
        <c:tickMarkSkip val="1"/>
        <c:noMultiLvlLbl val="0"/>
      </c:catAx>
      <c:valAx>
        <c:axId val="313382928"/>
        <c:scaling>
          <c:orientation val="minMax"/>
          <c:max val="200000"/>
        </c:scaling>
        <c:delete val="0"/>
        <c:axPos val="l"/>
        <c:majorGridlines>
          <c:spPr>
            <a:ln w="3175">
              <a:solidFill>
                <a:srgbClr val="000000"/>
              </a:solidFill>
              <a:prstDash val="solid"/>
            </a:ln>
          </c:spPr>
        </c:majorGridlines>
        <c:minorGridlines/>
        <c:title>
          <c:tx>
            <c:rich>
              <a:bodyPr/>
              <a:lstStyle/>
              <a:p>
                <a:pPr>
                  <a:defRPr sz="1000" b="1" i="0" u="none" strike="noStrike" baseline="0">
                    <a:solidFill>
                      <a:srgbClr val="000000"/>
                    </a:solidFill>
                    <a:latin typeface="Arial"/>
                    <a:ea typeface="Arial"/>
                    <a:cs typeface="Arial"/>
                  </a:defRPr>
                </a:pPr>
                <a:r>
                  <a:rPr lang="en-US"/>
                  <a:t>Acreage</a:t>
                </a:r>
              </a:p>
            </c:rich>
          </c:tx>
          <c:layout>
            <c:manualLayout>
              <c:xMode val="edge"/>
              <c:yMode val="edge"/>
              <c:x val="7.7160493827160897E-3"/>
              <c:y val="0.3435119846660389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13384608"/>
        <c:crosses val="autoZero"/>
        <c:crossBetween val="between"/>
        <c:majorUnit val="40000"/>
        <c:minorUnit val="10000"/>
      </c:valAx>
      <c:spPr>
        <a:solidFill>
          <a:srgbClr val="C0C0C0"/>
        </a:solidFill>
        <a:ln w="12700">
          <a:solidFill>
            <a:srgbClr val="808080"/>
          </a:solidFill>
          <a:prstDash val="solid"/>
        </a:ln>
      </c:spPr>
    </c:plotArea>
    <c:legend>
      <c:legendPos val="r"/>
      <c:layout>
        <c:manualLayout>
          <c:xMode val="edge"/>
          <c:yMode val="edge"/>
          <c:x val="0.61936641593663544"/>
          <c:y val="0.20693268825448305"/>
          <c:w val="0.216151479007511"/>
          <c:h val="6.035129772180829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Underwater Bay Grass Abundance
Tidal</a:t>
            </a:r>
            <a:r>
              <a:rPr lang="en-US" baseline="0"/>
              <a:t> Fresh </a:t>
            </a:r>
            <a:r>
              <a:rPr lang="en-US"/>
              <a:t>Zone</a:t>
            </a:r>
          </a:p>
        </c:rich>
      </c:tx>
      <c:layout>
        <c:manualLayout>
          <c:xMode val="edge"/>
          <c:yMode val="edge"/>
          <c:x val="0.29115956659263698"/>
          <c:y val="4.2766373411534803E-2"/>
        </c:manualLayout>
      </c:layout>
      <c:overlay val="0"/>
      <c:spPr>
        <a:noFill/>
        <a:ln w="25400">
          <a:noFill/>
        </a:ln>
      </c:spPr>
    </c:title>
    <c:autoTitleDeleted val="0"/>
    <c:plotArea>
      <c:layout>
        <c:manualLayout>
          <c:layoutTarget val="inner"/>
          <c:xMode val="edge"/>
          <c:yMode val="edge"/>
          <c:x val="0.21444224224972999"/>
          <c:y val="0.22232661678926199"/>
          <c:w val="0.75492422016486405"/>
          <c:h val="0.59819074096697"/>
        </c:manualLayout>
      </c:layout>
      <c:barChart>
        <c:barDir val="col"/>
        <c:grouping val="clustered"/>
        <c:varyColors val="0"/>
        <c:ser>
          <c:idx val="1"/>
          <c:order val="0"/>
          <c:spPr>
            <a:solidFill>
              <a:srgbClr val="9999FF"/>
            </a:solidFill>
            <a:ln w="12700">
              <a:solidFill>
                <a:srgbClr val="000000"/>
              </a:solidFill>
              <a:prstDash val="solid"/>
            </a:ln>
          </c:spPr>
          <c:invertIfNegative val="0"/>
          <c:cat>
            <c:strRef>
              <c:f>'Salinity zone totals'!$A$4:$A$41</c:f>
              <c:strCache>
                <c:ptCount val="38"/>
                <c:pt idx="0">
                  <c:v>1984</c:v>
                </c:pt>
                <c:pt idx="1">
                  <c:v>1985</c:v>
                </c:pt>
                <c:pt idx="2">
                  <c:v>1986</c:v>
                </c:pt>
                <c:pt idx="3">
                  <c:v>1987</c:v>
                </c:pt>
                <c:pt idx="4">
                  <c:v>1988 (no survey)</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strCache>
            </c:strRef>
          </c:cat>
          <c:val>
            <c:numRef>
              <c:f>'Salinity zone totals'!$C$4:$C$44</c:f>
              <c:numCache>
                <c:formatCode>_(* #,##0.00_);_(* \(#,##0.00\);_(* "-"??_);_(@_)</c:formatCode>
                <c:ptCount val="41"/>
                <c:pt idx="0">
                  <c:v>6911.1724799999993</c:v>
                </c:pt>
                <c:pt idx="1">
                  <c:v>8495.4688230000011</c:v>
                </c:pt>
                <c:pt idx="2">
                  <c:v>9798.2327430000005</c:v>
                </c:pt>
                <c:pt idx="3">
                  <c:v>9387.3629460000011</c:v>
                </c:pt>
                <c:pt idx="5">
                  <c:v>8039.6250059999993</c:v>
                </c:pt>
                <c:pt idx="6">
                  <c:v>8460.6016020000006</c:v>
                </c:pt>
                <c:pt idx="7">
                  <c:v>9274.2112769999985</c:v>
                </c:pt>
                <c:pt idx="8">
                  <c:v>7930.9460279999994</c:v>
                </c:pt>
                <c:pt idx="9">
                  <c:v>7944.7100549999996</c:v>
                </c:pt>
                <c:pt idx="10">
                  <c:v>9278.5357019999992</c:v>
                </c:pt>
                <c:pt idx="11">
                  <c:v>6900.101952</c:v>
                </c:pt>
                <c:pt idx="12">
                  <c:v>7311.2435699999987</c:v>
                </c:pt>
                <c:pt idx="13">
                  <c:v>8094.730536</c:v>
                </c:pt>
                <c:pt idx="14">
                  <c:v>9430.0635539999985</c:v>
                </c:pt>
                <c:pt idx="15">
                  <c:v>10634.961205435235</c:v>
                </c:pt>
                <c:pt idx="16">
                  <c:v>12693.002837999999</c:v>
                </c:pt>
                <c:pt idx="17">
                  <c:v>12551.189253145727</c:v>
                </c:pt>
                <c:pt idx="18">
                  <c:v>14851.854642</c:v>
                </c:pt>
                <c:pt idx="19">
                  <c:v>10751.558412</c:v>
                </c:pt>
                <c:pt idx="20">
                  <c:v>14464.114340999999</c:v>
                </c:pt>
                <c:pt idx="21">
                  <c:v>16623.163833000002</c:v>
                </c:pt>
                <c:pt idx="22">
                  <c:v>16765.820435999998</c:v>
                </c:pt>
                <c:pt idx="23">
                  <c:v>22221.045506999995</c:v>
                </c:pt>
                <c:pt idx="24">
                  <c:v>25481.019471</c:v>
                </c:pt>
                <c:pt idx="25">
                  <c:v>24872.733494999997</c:v>
                </c:pt>
                <c:pt idx="26">
                  <c:v>23773.884747</c:v>
                </c:pt>
                <c:pt idx="27">
                  <c:v>18077.796269209295</c:v>
                </c:pt>
                <c:pt idx="28">
                  <c:v>12148.273553999999</c:v>
                </c:pt>
                <c:pt idx="29">
                  <c:v>13985.166013876691</c:v>
                </c:pt>
                <c:pt idx="30">
                  <c:v>15494.736018</c:v>
                </c:pt>
                <c:pt idx="31">
                  <c:v>17477.026438529647</c:v>
                </c:pt>
                <c:pt idx="32">
                  <c:v>18981.343776094454</c:v>
                </c:pt>
                <c:pt idx="33">
                  <c:v>19903.248631737213</c:v>
                </c:pt>
                <c:pt idx="34">
                  <c:v>19051.369858229034</c:v>
                </c:pt>
                <c:pt idx="35">
                  <c:v>17618.292427594766</c:v>
                </c:pt>
                <c:pt idx="36">
                  <c:v>18513.864214421668</c:v>
                </c:pt>
                <c:pt idx="37">
                  <c:v>19244.72571967469</c:v>
                </c:pt>
                <c:pt idx="38">
                  <c:v>19411.284132737917</c:v>
                </c:pt>
                <c:pt idx="39">
                  <c:v>19823.362036578819</c:v>
                </c:pt>
                <c:pt idx="40">
                  <c:v>20217.588056792094</c:v>
                </c:pt>
              </c:numCache>
            </c:numRef>
          </c:val>
          <c:extLst>
            <c:ext xmlns:c16="http://schemas.microsoft.com/office/drawing/2014/chart" uri="{C3380CC4-5D6E-409C-BE32-E72D297353CC}">
              <c16:uniqueId val="{00000003-7FDB-4509-ACFF-C158871DBE9D}"/>
            </c:ext>
          </c:extLst>
        </c:ser>
        <c:dLbls>
          <c:showLegendKey val="0"/>
          <c:showVal val="0"/>
          <c:showCatName val="0"/>
          <c:showSerName val="0"/>
          <c:showPercent val="0"/>
          <c:showBubbleSize val="0"/>
        </c:dLbls>
        <c:gapWidth val="150"/>
        <c:axId val="272232960"/>
        <c:axId val="272233520"/>
      </c:barChart>
      <c:lineChart>
        <c:grouping val="standard"/>
        <c:varyColors val="0"/>
        <c:ser>
          <c:idx val="0"/>
          <c:order val="1"/>
          <c:spPr>
            <a:ln w="19050">
              <a:solidFill>
                <a:srgbClr val="000000"/>
              </a:solidFill>
              <a:prstDash val="sysDot"/>
            </a:ln>
          </c:spPr>
          <c:marker>
            <c:symbol val="none"/>
          </c:marker>
          <c:cat>
            <c:strRef>
              <c:f>'Salinity zone totals'!$A$4:$A$44</c:f>
              <c:strCache>
                <c:ptCount val="41"/>
                <c:pt idx="0">
                  <c:v>1984</c:v>
                </c:pt>
                <c:pt idx="1">
                  <c:v>1985</c:v>
                </c:pt>
                <c:pt idx="2">
                  <c:v>1986</c:v>
                </c:pt>
                <c:pt idx="3">
                  <c:v>1987</c:v>
                </c:pt>
                <c:pt idx="4">
                  <c:v>1988 (no survey)</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pt idx="40">
                  <c:v>2024</c:v>
                </c:pt>
              </c:strCache>
            </c:strRef>
          </c:cat>
          <c:val>
            <c:numRef>
              <c:f>'Salinity zone totals'!$E$4:$E$44</c:f>
              <c:numCache>
                <c:formatCode>_(* #,##0_);_(* \(#,##0\);_(* "-"??_);_(@_)</c:formatCode>
                <c:ptCount val="41"/>
                <c:pt idx="0">
                  <c:v>20602</c:v>
                </c:pt>
                <c:pt idx="1">
                  <c:v>20602</c:v>
                </c:pt>
                <c:pt idx="2">
                  <c:v>20602</c:v>
                </c:pt>
                <c:pt idx="3">
                  <c:v>20602</c:v>
                </c:pt>
                <c:pt idx="4">
                  <c:v>20602</c:v>
                </c:pt>
                <c:pt idx="5">
                  <c:v>20602</c:v>
                </c:pt>
                <c:pt idx="6">
                  <c:v>20602</c:v>
                </c:pt>
                <c:pt idx="7">
                  <c:v>20602</c:v>
                </c:pt>
                <c:pt idx="8">
                  <c:v>20602</c:v>
                </c:pt>
                <c:pt idx="9">
                  <c:v>20602</c:v>
                </c:pt>
                <c:pt idx="10">
                  <c:v>20602</c:v>
                </c:pt>
                <c:pt idx="11">
                  <c:v>20602</c:v>
                </c:pt>
                <c:pt idx="12">
                  <c:v>20602</c:v>
                </c:pt>
                <c:pt idx="13">
                  <c:v>20602</c:v>
                </c:pt>
                <c:pt idx="14">
                  <c:v>20602</c:v>
                </c:pt>
                <c:pt idx="15">
                  <c:v>20602</c:v>
                </c:pt>
                <c:pt idx="16">
                  <c:v>20602</c:v>
                </c:pt>
                <c:pt idx="17">
                  <c:v>20602</c:v>
                </c:pt>
                <c:pt idx="18">
                  <c:v>20602</c:v>
                </c:pt>
                <c:pt idx="19">
                  <c:v>20602</c:v>
                </c:pt>
                <c:pt idx="20">
                  <c:v>20602</c:v>
                </c:pt>
                <c:pt idx="21">
                  <c:v>20602</c:v>
                </c:pt>
                <c:pt idx="22">
                  <c:v>20602</c:v>
                </c:pt>
                <c:pt idx="23">
                  <c:v>20602</c:v>
                </c:pt>
                <c:pt idx="24">
                  <c:v>20602</c:v>
                </c:pt>
                <c:pt idx="25">
                  <c:v>20602</c:v>
                </c:pt>
                <c:pt idx="26">
                  <c:v>20602</c:v>
                </c:pt>
                <c:pt idx="27">
                  <c:v>20602</c:v>
                </c:pt>
                <c:pt idx="28">
                  <c:v>20602</c:v>
                </c:pt>
                <c:pt idx="29">
                  <c:v>20602</c:v>
                </c:pt>
                <c:pt idx="30">
                  <c:v>20602</c:v>
                </c:pt>
                <c:pt idx="31">
                  <c:v>20602</c:v>
                </c:pt>
                <c:pt idx="32">
                  <c:v>20602</c:v>
                </c:pt>
                <c:pt idx="33">
                  <c:v>20602</c:v>
                </c:pt>
                <c:pt idx="34">
                  <c:v>20602</c:v>
                </c:pt>
                <c:pt idx="35">
                  <c:v>20602</c:v>
                </c:pt>
                <c:pt idx="36">
                  <c:v>20602</c:v>
                </c:pt>
                <c:pt idx="37">
                  <c:v>20602</c:v>
                </c:pt>
                <c:pt idx="38">
                  <c:v>20602</c:v>
                </c:pt>
                <c:pt idx="39">
                  <c:v>20602</c:v>
                </c:pt>
                <c:pt idx="40">
                  <c:v>20602</c:v>
                </c:pt>
              </c:numCache>
            </c:numRef>
          </c:val>
          <c:smooth val="0"/>
          <c:extLst>
            <c:ext xmlns:c16="http://schemas.microsoft.com/office/drawing/2014/chart" uri="{C3380CC4-5D6E-409C-BE32-E72D297353CC}">
              <c16:uniqueId val="{00000002-7FDB-4509-ACFF-C158871DBE9D}"/>
            </c:ext>
          </c:extLst>
        </c:ser>
        <c:dLbls>
          <c:showLegendKey val="0"/>
          <c:showVal val="0"/>
          <c:showCatName val="0"/>
          <c:showSerName val="0"/>
          <c:showPercent val="0"/>
          <c:showBubbleSize val="0"/>
        </c:dLbls>
        <c:marker val="1"/>
        <c:smooth val="0"/>
        <c:axId val="272232960"/>
        <c:axId val="272233520"/>
      </c:lineChart>
      <c:catAx>
        <c:axId val="2722329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year</a:t>
                </a:r>
              </a:p>
            </c:rich>
          </c:tx>
          <c:layout>
            <c:manualLayout>
              <c:xMode val="edge"/>
              <c:yMode val="edge"/>
              <c:x val="0.55579942270995697"/>
              <c:y val="0.921884235556592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72233520"/>
        <c:crosses val="autoZero"/>
        <c:auto val="1"/>
        <c:lblAlgn val="ctr"/>
        <c:lblOffset val="100"/>
        <c:noMultiLvlLbl val="0"/>
      </c:catAx>
      <c:valAx>
        <c:axId val="27223352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acreage</a:t>
                </a:r>
              </a:p>
            </c:rich>
          </c:tx>
          <c:layout>
            <c:manualLayout>
              <c:xMode val="edge"/>
              <c:yMode val="edge"/>
              <c:x val="1.7513197989358902E-2"/>
              <c:y val="0.40909244595483402"/>
            </c:manualLayout>
          </c:layout>
          <c:overlay val="0"/>
          <c:spPr>
            <a:noFill/>
            <a:ln w="25400">
              <a:noFill/>
            </a:ln>
          </c:spPr>
        </c:title>
        <c:numFmt formatCode="_(* #,##0.00_);_(* \(#,##0.0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7223296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Underwater Bay Grass Abundance
Mesohaline Zone</a:t>
            </a:r>
          </a:p>
        </c:rich>
      </c:tx>
      <c:layout>
        <c:manualLayout>
          <c:xMode val="edge"/>
          <c:yMode val="edge"/>
          <c:x val="0.30131004366812197"/>
          <c:y val="3.7735849056603897E-2"/>
        </c:manualLayout>
      </c:layout>
      <c:overlay val="0"/>
      <c:spPr>
        <a:noFill/>
        <a:ln w="25400">
          <a:noFill/>
        </a:ln>
      </c:spPr>
    </c:title>
    <c:autoTitleDeleted val="0"/>
    <c:plotArea>
      <c:layout>
        <c:manualLayout>
          <c:layoutTarget val="inner"/>
          <c:xMode val="edge"/>
          <c:yMode val="edge"/>
          <c:x val="0.229257641921397"/>
          <c:y val="0.25139560673697903"/>
          <c:w val="0.74017467248908797"/>
          <c:h val="0.58907912329243295"/>
        </c:manualLayout>
      </c:layout>
      <c:barChart>
        <c:barDir val="col"/>
        <c:grouping val="clustered"/>
        <c:varyColors val="0"/>
        <c:ser>
          <c:idx val="1"/>
          <c:order val="0"/>
          <c:spPr>
            <a:solidFill>
              <a:srgbClr val="9999FF"/>
            </a:solidFill>
            <a:ln w="12700">
              <a:solidFill>
                <a:srgbClr val="000000"/>
              </a:solidFill>
              <a:prstDash val="solid"/>
            </a:ln>
          </c:spPr>
          <c:invertIfNegative val="0"/>
          <c:cat>
            <c:strRef>
              <c:f>'Salinity zone totals'!$A$4:$A$41</c:f>
              <c:strCache>
                <c:ptCount val="38"/>
                <c:pt idx="0">
                  <c:v>1984</c:v>
                </c:pt>
                <c:pt idx="1">
                  <c:v>1985</c:v>
                </c:pt>
                <c:pt idx="2">
                  <c:v>1986</c:v>
                </c:pt>
                <c:pt idx="3">
                  <c:v>1987</c:v>
                </c:pt>
                <c:pt idx="4">
                  <c:v>1988 (no survey)</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strCache>
            </c:strRef>
          </c:cat>
          <c:val>
            <c:numRef>
              <c:f>'Salinity zone totals'!$M$4:$M$44</c:f>
              <c:numCache>
                <c:formatCode>_(* #,##0.00_);_(* \(#,##0.00\);_(* "-"??_);_(@_)</c:formatCode>
                <c:ptCount val="41"/>
                <c:pt idx="0">
                  <c:v>15635.934671999999</c:v>
                </c:pt>
                <c:pt idx="1">
                  <c:v>23169.577242000003</c:v>
                </c:pt>
                <c:pt idx="2">
                  <c:v>20809.750874999998</c:v>
                </c:pt>
                <c:pt idx="3">
                  <c:v>22880.532674999999</c:v>
                </c:pt>
                <c:pt idx="5">
                  <c:v>29178.106313999993</c:v>
                </c:pt>
                <c:pt idx="6">
                  <c:v>27369.977732999996</c:v>
                </c:pt>
                <c:pt idx="7">
                  <c:v>27381.295371</c:v>
                </c:pt>
                <c:pt idx="8">
                  <c:v>34871.891379000001</c:v>
                </c:pt>
                <c:pt idx="9">
                  <c:v>37369.876946999997</c:v>
                </c:pt>
                <c:pt idx="10">
                  <c:v>29381.601398999999</c:v>
                </c:pt>
                <c:pt idx="11">
                  <c:v>27903.784754999997</c:v>
                </c:pt>
                <c:pt idx="12">
                  <c:v>30016.698809999994</c:v>
                </c:pt>
                <c:pt idx="13">
                  <c:v>32715.362408999994</c:v>
                </c:pt>
                <c:pt idx="14">
                  <c:v>25055.496050999998</c:v>
                </c:pt>
                <c:pt idx="15">
                  <c:v>31548.93268145428</c:v>
                </c:pt>
                <c:pt idx="16">
                  <c:v>25802.855534999999</c:v>
                </c:pt>
                <c:pt idx="17">
                  <c:v>39824.772984189614</c:v>
                </c:pt>
                <c:pt idx="18">
                  <c:v>48444.012752999995</c:v>
                </c:pt>
                <c:pt idx="19">
                  <c:v>27034.416390275459</c:v>
                </c:pt>
                <c:pt idx="20">
                  <c:v>28986.645485999998</c:v>
                </c:pt>
                <c:pt idx="21">
                  <c:v>31268.212116000002</c:v>
                </c:pt>
                <c:pt idx="22">
                  <c:v>21881.615211</c:v>
                </c:pt>
                <c:pt idx="23">
                  <c:v>19250.610330000003</c:v>
                </c:pt>
                <c:pt idx="24">
                  <c:v>23670.419789999996</c:v>
                </c:pt>
                <c:pt idx="25">
                  <c:v>30227.681327999999</c:v>
                </c:pt>
                <c:pt idx="26">
                  <c:v>26851.738640999996</c:v>
                </c:pt>
                <c:pt idx="27">
                  <c:v>26260.206722999999</c:v>
                </c:pt>
                <c:pt idx="28">
                  <c:v>19618.878363</c:v>
                </c:pt>
                <c:pt idx="29">
                  <c:v>25410.000056999997</c:v>
                </c:pt>
                <c:pt idx="30">
                  <c:v>37047.843195000001</c:v>
                </c:pt>
                <c:pt idx="31">
                  <c:v>48061.702173726349</c:v>
                </c:pt>
                <c:pt idx="32">
                  <c:v>57577.847024580398</c:v>
                </c:pt>
                <c:pt idx="33">
                  <c:v>61349.887961819775</c:v>
                </c:pt>
                <c:pt idx="34">
                  <c:v>62933.403877769342</c:v>
                </c:pt>
                <c:pt idx="35">
                  <c:v>28061.004594068356</c:v>
                </c:pt>
                <c:pt idx="36">
                  <c:v>22685.909540783967</c:v>
                </c:pt>
                <c:pt idx="37">
                  <c:v>24091.100197637355</c:v>
                </c:pt>
                <c:pt idx="38">
                  <c:v>31376.260046216765</c:v>
                </c:pt>
                <c:pt idx="39">
                  <c:v>38370.598314000003</c:v>
                </c:pt>
                <c:pt idx="40">
                  <c:v>33030.533192129427</c:v>
                </c:pt>
              </c:numCache>
            </c:numRef>
          </c:val>
          <c:extLst>
            <c:ext xmlns:c16="http://schemas.microsoft.com/office/drawing/2014/chart" uri="{C3380CC4-5D6E-409C-BE32-E72D297353CC}">
              <c16:uniqueId val="{00000003-3EA7-48A7-8123-4C99004A46B4}"/>
            </c:ext>
          </c:extLst>
        </c:ser>
        <c:dLbls>
          <c:showLegendKey val="0"/>
          <c:showVal val="0"/>
          <c:showCatName val="0"/>
          <c:showSerName val="0"/>
          <c:showPercent val="0"/>
          <c:showBubbleSize val="0"/>
        </c:dLbls>
        <c:gapWidth val="150"/>
        <c:axId val="271261008"/>
        <c:axId val="271261568"/>
      </c:barChart>
      <c:lineChart>
        <c:grouping val="standard"/>
        <c:varyColors val="0"/>
        <c:ser>
          <c:idx val="0"/>
          <c:order val="1"/>
          <c:spPr>
            <a:ln w="19050">
              <a:solidFill>
                <a:srgbClr val="000000"/>
              </a:solidFill>
              <a:prstDash val="sysDot"/>
            </a:ln>
          </c:spPr>
          <c:marker>
            <c:symbol val="none"/>
          </c:marker>
          <c:cat>
            <c:strRef>
              <c:f>'Salinity zone totals'!$A$4:$A$44</c:f>
              <c:strCache>
                <c:ptCount val="41"/>
                <c:pt idx="0">
                  <c:v>1984</c:v>
                </c:pt>
                <c:pt idx="1">
                  <c:v>1985</c:v>
                </c:pt>
                <c:pt idx="2">
                  <c:v>1986</c:v>
                </c:pt>
                <c:pt idx="3">
                  <c:v>1987</c:v>
                </c:pt>
                <c:pt idx="4">
                  <c:v>1988 (no survey)</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pt idx="40">
                  <c:v>2024</c:v>
                </c:pt>
              </c:strCache>
            </c:strRef>
          </c:cat>
          <c:val>
            <c:numRef>
              <c:f>'Salinity zone totals'!$O$4:$O$44</c:f>
              <c:numCache>
                <c:formatCode>_(* #,##0_);_(* \(#,##0\);_(* "-"??_);_(@_)</c:formatCode>
                <c:ptCount val="41"/>
                <c:pt idx="0">
                  <c:v>120306</c:v>
                </c:pt>
                <c:pt idx="1">
                  <c:v>120306</c:v>
                </c:pt>
                <c:pt idx="2">
                  <c:v>120306</c:v>
                </c:pt>
                <c:pt idx="3">
                  <c:v>120306</c:v>
                </c:pt>
                <c:pt idx="4">
                  <c:v>120306</c:v>
                </c:pt>
                <c:pt idx="5">
                  <c:v>120306</c:v>
                </c:pt>
                <c:pt idx="6">
                  <c:v>120306</c:v>
                </c:pt>
                <c:pt idx="7">
                  <c:v>120306</c:v>
                </c:pt>
                <c:pt idx="8">
                  <c:v>120306</c:v>
                </c:pt>
                <c:pt idx="9">
                  <c:v>120306</c:v>
                </c:pt>
                <c:pt idx="10">
                  <c:v>120306</c:v>
                </c:pt>
                <c:pt idx="11">
                  <c:v>120306</c:v>
                </c:pt>
                <c:pt idx="12">
                  <c:v>120306</c:v>
                </c:pt>
                <c:pt idx="13">
                  <c:v>120306</c:v>
                </c:pt>
                <c:pt idx="14">
                  <c:v>120306</c:v>
                </c:pt>
                <c:pt idx="15">
                  <c:v>120306</c:v>
                </c:pt>
                <c:pt idx="16">
                  <c:v>120306</c:v>
                </c:pt>
                <c:pt idx="17">
                  <c:v>120306</c:v>
                </c:pt>
                <c:pt idx="18">
                  <c:v>120306</c:v>
                </c:pt>
                <c:pt idx="19">
                  <c:v>120306</c:v>
                </c:pt>
                <c:pt idx="20">
                  <c:v>120306</c:v>
                </c:pt>
                <c:pt idx="21">
                  <c:v>120306</c:v>
                </c:pt>
                <c:pt idx="22">
                  <c:v>120306</c:v>
                </c:pt>
                <c:pt idx="23">
                  <c:v>120306</c:v>
                </c:pt>
                <c:pt idx="24">
                  <c:v>120306</c:v>
                </c:pt>
                <c:pt idx="25">
                  <c:v>120306</c:v>
                </c:pt>
                <c:pt idx="26">
                  <c:v>120306</c:v>
                </c:pt>
                <c:pt idx="27">
                  <c:v>120306</c:v>
                </c:pt>
                <c:pt idx="28">
                  <c:v>120306</c:v>
                </c:pt>
                <c:pt idx="29">
                  <c:v>120306</c:v>
                </c:pt>
                <c:pt idx="30">
                  <c:v>120306</c:v>
                </c:pt>
                <c:pt idx="31">
                  <c:v>120306</c:v>
                </c:pt>
                <c:pt idx="32">
                  <c:v>120306</c:v>
                </c:pt>
                <c:pt idx="33">
                  <c:v>120306</c:v>
                </c:pt>
                <c:pt idx="34">
                  <c:v>120306</c:v>
                </c:pt>
                <c:pt idx="35">
                  <c:v>120306</c:v>
                </c:pt>
                <c:pt idx="36">
                  <c:v>120306</c:v>
                </c:pt>
                <c:pt idx="37">
                  <c:v>120306</c:v>
                </c:pt>
                <c:pt idx="38">
                  <c:v>120306</c:v>
                </c:pt>
                <c:pt idx="39">
                  <c:v>120306</c:v>
                </c:pt>
                <c:pt idx="40">
                  <c:v>120306</c:v>
                </c:pt>
              </c:numCache>
            </c:numRef>
          </c:val>
          <c:smooth val="0"/>
          <c:extLst>
            <c:ext xmlns:c16="http://schemas.microsoft.com/office/drawing/2014/chart" uri="{C3380CC4-5D6E-409C-BE32-E72D297353CC}">
              <c16:uniqueId val="{00000002-3EA7-48A7-8123-4C99004A46B4}"/>
            </c:ext>
          </c:extLst>
        </c:ser>
        <c:dLbls>
          <c:showLegendKey val="0"/>
          <c:showVal val="0"/>
          <c:showCatName val="0"/>
          <c:showSerName val="0"/>
          <c:showPercent val="0"/>
          <c:showBubbleSize val="0"/>
        </c:dLbls>
        <c:marker val="1"/>
        <c:smooth val="0"/>
        <c:axId val="271261008"/>
        <c:axId val="271261568"/>
      </c:lineChart>
      <c:catAx>
        <c:axId val="27126100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year</a:t>
                </a:r>
              </a:p>
            </c:rich>
          </c:tx>
          <c:layout>
            <c:manualLayout>
              <c:xMode val="edge"/>
              <c:yMode val="edge"/>
              <c:x val="0.56331866537606901"/>
              <c:y val="0.934985059711780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71261568"/>
        <c:crosses val="autoZero"/>
        <c:auto val="1"/>
        <c:lblAlgn val="ctr"/>
        <c:lblOffset val="100"/>
        <c:noMultiLvlLbl val="0"/>
      </c:catAx>
      <c:valAx>
        <c:axId val="27126156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acreage</a:t>
                </a:r>
              </a:p>
            </c:rich>
          </c:tx>
          <c:layout>
            <c:manualLayout>
              <c:xMode val="edge"/>
              <c:yMode val="edge"/>
              <c:x val="3.4934497816593899E-2"/>
              <c:y val="0.40754796216510703"/>
            </c:manualLayout>
          </c:layout>
          <c:overlay val="0"/>
          <c:spPr>
            <a:noFill/>
            <a:ln w="25400">
              <a:noFill/>
            </a:ln>
          </c:spPr>
        </c:title>
        <c:numFmt formatCode="_(* #,##0.00_);_(* \(#,##0.0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7126100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Underwater Bay Grass Abundance
Polyhaine Zone</a:t>
            </a:r>
          </a:p>
        </c:rich>
      </c:tx>
      <c:layout>
        <c:manualLayout>
          <c:xMode val="edge"/>
          <c:yMode val="edge"/>
          <c:x val="0.27886778858525102"/>
          <c:y val="3.3834586466165398E-2"/>
        </c:manualLayout>
      </c:layout>
      <c:overlay val="0"/>
      <c:spPr>
        <a:noFill/>
        <a:ln w="25400">
          <a:noFill/>
        </a:ln>
      </c:spPr>
    </c:title>
    <c:autoTitleDeleted val="0"/>
    <c:plotArea>
      <c:layout>
        <c:manualLayout>
          <c:layoutTarget val="inner"/>
          <c:xMode val="edge"/>
          <c:yMode val="edge"/>
          <c:x val="0.213508079529377"/>
          <c:y val="0.24270947133335399"/>
          <c:w val="0.75599289384381596"/>
          <c:h val="0.59887054185946798"/>
        </c:manualLayout>
      </c:layout>
      <c:barChart>
        <c:barDir val="col"/>
        <c:grouping val="clustered"/>
        <c:varyColors val="0"/>
        <c:ser>
          <c:idx val="0"/>
          <c:order val="1"/>
          <c:spPr>
            <a:solidFill>
              <a:srgbClr val="9999FF"/>
            </a:solidFill>
            <a:ln w="12700">
              <a:solidFill>
                <a:srgbClr val="000000"/>
              </a:solidFill>
              <a:prstDash val="solid"/>
            </a:ln>
          </c:spPr>
          <c:invertIfNegative val="0"/>
          <c:cat>
            <c:strRef>
              <c:f>'Salinity zone totals'!$A$4:$A$44</c:f>
              <c:strCache>
                <c:ptCount val="41"/>
                <c:pt idx="0">
                  <c:v>1984</c:v>
                </c:pt>
                <c:pt idx="1">
                  <c:v>1985</c:v>
                </c:pt>
                <c:pt idx="2">
                  <c:v>1986</c:v>
                </c:pt>
                <c:pt idx="3">
                  <c:v>1987</c:v>
                </c:pt>
                <c:pt idx="4">
                  <c:v>1988 (no survey)</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pt idx="40">
                  <c:v>2024</c:v>
                </c:pt>
              </c:strCache>
            </c:strRef>
          </c:cat>
          <c:val>
            <c:numRef>
              <c:f>'Salinity zone totals'!$R$4:$R$44</c:f>
              <c:numCache>
                <c:formatCode>_(* #,##0.00_);_(* \(#,##0.00\);_(* "-"??_);_(@_)</c:formatCode>
                <c:ptCount val="41"/>
                <c:pt idx="0">
                  <c:v>15027.278031</c:v>
                </c:pt>
                <c:pt idx="1">
                  <c:v>15536.720007000002</c:v>
                </c:pt>
                <c:pt idx="2">
                  <c:v>15685.850891999997</c:v>
                </c:pt>
                <c:pt idx="3">
                  <c:v>15642.112422</c:v>
                </c:pt>
                <c:pt idx="5">
                  <c:v>18617.193266999999</c:v>
                </c:pt>
                <c:pt idx="6">
                  <c:v>19730.522660999999</c:v>
                </c:pt>
                <c:pt idx="7">
                  <c:v>22199.917601999998</c:v>
                </c:pt>
                <c:pt idx="8">
                  <c:v>22920.613916999999</c:v>
                </c:pt>
                <c:pt idx="9">
                  <c:v>24015.681881999997</c:v>
                </c:pt>
                <c:pt idx="10">
                  <c:v>22705.825904999998</c:v>
                </c:pt>
                <c:pt idx="11">
                  <c:v>21535.611788999999</c:v>
                </c:pt>
                <c:pt idx="12">
                  <c:v>21970.179434999998</c:v>
                </c:pt>
                <c:pt idx="13">
                  <c:v>22677.976607999997</c:v>
                </c:pt>
                <c:pt idx="14">
                  <c:v>20726.944313999997</c:v>
                </c:pt>
                <c:pt idx="15">
                  <c:v>18593.371863</c:v>
                </c:pt>
                <c:pt idx="16">
                  <c:v>19159.476161999999</c:v>
                </c:pt>
                <c:pt idx="17">
                  <c:v>20483.713941000002</c:v>
                </c:pt>
                <c:pt idx="18">
                  <c:v>20562.838562999998</c:v>
                </c:pt>
                <c:pt idx="19">
                  <c:v>19379.922993</c:v>
                </c:pt>
                <c:pt idx="20">
                  <c:v>15878.967357</c:v>
                </c:pt>
                <c:pt idx="21">
                  <c:v>16452.855620999999</c:v>
                </c:pt>
                <c:pt idx="22">
                  <c:v>9959.4967290000004</c:v>
                </c:pt>
                <c:pt idx="23">
                  <c:v>12290.139405</c:v>
                </c:pt>
                <c:pt idx="24">
                  <c:v>15329.444138999999</c:v>
                </c:pt>
                <c:pt idx="25">
                  <c:v>17570.237619</c:v>
                </c:pt>
                <c:pt idx="26">
                  <c:v>17274.768191999996</c:v>
                </c:pt>
                <c:pt idx="27">
                  <c:v>11124.150870000001</c:v>
                </c:pt>
                <c:pt idx="28">
                  <c:v>10916.578469999999</c:v>
                </c:pt>
                <c:pt idx="29">
                  <c:v>14702.773179</c:v>
                </c:pt>
                <c:pt idx="30">
                  <c:v>15695.957690999998</c:v>
                </c:pt>
                <c:pt idx="31">
                  <c:v>16666.70370617868</c:v>
                </c:pt>
                <c:pt idx="32">
                  <c:v>14471.189062352671</c:v>
                </c:pt>
                <c:pt idx="33">
                  <c:v>15250.888113912524</c:v>
                </c:pt>
                <c:pt idx="34">
                  <c:v>18191.694557999996</c:v>
                </c:pt>
                <c:pt idx="35">
                  <c:v>11975.328831461749</c:v>
                </c:pt>
                <c:pt idx="36">
                  <c:v>13701.059156590558</c:v>
                </c:pt>
                <c:pt idx="37">
                  <c:v>16371.420865570204</c:v>
                </c:pt>
                <c:pt idx="38">
                  <c:v>19462.322030456075</c:v>
                </c:pt>
                <c:pt idx="39">
                  <c:v>21803.429606999995</c:v>
                </c:pt>
                <c:pt idx="40">
                  <c:v>24799.617561399089</c:v>
                </c:pt>
              </c:numCache>
            </c:numRef>
          </c:val>
          <c:extLst>
            <c:ext xmlns:c16="http://schemas.microsoft.com/office/drawing/2014/chart" uri="{C3380CC4-5D6E-409C-BE32-E72D297353CC}">
              <c16:uniqueId val="{00000002-4B09-40B0-891C-66872E23C532}"/>
            </c:ext>
          </c:extLst>
        </c:ser>
        <c:dLbls>
          <c:showLegendKey val="0"/>
          <c:showVal val="0"/>
          <c:showCatName val="0"/>
          <c:showSerName val="0"/>
          <c:showPercent val="0"/>
          <c:showBubbleSize val="0"/>
        </c:dLbls>
        <c:gapWidth val="150"/>
        <c:axId val="258539712"/>
        <c:axId val="258540272"/>
      </c:barChart>
      <c:lineChart>
        <c:grouping val="standard"/>
        <c:varyColors val="0"/>
        <c:ser>
          <c:idx val="1"/>
          <c:order val="0"/>
          <c:spPr>
            <a:ln w="19050">
              <a:solidFill>
                <a:srgbClr val="000000"/>
              </a:solidFill>
              <a:prstDash val="sysDot"/>
            </a:ln>
          </c:spPr>
          <c:marker>
            <c:symbol val="none"/>
          </c:marker>
          <c:cat>
            <c:strRef>
              <c:f>'Salinity zone totals'!$A$4:$A$41</c:f>
              <c:strCache>
                <c:ptCount val="38"/>
                <c:pt idx="0">
                  <c:v>1984</c:v>
                </c:pt>
                <c:pt idx="1">
                  <c:v>1985</c:v>
                </c:pt>
                <c:pt idx="2">
                  <c:v>1986</c:v>
                </c:pt>
                <c:pt idx="3">
                  <c:v>1987</c:v>
                </c:pt>
                <c:pt idx="4">
                  <c:v>1988 (no survey)</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strCache>
            </c:strRef>
          </c:cat>
          <c:val>
            <c:numRef>
              <c:f>'Salinity zone totals'!$T$4:$T$44</c:f>
              <c:numCache>
                <c:formatCode>_(* #,##0_);_(* \(#,##0\);_(* "-"??_);_(@_)</c:formatCode>
                <c:ptCount val="41"/>
                <c:pt idx="0">
                  <c:v>33647</c:v>
                </c:pt>
                <c:pt idx="1">
                  <c:v>33647</c:v>
                </c:pt>
                <c:pt idx="2">
                  <c:v>33647</c:v>
                </c:pt>
                <c:pt idx="3">
                  <c:v>33647</c:v>
                </c:pt>
                <c:pt idx="4">
                  <c:v>33647</c:v>
                </c:pt>
                <c:pt idx="5">
                  <c:v>33647</c:v>
                </c:pt>
                <c:pt idx="6">
                  <c:v>33647</c:v>
                </c:pt>
                <c:pt idx="7">
                  <c:v>33647</c:v>
                </c:pt>
                <c:pt idx="8">
                  <c:v>33647</c:v>
                </c:pt>
                <c:pt idx="9">
                  <c:v>33647</c:v>
                </c:pt>
                <c:pt idx="10">
                  <c:v>33647</c:v>
                </c:pt>
                <c:pt idx="11">
                  <c:v>33647</c:v>
                </c:pt>
                <c:pt idx="12">
                  <c:v>33647</c:v>
                </c:pt>
                <c:pt idx="13">
                  <c:v>33647</c:v>
                </c:pt>
                <c:pt idx="14">
                  <c:v>33647</c:v>
                </c:pt>
                <c:pt idx="15">
                  <c:v>33647</c:v>
                </c:pt>
                <c:pt idx="16">
                  <c:v>33647</c:v>
                </c:pt>
                <c:pt idx="17">
                  <c:v>33647</c:v>
                </c:pt>
                <c:pt idx="18">
                  <c:v>33647</c:v>
                </c:pt>
                <c:pt idx="19">
                  <c:v>33647</c:v>
                </c:pt>
                <c:pt idx="20">
                  <c:v>33647</c:v>
                </c:pt>
                <c:pt idx="21">
                  <c:v>33647</c:v>
                </c:pt>
                <c:pt idx="22">
                  <c:v>33647</c:v>
                </c:pt>
                <c:pt idx="23">
                  <c:v>33647</c:v>
                </c:pt>
                <c:pt idx="24">
                  <c:v>33647</c:v>
                </c:pt>
                <c:pt idx="25">
                  <c:v>33647</c:v>
                </c:pt>
                <c:pt idx="26">
                  <c:v>33647</c:v>
                </c:pt>
                <c:pt idx="27">
                  <c:v>33647</c:v>
                </c:pt>
                <c:pt idx="28">
                  <c:v>33647</c:v>
                </c:pt>
                <c:pt idx="29">
                  <c:v>33647</c:v>
                </c:pt>
                <c:pt idx="30">
                  <c:v>33647</c:v>
                </c:pt>
                <c:pt idx="31">
                  <c:v>33647</c:v>
                </c:pt>
                <c:pt idx="32">
                  <c:v>33647</c:v>
                </c:pt>
                <c:pt idx="33">
                  <c:v>33647</c:v>
                </c:pt>
                <c:pt idx="34">
                  <c:v>33647</c:v>
                </c:pt>
                <c:pt idx="35">
                  <c:v>33647</c:v>
                </c:pt>
                <c:pt idx="36">
                  <c:v>33647</c:v>
                </c:pt>
                <c:pt idx="37">
                  <c:v>33647</c:v>
                </c:pt>
                <c:pt idx="38">
                  <c:v>33647</c:v>
                </c:pt>
                <c:pt idx="39">
                  <c:v>33647</c:v>
                </c:pt>
                <c:pt idx="40">
                  <c:v>33647</c:v>
                </c:pt>
              </c:numCache>
            </c:numRef>
          </c:val>
          <c:smooth val="0"/>
          <c:extLst>
            <c:ext xmlns:c16="http://schemas.microsoft.com/office/drawing/2014/chart" uri="{C3380CC4-5D6E-409C-BE32-E72D297353CC}">
              <c16:uniqueId val="{00000003-4B09-40B0-891C-66872E23C532}"/>
            </c:ext>
          </c:extLst>
        </c:ser>
        <c:dLbls>
          <c:showLegendKey val="0"/>
          <c:showVal val="0"/>
          <c:showCatName val="0"/>
          <c:showSerName val="0"/>
          <c:showPercent val="0"/>
          <c:showBubbleSize val="0"/>
        </c:dLbls>
        <c:marker val="1"/>
        <c:smooth val="0"/>
        <c:axId val="258539712"/>
        <c:axId val="258540272"/>
      </c:lineChart>
      <c:catAx>
        <c:axId val="2585397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year</a:t>
                </a:r>
              </a:p>
            </c:rich>
          </c:tx>
          <c:layout>
            <c:manualLayout>
              <c:xMode val="edge"/>
              <c:yMode val="edge"/>
              <c:x val="0.55555669771043603"/>
              <c:y val="0.935522485479382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58540272"/>
        <c:crosses val="autoZero"/>
        <c:auto val="1"/>
        <c:lblAlgn val="ctr"/>
        <c:lblOffset val="100"/>
        <c:tickLblSkip val="2"/>
        <c:tickMarkSkip val="1"/>
        <c:noMultiLvlLbl val="0"/>
      </c:catAx>
      <c:valAx>
        <c:axId val="25854027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acreage</a:t>
                </a:r>
              </a:p>
            </c:rich>
          </c:tx>
          <c:layout>
            <c:manualLayout>
              <c:xMode val="edge"/>
              <c:yMode val="edge"/>
              <c:x val="1.4550824750039401E-2"/>
              <c:y val="0.40977443423409499"/>
            </c:manualLayout>
          </c:layout>
          <c:overlay val="0"/>
          <c:spPr>
            <a:noFill/>
            <a:ln w="25400">
              <a:noFill/>
            </a:ln>
          </c:spPr>
        </c:title>
        <c:numFmt formatCode="_(* #,##0.00_);_(* \(#,##0.0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58539712"/>
        <c:crosses val="autoZero"/>
        <c:crossBetween val="between"/>
        <c:majorUnit val="5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Underwater Bay Grass Abundance
Oligohaline Zone</a:t>
            </a:r>
          </a:p>
        </c:rich>
      </c:tx>
      <c:layout>
        <c:manualLayout>
          <c:xMode val="edge"/>
          <c:yMode val="edge"/>
          <c:x val="0.30131004366812197"/>
          <c:y val="3.7735849056603897E-2"/>
        </c:manualLayout>
      </c:layout>
      <c:overlay val="0"/>
      <c:spPr>
        <a:noFill/>
        <a:ln w="25400">
          <a:noFill/>
        </a:ln>
      </c:spPr>
    </c:title>
    <c:autoTitleDeleted val="0"/>
    <c:plotArea>
      <c:layout>
        <c:manualLayout>
          <c:layoutTarget val="inner"/>
          <c:xMode val="edge"/>
          <c:yMode val="edge"/>
          <c:x val="0.229257641921397"/>
          <c:y val="0.21786234367762899"/>
          <c:w val="0.74017467248908797"/>
          <c:h val="0.61642686428902305"/>
        </c:manualLayout>
      </c:layout>
      <c:barChart>
        <c:barDir val="col"/>
        <c:grouping val="clustered"/>
        <c:varyColors val="0"/>
        <c:ser>
          <c:idx val="1"/>
          <c:order val="0"/>
          <c:spPr>
            <a:solidFill>
              <a:srgbClr val="9999FF"/>
            </a:solidFill>
            <a:ln w="12700">
              <a:solidFill>
                <a:srgbClr val="000000"/>
              </a:solidFill>
              <a:prstDash val="solid"/>
            </a:ln>
          </c:spPr>
          <c:invertIfNegative val="0"/>
          <c:cat>
            <c:strRef>
              <c:f>'Salinity zone totals'!$A$4:$A$41</c:f>
              <c:strCache>
                <c:ptCount val="38"/>
                <c:pt idx="0">
                  <c:v>1984</c:v>
                </c:pt>
                <c:pt idx="1">
                  <c:v>1985</c:v>
                </c:pt>
                <c:pt idx="2">
                  <c:v>1986</c:v>
                </c:pt>
                <c:pt idx="3">
                  <c:v>1987</c:v>
                </c:pt>
                <c:pt idx="4">
                  <c:v>1988 (no survey)</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strCache>
            </c:strRef>
          </c:cat>
          <c:val>
            <c:numRef>
              <c:f>'Salinity zone totals'!$H$4:$H$44</c:f>
              <c:numCache>
                <c:formatCode>_(* #,##0.00_);_(* \(#,##0.00\);_(* "-"??_);_(@_)</c:formatCode>
                <c:ptCount val="41"/>
                <c:pt idx="0">
                  <c:v>653.259996</c:v>
                </c:pt>
                <c:pt idx="1">
                  <c:v>1906.1324069999998</c:v>
                </c:pt>
                <c:pt idx="2">
                  <c:v>1119.8283869999998</c:v>
                </c:pt>
                <c:pt idx="3">
                  <c:v>1729.9429769999997</c:v>
                </c:pt>
                <c:pt idx="5">
                  <c:v>3846.3165719999997</c:v>
                </c:pt>
                <c:pt idx="6">
                  <c:v>4466.0684519999995</c:v>
                </c:pt>
                <c:pt idx="7">
                  <c:v>4466.4391170000008</c:v>
                </c:pt>
                <c:pt idx="8">
                  <c:v>4866.7573169999996</c:v>
                </c:pt>
                <c:pt idx="9">
                  <c:v>3783.9212969999999</c:v>
                </c:pt>
                <c:pt idx="10">
                  <c:v>4080.1567650000002</c:v>
                </c:pt>
                <c:pt idx="11">
                  <c:v>3589.0997729999999</c:v>
                </c:pt>
                <c:pt idx="12">
                  <c:v>4198.250634</c:v>
                </c:pt>
                <c:pt idx="13">
                  <c:v>5781.1631610000004</c:v>
                </c:pt>
                <c:pt idx="14">
                  <c:v>8304.9964350000009</c:v>
                </c:pt>
                <c:pt idx="15">
                  <c:v>7322.4320139024885</c:v>
                </c:pt>
                <c:pt idx="16">
                  <c:v>11501.141885999999</c:v>
                </c:pt>
                <c:pt idx="17">
                  <c:v>12554.798872472193</c:v>
                </c:pt>
                <c:pt idx="18">
                  <c:v>5800.3636080000006</c:v>
                </c:pt>
                <c:pt idx="19">
                  <c:v>6361.0314870000002</c:v>
                </c:pt>
                <c:pt idx="20">
                  <c:v>13615.588023</c:v>
                </c:pt>
                <c:pt idx="21">
                  <c:v>13918.668437999999</c:v>
                </c:pt>
                <c:pt idx="22">
                  <c:v>10553.499747</c:v>
                </c:pt>
                <c:pt idx="23">
                  <c:v>11155.682106</c:v>
                </c:pt>
                <c:pt idx="24">
                  <c:v>12379.370825999998</c:v>
                </c:pt>
                <c:pt idx="25">
                  <c:v>13243.811027999998</c:v>
                </c:pt>
                <c:pt idx="26">
                  <c:v>11763.720972000001</c:v>
                </c:pt>
                <c:pt idx="27">
                  <c:v>7620.9163672627183</c:v>
                </c:pt>
                <c:pt idx="28">
                  <c:v>5511.2943299999997</c:v>
                </c:pt>
                <c:pt idx="29">
                  <c:v>5613.1530720000001</c:v>
                </c:pt>
                <c:pt idx="30">
                  <c:v>7199.7228269999987</c:v>
                </c:pt>
                <c:pt idx="31">
                  <c:v>10109.371953456754</c:v>
                </c:pt>
                <c:pt idx="32">
                  <c:v>8587.8408019098242</c:v>
                </c:pt>
                <c:pt idx="33">
                  <c:v>8388.8515097296713</c:v>
                </c:pt>
                <c:pt idx="34">
                  <c:v>7901.3925398228184</c:v>
                </c:pt>
                <c:pt idx="35">
                  <c:v>9029.4922027749235</c:v>
                </c:pt>
                <c:pt idx="36">
                  <c:v>8230.756160422452</c:v>
                </c:pt>
                <c:pt idx="37">
                  <c:v>8384.0192715271569</c:v>
                </c:pt>
                <c:pt idx="38">
                  <c:v>7175.0454153633991</c:v>
                </c:pt>
                <c:pt idx="39">
                  <c:v>3421.5566326122084</c:v>
                </c:pt>
                <c:pt idx="40">
                  <c:v>4729.8253160950044</c:v>
                </c:pt>
              </c:numCache>
            </c:numRef>
          </c:val>
          <c:extLst>
            <c:ext xmlns:c16="http://schemas.microsoft.com/office/drawing/2014/chart" uri="{C3380CC4-5D6E-409C-BE32-E72D297353CC}">
              <c16:uniqueId val="{0000000D-4225-40C0-AD56-CE813518FF36}"/>
            </c:ext>
          </c:extLst>
        </c:ser>
        <c:dLbls>
          <c:showLegendKey val="0"/>
          <c:showVal val="0"/>
          <c:showCatName val="0"/>
          <c:showSerName val="0"/>
          <c:showPercent val="0"/>
          <c:showBubbleSize val="0"/>
        </c:dLbls>
        <c:gapWidth val="150"/>
        <c:axId val="258542512"/>
        <c:axId val="317261520"/>
      </c:barChart>
      <c:lineChart>
        <c:grouping val="standard"/>
        <c:varyColors val="0"/>
        <c:ser>
          <c:idx val="0"/>
          <c:order val="1"/>
          <c:spPr>
            <a:ln w="19050">
              <a:solidFill>
                <a:srgbClr val="000000"/>
              </a:solidFill>
              <a:prstDash val="sysDot"/>
            </a:ln>
          </c:spPr>
          <c:marker>
            <c:symbol val="none"/>
          </c:marker>
          <c:cat>
            <c:strRef>
              <c:f>'Salinity zone totals'!$A$4:$A$44</c:f>
              <c:strCache>
                <c:ptCount val="41"/>
                <c:pt idx="0">
                  <c:v>1984</c:v>
                </c:pt>
                <c:pt idx="1">
                  <c:v>1985</c:v>
                </c:pt>
                <c:pt idx="2">
                  <c:v>1986</c:v>
                </c:pt>
                <c:pt idx="3">
                  <c:v>1987</c:v>
                </c:pt>
                <c:pt idx="4">
                  <c:v>1988 (no survey)</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pt idx="40">
                  <c:v>2024</c:v>
                </c:pt>
              </c:strCache>
            </c:strRef>
          </c:cat>
          <c:val>
            <c:numRef>
              <c:f>'Salinity zone totals'!$J$4:$J$44</c:f>
              <c:numCache>
                <c:formatCode>_(* #,##0_);_(* \(#,##0\);_(* "-"??_);_(@_)</c:formatCode>
                <c:ptCount val="41"/>
                <c:pt idx="0">
                  <c:v>10334</c:v>
                </c:pt>
                <c:pt idx="1">
                  <c:v>10334</c:v>
                </c:pt>
                <c:pt idx="2">
                  <c:v>10334</c:v>
                </c:pt>
                <c:pt idx="3">
                  <c:v>10334</c:v>
                </c:pt>
                <c:pt idx="4">
                  <c:v>10334</c:v>
                </c:pt>
                <c:pt idx="5">
                  <c:v>10334</c:v>
                </c:pt>
                <c:pt idx="6">
                  <c:v>10334</c:v>
                </c:pt>
                <c:pt idx="7">
                  <c:v>10334</c:v>
                </c:pt>
                <c:pt idx="8">
                  <c:v>10334</c:v>
                </c:pt>
                <c:pt idx="9">
                  <c:v>10334</c:v>
                </c:pt>
                <c:pt idx="10">
                  <c:v>10334</c:v>
                </c:pt>
                <c:pt idx="11">
                  <c:v>10334</c:v>
                </c:pt>
                <c:pt idx="12">
                  <c:v>10334</c:v>
                </c:pt>
                <c:pt idx="13">
                  <c:v>10334</c:v>
                </c:pt>
                <c:pt idx="14">
                  <c:v>10334</c:v>
                </c:pt>
                <c:pt idx="15">
                  <c:v>10334</c:v>
                </c:pt>
                <c:pt idx="16">
                  <c:v>10334</c:v>
                </c:pt>
                <c:pt idx="17">
                  <c:v>10334</c:v>
                </c:pt>
                <c:pt idx="18">
                  <c:v>10334</c:v>
                </c:pt>
                <c:pt idx="19">
                  <c:v>10334</c:v>
                </c:pt>
                <c:pt idx="20">
                  <c:v>10334</c:v>
                </c:pt>
                <c:pt idx="21">
                  <c:v>10334</c:v>
                </c:pt>
                <c:pt idx="22">
                  <c:v>10334</c:v>
                </c:pt>
                <c:pt idx="23">
                  <c:v>10334</c:v>
                </c:pt>
                <c:pt idx="24">
                  <c:v>10334</c:v>
                </c:pt>
                <c:pt idx="25">
                  <c:v>10334</c:v>
                </c:pt>
                <c:pt idx="26">
                  <c:v>10334</c:v>
                </c:pt>
                <c:pt idx="27">
                  <c:v>10334</c:v>
                </c:pt>
                <c:pt idx="28">
                  <c:v>10334</c:v>
                </c:pt>
                <c:pt idx="29">
                  <c:v>10334</c:v>
                </c:pt>
                <c:pt idx="30">
                  <c:v>10334</c:v>
                </c:pt>
                <c:pt idx="31">
                  <c:v>10334</c:v>
                </c:pt>
                <c:pt idx="32">
                  <c:v>10334</c:v>
                </c:pt>
                <c:pt idx="33">
                  <c:v>10334</c:v>
                </c:pt>
                <c:pt idx="34">
                  <c:v>10334</c:v>
                </c:pt>
                <c:pt idx="35">
                  <c:v>10334</c:v>
                </c:pt>
                <c:pt idx="36">
                  <c:v>10334</c:v>
                </c:pt>
                <c:pt idx="37">
                  <c:v>10334</c:v>
                </c:pt>
                <c:pt idx="38">
                  <c:v>10334</c:v>
                </c:pt>
                <c:pt idx="39">
                  <c:v>10334</c:v>
                </c:pt>
                <c:pt idx="40">
                  <c:v>10334</c:v>
                </c:pt>
              </c:numCache>
            </c:numRef>
          </c:val>
          <c:smooth val="0"/>
          <c:extLst>
            <c:ext xmlns:c16="http://schemas.microsoft.com/office/drawing/2014/chart" uri="{C3380CC4-5D6E-409C-BE32-E72D297353CC}">
              <c16:uniqueId val="{0000000C-4225-40C0-AD56-CE813518FF36}"/>
            </c:ext>
          </c:extLst>
        </c:ser>
        <c:dLbls>
          <c:showLegendKey val="0"/>
          <c:showVal val="0"/>
          <c:showCatName val="0"/>
          <c:showSerName val="0"/>
          <c:showPercent val="0"/>
          <c:showBubbleSize val="0"/>
        </c:dLbls>
        <c:marker val="1"/>
        <c:smooth val="0"/>
        <c:axId val="258542512"/>
        <c:axId val="317261520"/>
      </c:lineChart>
      <c:catAx>
        <c:axId val="2585425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year</a:t>
                </a:r>
              </a:p>
            </c:rich>
          </c:tx>
          <c:layout>
            <c:manualLayout>
              <c:xMode val="edge"/>
              <c:yMode val="edge"/>
              <c:x val="0.56331866537606901"/>
              <c:y val="0.925625073336420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317261520"/>
        <c:crosses val="autoZero"/>
        <c:auto val="1"/>
        <c:lblAlgn val="ctr"/>
        <c:lblOffset val="100"/>
        <c:noMultiLvlLbl val="0"/>
      </c:catAx>
      <c:valAx>
        <c:axId val="317261520"/>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acreage</a:t>
                </a:r>
              </a:p>
            </c:rich>
          </c:tx>
          <c:layout>
            <c:manualLayout>
              <c:xMode val="edge"/>
              <c:yMode val="edge"/>
              <c:x val="1.7497660220545701E-2"/>
              <c:y val="0.40754793886058399"/>
            </c:manualLayout>
          </c:layout>
          <c:overlay val="0"/>
          <c:spPr>
            <a:noFill/>
            <a:ln w="25400">
              <a:noFill/>
            </a:ln>
          </c:spPr>
        </c:title>
        <c:numFmt formatCode="_(* #,##0.00_);_(* \(#,##0.0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58542512"/>
        <c:crosses val="autoZero"/>
        <c:crossBetween val="between"/>
        <c:majorUnit val="2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Underwater Bay Grass Abundance
Upper Zone</a:t>
            </a:r>
          </a:p>
        </c:rich>
      </c:tx>
      <c:layout>
        <c:manualLayout>
          <c:xMode val="edge"/>
          <c:yMode val="edge"/>
          <c:x val="0.29115956659263698"/>
          <c:y val="4.2766373411534803E-2"/>
        </c:manualLayout>
      </c:layout>
      <c:overlay val="0"/>
      <c:spPr>
        <a:noFill/>
        <a:ln w="25400">
          <a:noFill/>
        </a:ln>
      </c:spPr>
    </c:title>
    <c:autoTitleDeleted val="0"/>
    <c:plotArea>
      <c:layout>
        <c:manualLayout>
          <c:layoutTarget val="inner"/>
          <c:xMode val="edge"/>
          <c:yMode val="edge"/>
          <c:x val="0.17958378545536388"/>
          <c:y val="0.21287371734556407"/>
          <c:w val="0.78978269780071997"/>
          <c:h val="0.49167431719801352"/>
        </c:manualLayout>
      </c:layout>
      <c:barChart>
        <c:barDir val="col"/>
        <c:grouping val="clustered"/>
        <c:varyColors val="0"/>
        <c:ser>
          <c:idx val="0"/>
          <c:order val="1"/>
          <c:spPr>
            <a:solidFill>
              <a:srgbClr val="9999FF"/>
            </a:solidFill>
            <a:ln w="12700">
              <a:solidFill>
                <a:srgbClr val="000000"/>
              </a:solidFill>
              <a:prstDash val="solid"/>
            </a:ln>
          </c:spPr>
          <c:invertIfNegative val="0"/>
          <c:cat>
            <c:strRef>
              <c:f>'Salinity zone totals'!$A$4:$A$44</c:f>
              <c:strCache>
                <c:ptCount val="41"/>
                <c:pt idx="0">
                  <c:v>1984</c:v>
                </c:pt>
                <c:pt idx="1">
                  <c:v>1985</c:v>
                </c:pt>
                <c:pt idx="2">
                  <c:v>1986</c:v>
                </c:pt>
                <c:pt idx="3">
                  <c:v>1987</c:v>
                </c:pt>
                <c:pt idx="4">
                  <c:v>1988 (no survey)</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pt idx="39">
                  <c:v>2023</c:v>
                </c:pt>
                <c:pt idx="40">
                  <c:v>2024</c:v>
                </c:pt>
              </c:strCache>
            </c:strRef>
          </c:cat>
          <c:val>
            <c:numRef>
              <c:f>'Geographic zone totals'!$C$5:$C$45</c:f>
              <c:numCache>
                <c:formatCode>_(* #,##0.00_);_(* \(#,##0.00\);_(* "-"??_);_(@_)</c:formatCode>
                <c:ptCount val="41"/>
                <c:pt idx="0">
                  <c:v>7498.4293949999992</c:v>
                </c:pt>
                <c:pt idx="1">
                  <c:v>7749.246044999999</c:v>
                </c:pt>
                <c:pt idx="2">
                  <c:v>6799.1080949999996</c:v>
                </c:pt>
                <c:pt idx="3">
                  <c:v>7289.8438439999991</c:v>
                </c:pt>
                <c:pt idx="5">
                  <c:v>6071.8139430000001</c:v>
                </c:pt>
                <c:pt idx="6">
                  <c:v>5810.8904939999993</c:v>
                </c:pt>
                <c:pt idx="7">
                  <c:v>5333.0291759999991</c:v>
                </c:pt>
                <c:pt idx="8">
                  <c:v>6228.456972</c:v>
                </c:pt>
                <c:pt idx="9">
                  <c:v>6601.5930719999997</c:v>
                </c:pt>
                <c:pt idx="10">
                  <c:v>9523.2981569999993</c:v>
                </c:pt>
                <c:pt idx="11">
                  <c:v>8214.5788859999993</c:v>
                </c:pt>
                <c:pt idx="12">
                  <c:v>8634.2705099999985</c:v>
                </c:pt>
                <c:pt idx="13">
                  <c:v>10969.731830999999</c:v>
                </c:pt>
                <c:pt idx="14">
                  <c:v>11257.417293</c:v>
                </c:pt>
                <c:pt idx="15">
                  <c:v>8771.4906929999997</c:v>
                </c:pt>
                <c:pt idx="16">
                  <c:v>14820.891758999998</c:v>
                </c:pt>
                <c:pt idx="17">
                  <c:v>11960.395820999998</c:v>
                </c:pt>
                <c:pt idx="18">
                  <c:v>13165.724268</c:v>
                </c:pt>
                <c:pt idx="19">
                  <c:v>10416.156008999998</c:v>
                </c:pt>
                <c:pt idx="20">
                  <c:v>21673.523879999997</c:v>
                </c:pt>
                <c:pt idx="21">
                  <c:v>19464.582879000001</c:v>
                </c:pt>
                <c:pt idx="22">
                  <c:v>15532.445003999999</c:v>
                </c:pt>
                <c:pt idx="23">
                  <c:v>18921.855186000001</c:v>
                </c:pt>
                <c:pt idx="24">
                  <c:v>22953.405413999997</c:v>
                </c:pt>
                <c:pt idx="25">
                  <c:v>23597.003409000001</c:v>
                </c:pt>
                <c:pt idx="26">
                  <c:v>21352.626833999999</c:v>
                </c:pt>
                <c:pt idx="27">
                  <c:v>13287.252966</c:v>
                </c:pt>
                <c:pt idx="28">
                  <c:v>9086.7536309999996</c:v>
                </c:pt>
                <c:pt idx="29">
                  <c:v>8988.3791399999991</c:v>
                </c:pt>
                <c:pt idx="30">
                  <c:v>10683.183074999999</c:v>
                </c:pt>
                <c:pt idx="31">
                  <c:v>15187.034645999998</c:v>
                </c:pt>
                <c:pt idx="32">
                  <c:v>16075.765760999999</c:v>
                </c:pt>
                <c:pt idx="33">
                  <c:v>15830.558507999998</c:v>
                </c:pt>
                <c:pt idx="34">
                  <c:v>16500.671405999998</c:v>
                </c:pt>
                <c:pt idx="35">
                  <c:v>17488.066130700001</c:v>
                </c:pt>
                <c:pt idx="36">
                  <c:v>16045.964294999998</c:v>
                </c:pt>
                <c:pt idx="37">
                  <c:v>16578.980564999998</c:v>
                </c:pt>
                <c:pt idx="38">
                  <c:v>15626.297381999999</c:v>
                </c:pt>
                <c:pt idx="39">
                  <c:v>13122.554150999998</c:v>
                </c:pt>
                <c:pt idx="40">
                  <c:v>14975.673012013707</c:v>
                </c:pt>
              </c:numCache>
            </c:numRef>
          </c:val>
          <c:extLst>
            <c:ext xmlns:c16="http://schemas.microsoft.com/office/drawing/2014/chart" uri="{C3380CC4-5D6E-409C-BE32-E72D297353CC}">
              <c16:uniqueId val="{00000002-EAC3-409E-9899-8BADB2FA3E6C}"/>
            </c:ext>
          </c:extLst>
        </c:ser>
        <c:dLbls>
          <c:showLegendKey val="0"/>
          <c:showVal val="0"/>
          <c:showCatName val="0"/>
          <c:showSerName val="0"/>
          <c:showPercent val="0"/>
          <c:showBubbleSize val="0"/>
        </c:dLbls>
        <c:gapWidth val="150"/>
        <c:axId val="317263760"/>
        <c:axId val="317264320"/>
      </c:barChart>
      <c:lineChart>
        <c:grouping val="standard"/>
        <c:varyColors val="0"/>
        <c:ser>
          <c:idx val="1"/>
          <c:order val="0"/>
          <c:spPr>
            <a:ln w="19050">
              <a:solidFill>
                <a:srgbClr val="000000"/>
              </a:solidFill>
              <a:prstDash val="sysDot"/>
            </a:ln>
          </c:spPr>
          <c:marker>
            <c:symbol val="none"/>
          </c:marker>
          <c:cat>
            <c:strRef>
              <c:f>'Geographic zone totals'!$A$5:$A$42</c:f>
              <c:strCache>
                <c:ptCount val="38"/>
                <c:pt idx="0">
                  <c:v>1984 </c:v>
                </c:pt>
                <c:pt idx="1">
                  <c:v>1985 </c:v>
                </c:pt>
                <c:pt idx="2">
                  <c:v>1986 </c:v>
                </c:pt>
                <c:pt idx="3">
                  <c:v>1987 </c:v>
                </c:pt>
                <c:pt idx="4">
                  <c:v>1988 (no survey)</c:v>
                </c:pt>
                <c:pt idx="5">
                  <c:v>1989 </c:v>
                </c:pt>
                <c:pt idx="6">
                  <c:v>1990 </c:v>
                </c:pt>
                <c:pt idx="7">
                  <c:v>1991 </c:v>
                </c:pt>
                <c:pt idx="8">
                  <c:v>1992 </c:v>
                </c:pt>
                <c:pt idx="9">
                  <c:v>1993 </c:v>
                </c:pt>
                <c:pt idx="10">
                  <c:v>1994 </c:v>
                </c:pt>
                <c:pt idx="11">
                  <c:v>1995 </c:v>
                </c:pt>
                <c:pt idx="12">
                  <c:v>1996 </c:v>
                </c:pt>
                <c:pt idx="13">
                  <c:v>1997 </c:v>
                </c:pt>
                <c:pt idx="14">
                  <c:v>1998 </c:v>
                </c:pt>
                <c:pt idx="15">
                  <c:v>1999 </c:v>
                </c:pt>
                <c:pt idx="16">
                  <c:v>2000 </c:v>
                </c:pt>
                <c:pt idx="17">
                  <c:v>2001 </c:v>
                </c:pt>
                <c:pt idx="18">
                  <c:v>2002 </c:v>
                </c:pt>
                <c:pt idx="19">
                  <c:v>2003 </c:v>
                </c:pt>
                <c:pt idx="20">
                  <c:v>2004 </c:v>
                </c:pt>
                <c:pt idx="21">
                  <c:v>2005 </c:v>
                </c:pt>
                <c:pt idx="22">
                  <c:v>2006 </c:v>
                </c:pt>
                <c:pt idx="23">
                  <c:v>2007 </c:v>
                </c:pt>
                <c:pt idx="24">
                  <c:v>2008 </c:v>
                </c:pt>
                <c:pt idx="25">
                  <c:v>2009 </c:v>
                </c:pt>
                <c:pt idx="26">
                  <c:v>2010 </c:v>
                </c:pt>
                <c:pt idx="27">
                  <c:v>2011 </c:v>
                </c:pt>
                <c:pt idx="28">
                  <c:v>2012 </c:v>
                </c:pt>
                <c:pt idx="29">
                  <c:v>2013 </c:v>
                </c:pt>
                <c:pt idx="30">
                  <c:v>2014 </c:v>
                </c:pt>
                <c:pt idx="31">
                  <c:v>2015 </c:v>
                </c:pt>
                <c:pt idx="32">
                  <c:v>2016 </c:v>
                </c:pt>
                <c:pt idx="33">
                  <c:v>2017 </c:v>
                </c:pt>
                <c:pt idx="34">
                  <c:v>2018 </c:v>
                </c:pt>
                <c:pt idx="35">
                  <c:v>2019 </c:v>
                </c:pt>
                <c:pt idx="36">
                  <c:v>2020 </c:v>
                </c:pt>
                <c:pt idx="37">
                  <c:v>2021 </c:v>
                </c:pt>
              </c:strCache>
            </c:strRef>
          </c:cat>
          <c:val>
            <c:numRef>
              <c:f>'Geographic zone totals'!$D$5:$D$45</c:f>
              <c:numCache>
                <c:formatCode>#,##0</c:formatCode>
                <c:ptCount val="41"/>
                <c:pt idx="0">
                  <c:v>23630</c:v>
                </c:pt>
                <c:pt idx="1">
                  <c:v>23630</c:v>
                </c:pt>
                <c:pt idx="2">
                  <c:v>23630</c:v>
                </c:pt>
                <c:pt idx="3">
                  <c:v>23630</c:v>
                </c:pt>
                <c:pt idx="4">
                  <c:v>23630</c:v>
                </c:pt>
                <c:pt idx="5">
                  <c:v>23630</c:v>
                </c:pt>
                <c:pt idx="6">
                  <c:v>23630</c:v>
                </c:pt>
                <c:pt idx="7">
                  <c:v>23630</c:v>
                </c:pt>
                <c:pt idx="8">
                  <c:v>23630</c:v>
                </c:pt>
                <c:pt idx="9">
                  <c:v>23630</c:v>
                </c:pt>
                <c:pt idx="10">
                  <c:v>23630</c:v>
                </c:pt>
                <c:pt idx="11">
                  <c:v>23630</c:v>
                </c:pt>
                <c:pt idx="12">
                  <c:v>23630</c:v>
                </c:pt>
                <c:pt idx="13">
                  <c:v>23630</c:v>
                </c:pt>
                <c:pt idx="14">
                  <c:v>23630</c:v>
                </c:pt>
                <c:pt idx="15">
                  <c:v>23630</c:v>
                </c:pt>
                <c:pt idx="16">
                  <c:v>23630</c:v>
                </c:pt>
                <c:pt idx="17">
                  <c:v>23630</c:v>
                </c:pt>
                <c:pt idx="18">
                  <c:v>23630</c:v>
                </c:pt>
                <c:pt idx="19">
                  <c:v>23630</c:v>
                </c:pt>
                <c:pt idx="20">
                  <c:v>23630</c:v>
                </c:pt>
                <c:pt idx="21">
                  <c:v>23630</c:v>
                </c:pt>
                <c:pt idx="22">
                  <c:v>23630</c:v>
                </c:pt>
                <c:pt idx="23">
                  <c:v>23630</c:v>
                </c:pt>
                <c:pt idx="24">
                  <c:v>23630</c:v>
                </c:pt>
                <c:pt idx="25">
                  <c:v>23630</c:v>
                </c:pt>
                <c:pt idx="26">
                  <c:v>23630</c:v>
                </c:pt>
                <c:pt idx="27">
                  <c:v>23630</c:v>
                </c:pt>
                <c:pt idx="28">
                  <c:v>23630</c:v>
                </c:pt>
                <c:pt idx="29">
                  <c:v>23630</c:v>
                </c:pt>
                <c:pt idx="30">
                  <c:v>23630</c:v>
                </c:pt>
                <c:pt idx="31">
                  <c:v>23630</c:v>
                </c:pt>
                <c:pt idx="32">
                  <c:v>23630</c:v>
                </c:pt>
                <c:pt idx="33">
                  <c:v>23630</c:v>
                </c:pt>
                <c:pt idx="34">
                  <c:v>23630</c:v>
                </c:pt>
                <c:pt idx="35">
                  <c:v>23630</c:v>
                </c:pt>
                <c:pt idx="36">
                  <c:v>23630</c:v>
                </c:pt>
                <c:pt idx="37">
                  <c:v>23630</c:v>
                </c:pt>
                <c:pt idx="38">
                  <c:v>23630</c:v>
                </c:pt>
                <c:pt idx="39">
                  <c:v>23630</c:v>
                </c:pt>
                <c:pt idx="40">
                  <c:v>23630</c:v>
                </c:pt>
              </c:numCache>
            </c:numRef>
          </c:val>
          <c:smooth val="0"/>
          <c:extLst>
            <c:ext xmlns:c16="http://schemas.microsoft.com/office/drawing/2014/chart" uri="{C3380CC4-5D6E-409C-BE32-E72D297353CC}">
              <c16:uniqueId val="{00000003-EAC3-409E-9899-8BADB2FA3E6C}"/>
            </c:ext>
          </c:extLst>
        </c:ser>
        <c:dLbls>
          <c:showLegendKey val="0"/>
          <c:showVal val="0"/>
          <c:showCatName val="0"/>
          <c:showSerName val="0"/>
          <c:showPercent val="0"/>
          <c:showBubbleSize val="0"/>
        </c:dLbls>
        <c:marker val="1"/>
        <c:smooth val="0"/>
        <c:axId val="317263760"/>
        <c:axId val="317264320"/>
      </c:lineChart>
      <c:catAx>
        <c:axId val="3172637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year</a:t>
                </a:r>
              </a:p>
            </c:rich>
          </c:tx>
          <c:layout>
            <c:manualLayout>
              <c:xMode val="edge"/>
              <c:yMode val="edge"/>
              <c:x val="0.55579937628146803"/>
              <c:y val="0.856063787481110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317264320"/>
        <c:crosses val="autoZero"/>
        <c:auto val="1"/>
        <c:lblAlgn val="ctr"/>
        <c:lblOffset val="100"/>
        <c:tickLblSkip val="2"/>
        <c:tickMarkSkip val="1"/>
        <c:noMultiLvlLbl val="0"/>
      </c:catAx>
      <c:valAx>
        <c:axId val="31726432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acreage</a:t>
                </a:r>
              </a:p>
            </c:rich>
          </c:tx>
          <c:layout>
            <c:manualLayout>
              <c:xMode val="edge"/>
              <c:yMode val="edge"/>
              <c:x val="1.1772022536262777E-2"/>
              <c:y val="0.40909251365350013"/>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1726376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Underwater Bay Grass Abundance
Middle Zone</a:t>
            </a:r>
          </a:p>
        </c:rich>
      </c:tx>
      <c:layout>
        <c:manualLayout>
          <c:xMode val="edge"/>
          <c:yMode val="edge"/>
          <c:x val="0.30131004366812197"/>
          <c:y val="3.7735849056603897E-2"/>
        </c:manualLayout>
      </c:layout>
      <c:overlay val="0"/>
      <c:spPr>
        <a:noFill/>
        <a:ln w="25400">
          <a:noFill/>
        </a:ln>
      </c:spPr>
    </c:title>
    <c:autoTitleDeleted val="0"/>
    <c:plotArea>
      <c:layout>
        <c:manualLayout>
          <c:layoutTarget val="inner"/>
          <c:xMode val="edge"/>
          <c:yMode val="edge"/>
          <c:x val="0.19147793971263621"/>
          <c:y val="0.22081797383494298"/>
          <c:w val="0.77795435771051724"/>
          <c:h val="0.48484363615948106"/>
        </c:manualLayout>
      </c:layout>
      <c:barChart>
        <c:barDir val="col"/>
        <c:grouping val="clustered"/>
        <c:varyColors val="0"/>
        <c:ser>
          <c:idx val="0"/>
          <c:order val="1"/>
          <c:spPr>
            <a:solidFill>
              <a:srgbClr val="9999FF"/>
            </a:solidFill>
            <a:ln w="12700">
              <a:solidFill>
                <a:srgbClr val="000000"/>
              </a:solidFill>
              <a:prstDash val="solid"/>
            </a:ln>
          </c:spPr>
          <c:invertIfNegative val="0"/>
          <c:cat>
            <c:strRef>
              <c:f>'Geographic zone totals'!$A$5:$A$45</c:f>
              <c:strCache>
                <c:ptCount val="41"/>
                <c:pt idx="0">
                  <c:v>1984 </c:v>
                </c:pt>
                <c:pt idx="1">
                  <c:v>1985 </c:v>
                </c:pt>
                <c:pt idx="2">
                  <c:v>1986 </c:v>
                </c:pt>
                <c:pt idx="3">
                  <c:v>1987 </c:v>
                </c:pt>
                <c:pt idx="4">
                  <c:v>1988 (no survey)</c:v>
                </c:pt>
                <c:pt idx="5">
                  <c:v>1989 </c:v>
                </c:pt>
                <c:pt idx="6">
                  <c:v>1990 </c:v>
                </c:pt>
                <c:pt idx="7">
                  <c:v>1991 </c:v>
                </c:pt>
                <c:pt idx="8">
                  <c:v>1992 </c:v>
                </c:pt>
                <c:pt idx="9">
                  <c:v>1993 </c:v>
                </c:pt>
                <c:pt idx="10">
                  <c:v>1994 </c:v>
                </c:pt>
                <c:pt idx="11">
                  <c:v>1995 </c:v>
                </c:pt>
                <c:pt idx="12">
                  <c:v>1996 </c:v>
                </c:pt>
                <c:pt idx="13">
                  <c:v>1997 </c:v>
                </c:pt>
                <c:pt idx="14">
                  <c:v>1998 </c:v>
                </c:pt>
                <c:pt idx="15">
                  <c:v>1999 </c:v>
                </c:pt>
                <c:pt idx="16">
                  <c:v>2000 </c:v>
                </c:pt>
                <c:pt idx="17">
                  <c:v>2001 </c:v>
                </c:pt>
                <c:pt idx="18">
                  <c:v>2002 </c:v>
                </c:pt>
                <c:pt idx="19">
                  <c:v>2003 </c:v>
                </c:pt>
                <c:pt idx="20">
                  <c:v>2004 </c:v>
                </c:pt>
                <c:pt idx="21">
                  <c:v>2005 </c:v>
                </c:pt>
                <c:pt idx="22">
                  <c:v>2006 </c:v>
                </c:pt>
                <c:pt idx="23">
                  <c:v>2007 </c:v>
                </c:pt>
                <c:pt idx="24">
                  <c:v>2008 </c:v>
                </c:pt>
                <c:pt idx="25">
                  <c:v>2009 </c:v>
                </c:pt>
                <c:pt idx="26">
                  <c:v>2010 </c:v>
                </c:pt>
                <c:pt idx="27">
                  <c:v>2011 </c:v>
                </c:pt>
                <c:pt idx="28">
                  <c:v>2012 </c:v>
                </c:pt>
                <c:pt idx="29">
                  <c:v>2013 </c:v>
                </c:pt>
                <c:pt idx="30">
                  <c:v>2014 </c:v>
                </c:pt>
                <c:pt idx="31">
                  <c:v>2015 </c:v>
                </c:pt>
                <c:pt idx="32">
                  <c:v>2016 </c:v>
                </c:pt>
                <c:pt idx="33">
                  <c:v>2017 </c:v>
                </c:pt>
                <c:pt idx="34">
                  <c:v>2018 </c:v>
                </c:pt>
                <c:pt idx="35">
                  <c:v>2019 </c:v>
                </c:pt>
                <c:pt idx="36">
                  <c:v>2020 </c:v>
                </c:pt>
                <c:pt idx="37">
                  <c:v>2021 </c:v>
                </c:pt>
                <c:pt idx="38">
                  <c:v>2022 </c:v>
                </c:pt>
                <c:pt idx="39">
                  <c:v>2023 </c:v>
                </c:pt>
                <c:pt idx="40">
                  <c:v>2024 </c:v>
                </c:pt>
              </c:strCache>
            </c:strRef>
          </c:cat>
          <c:val>
            <c:numRef>
              <c:f>'Geographic zone totals'!$G$5:$G$45</c:f>
              <c:numCache>
                <c:formatCode>_(* #,##0.00_);_(* \(#,##0.00\);_(* "-"??_);_(@_)</c:formatCode>
                <c:ptCount val="41"/>
                <c:pt idx="0">
                  <c:v>15643.347972</c:v>
                </c:pt>
                <c:pt idx="1">
                  <c:v>25774.141352999999</c:v>
                </c:pt>
                <c:pt idx="2">
                  <c:v>24849.851108999999</c:v>
                </c:pt>
                <c:pt idx="3">
                  <c:v>26208.560732999998</c:v>
                </c:pt>
                <c:pt idx="5">
                  <c:v>33349.199559000001</c:v>
                </c:pt>
                <c:pt idx="6">
                  <c:v>33162.013734</c:v>
                </c:pt>
                <c:pt idx="7">
                  <c:v>34623.422273999997</c:v>
                </c:pt>
                <c:pt idx="8">
                  <c:v>40113.069767999994</c:v>
                </c:pt>
                <c:pt idx="9">
                  <c:v>40870.313651999997</c:v>
                </c:pt>
                <c:pt idx="10">
                  <c:v>32390.313914999999</c:v>
                </c:pt>
                <c:pt idx="11">
                  <c:v>29746.558158</c:v>
                </c:pt>
                <c:pt idx="12">
                  <c:v>32422.438214999998</c:v>
                </c:pt>
                <c:pt idx="13">
                  <c:v>35112.428252999998</c:v>
                </c:pt>
                <c:pt idx="14">
                  <c:v>30238.554167999995</c:v>
                </c:pt>
                <c:pt idx="15">
                  <c:v>36691.856528999997</c:v>
                </c:pt>
                <c:pt idx="16">
                  <c:v>33479.500661999999</c:v>
                </c:pt>
                <c:pt idx="17">
                  <c:v>43453.453325999995</c:v>
                </c:pt>
                <c:pt idx="18">
                  <c:v>52973.291942999997</c:v>
                </c:pt>
                <c:pt idx="19">
                  <c:v>30475.384391999996</c:v>
                </c:pt>
                <c:pt idx="20">
                  <c:v>33710.573222999999</c:v>
                </c:pt>
                <c:pt idx="21">
                  <c:v>39577.261154999993</c:v>
                </c:pt>
                <c:pt idx="22">
                  <c:v>30658.665878999996</c:v>
                </c:pt>
                <c:pt idx="23">
                  <c:v>29992.086653999995</c:v>
                </c:pt>
                <c:pt idx="24">
                  <c:v>34520.945757000001</c:v>
                </c:pt>
                <c:pt idx="25">
                  <c:v>39611.560022999998</c:v>
                </c:pt>
                <c:pt idx="26">
                  <c:v>35446.199729999993</c:v>
                </c:pt>
                <c:pt idx="27">
                  <c:v>29023.341321</c:v>
                </c:pt>
                <c:pt idx="28">
                  <c:v>24517.562291999999</c:v>
                </c:pt>
                <c:pt idx="29">
                  <c:v>32321.642046000001</c:v>
                </c:pt>
                <c:pt idx="30">
                  <c:v>43794.440415000005</c:v>
                </c:pt>
                <c:pt idx="31">
                  <c:v>55009.552475999997</c:v>
                </c:pt>
                <c:pt idx="32">
                  <c:v>62467.57938599999</c:v>
                </c:pt>
                <c:pt idx="33">
                  <c:v>65502.460850999996</c:v>
                </c:pt>
                <c:pt idx="34">
                  <c:v>57566.844444000002</c:v>
                </c:pt>
                <c:pt idx="35">
                  <c:v>32442.627101999999</c:v>
                </c:pt>
                <c:pt idx="36">
                  <c:v>28317.496316999997</c:v>
                </c:pt>
                <c:pt idx="37">
                  <c:v>29048.027609999997</c:v>
                </c:pt>
                <c:pt idx="38">
                  <c:v>35290.520429999997</c:v>
                </c:pt>
                <c:pt idx="39">
                  <c:v>36892.435716</c:v>
                </c:pt>
                <c:pt idx="40">
                  <c:v>35116.352896467128</c:v>
                </c:pt>
              </c:numCache>
            </c:numRef>
          </c:val>
          <c:extLst>
            <c:ext xmlns:c16="http://schemas.microsoft.com/office/drawing/2014/chart" uri="{C3380CC4-5D6E-409C-BE32-E72D297353CC}">
              <c16:uniqueId val="{00000002-F2A5-42F6-8D5C-A7AA4AEA8088}"/>
            </c:ext>
          </c:extLst>
        </c:ser>
        <c:dLbls>
          <c:showLegendKey val="0"/>
          <c:showVal val="0"/>
          <c:showCatName val="0"/>
          <c:showSerName val="0"/>
          <c:showPercent val="0"/>
          <c:showBubbleSize val="0"/>
        </c:dLbls>
        <c:gapWidth val="150"/>
        <c:axId val="266013664"/>
        <c:axId val="266014224"/>
      </c:barChart>
      <c:lineChart>
        <c:grouping val="standard"/>
        <c:varyColors val="0"/>
        <c:ser>
          <c:idx val="1"/>
          <c:order val="0"/>
          <c:spPr>
            <a:ln w="19050">
              <a:solidFill>
                <a:srgbClr val="000000"/>
              </a:solidFill>
              <a:prstDash val="sysDot"/>
            </a:ln>
          </c:spPr>
          <c:marker>
            <c:symbol val="none"/>
          </c:marker>
          <c:cat>
            <c:strRef>
              <c:f>'Geographic zone totals'!$A$5:$A$42</c:f>
              <c:strCache>
                <c:ptCount val="38"/>
                <c:pt idx="0">
                  <c:v>1984 </c:v>
                </c:pt>
                <c:pt idx="1">
                  <c:v>1985 </c:v>
                </c:pt>
                <c:pt idx="2">
                  <c:v>1986 </c:v>
                </c:pt>
                <c:pt idx="3">
                  <c:v>1987 </c:v>
                </c:pt>
                <c:pt idx="4">
                  <c:v>1988 (no survey)</c:v>
                </c:pt>
                <c:pt idx="5">
                  <c:v>1989 </c:v>
                </c:pt>
                <c:pt idx="6">
                  <c:v>1990 </c:v>
                </c:pt>
                <c:pt idx="7">
                  <c:v>1991 </c:v>
                </c:pt>
                <c:pt idx="8">
                  <c:v>1992 </c:v>
                </c:pt>
                <c:pt idx="9">
                  <c:v>1993 </c:v>
                </c:pt>
                <c:pt idx="10">
                  <c:v>1994 </c:v>
                </c:pt>
                <c:pt idx="11">
                  <c:v>1995 </c:v>
                </c:pt>
                <c:pt idx="12">
                  <c:v>1996 </c:v>
                </c:pt>
                <c:pt idx="13">
                  <c:v>1997 </c:v>
                </c:pt>
                <c:pt idx="14">
                  <c:v>1998 </c:v>
                </c:pt>
                <c:pt idx="15">
                  <c:v>1999 </c:v>
                </c:pt>
                <c:pt idx="16">
                  <c:v>2000 </c:v>
                </c:pt>
                <c:pt idx="17">
                  <c:v>2001 </c:v>
                </c:pt>
                <c:pt idx="18">
                  <c:v>2002 </c:v>
                </c:pt>
                <c:pt idx="19">
                  <c:v>2003 </c:v>
                </c:pt>
                <c:pt idx="20">
                  <c:v>2004 </c:v>
                </c:pt>
                <c:pt idx="21">
                  <c:v>2005 </c:v>
                </c:pt>
                <c:pt idx="22">
                  <c:v>2006 </c:v>
                </c:pt>
                <c:pt idx="23">
                  <c:v>2007 </c:v>
                </c:pt>
                <c:pt idx="24">
                  <c:v>2008 </c:v>
                </c:pt>
                <c:pt idx="25">
                  <c:v>2009 </c:v>
                </c:pt>
                <c:pt idx="26">
                  <c:v>2010 </c:v>
                </c:pt>
                <c:pt idx="27">
                  <c:v>2011 </c:v>
                </c:pt>
                <c:pt idx="28">
                  <c:v>2012 </c:v>
                </c:pt>
                <c:pt idx="29">
                  <c:v>2013 </c:v>
                </c:pt>
                <c:pt idx="30">
                  <c:v>2014 </c:v>
                </c:pt>
                <c:pt idx="31">
                  <c:v>2015 </c:v>
                </c:pt>
                <c:pt idx="32">
                  <c:v>2016 </c:v>
                </c:pt>
                <c:pt idx="33">
                  <c:v>2017 </c:v>
                </c:pt>
                <c:pt idx="34">
                  <c:v>2018 </c:v>
                </c:pt>
                <c:pt idx="35">
                  <c:v>2019 </c:v>
                </c:pt>
                <c:pt idx="36">
                  <c:v>2020 </c:v>
                </c:pt>
                <c:pt idx="37">
                  <c:v>2021 </c:v>
                </c:pt>
              </c:strCache>
            </c:strRef>
          </c:cat>
          <c:val>
            <c:numRef>
              <c:f>'Geographic zone totals'!$H$5:$H$45</c:f>
              <c:numCache>
                <c:formatCode>#,##0</c:formatCode>
                <c:ptCount val="41"/>
                <c:pt idx="0">
                  <c:v>115230</c:v>
                </c:pt>
                <c:pt idx="1">
                  <c:v>115230</c:v>
                </c:pt>
                <c:pt idx="2">
                  <c:v>115230</c:v>
                </c:pt>
                <c:pt idx="3">
                  <c:v>115230</c:v>
                </c:pt>
                <c:pt idx="4">
                  <c:v>115230</c:v>
                </c:pt>
                <c:pt idx="5">
                  <c:v>115230</c:v>
                </c:pt>
                <c:pt idx="6">
                  <c:v>115230</c:v>
                </c:pt>
                <c:pt idx="7">
                  <c:v>115230</c:v>
                </c:pt>
                <c:pt idx="8">
                  <c:v>115230</c:v>
                </c:pt>
                <c:pt idx="9">
                  <c:v>115230</c:v>
                </c:pt>
                <c:pt idx="10">
                  <c:v>115230</c:v>
                </c:pt>
                <c:pt idx="11">
                  <c:v>115230</c:v>
                </c:pt>
                <c:pt idx="12">
                  <c:v>115230</c:v>
                </c:pt>
                <c:pt idx="13">
                  <c:v>115230</c:v>
                </c:pt>
                <c:pt idx="14">
                  <c:v>115230</c:v>
                </c:pt>
                <c:pt idx="15">
                  <c:v>115230</c:v>
                </c:pt>
                <c:pt idx="16">
                  <c:v>115230</c:v>
                </c:pt>
                <c:pt idx="17">
                  <c:v>115230</c:v>
                </c:pt>
                <c:pt idx="18">
                  <c:v>115230</c:v>
                </c:pt>
                <c:pt idx="19">
                  <c:v>115230</c:v>
                </c:pt>
                <c:pt idx="20">
                  <c:v>115230</c:v>
                </c:pt>
                <c:pt idx="21">
                  <c:v>115230</c:v>
                </c:pt>
                <c:pt idx="22">
                  <c:v>115230</c:v>
                </c:pt>
                <c:pt idx="23">
                  <c:v>115230</c:v>
                </c:pt>
                <c:pt idx="24">
                  <c:v>115230</c:v>
                </c:pt>
                <c:pt idx="25">
                  <c:v>115230</c:v>
                </c:pt>
                <c:pt idx="26">
                  <c:v>115230</c:v>
                </c:pt>
                <c:pt idx="27">
                  <c:v>115230</c:v>
                </c:pt>
                <c:pt idx="28">
                  <c:v>115230</c:v>
                </c:pt>
                <c:pt idx="29">
                  <c:v>115230</c:v>
                </c:pt>
                <c:pt idx="30">
                  <c:v>115230</c:v>
                </c:pt>
                <c:pt idx="31">
                  <c:v>115230</c:v>
                </c:pt>
                <c:pt idx="32">
                  <c:v>115230</c:v>
                </c:pt>
                <c:pt idx="33">
                  <c:v>115230</c:v>
                </c:pt>
                <c:pt idx="34">
                  <c:v>115230</c:v>
                </c:pt>
                <c:pt idx="35">
                  <c:v>115230</c:v>
                </c:pt>
                <c:pt idx="36">
                  <c:v>115230</c:v>
                </c:pt>
                <c:pt idx="37">
                  <c:v>115230</c:v>
                </c:pt>
                <c:pt idx="38">
                  <c:v>115230</c:v>
                </c:pt>
                <c:pt idx="39">
                  <c:v>115230</c:v>
                </c:pt>
                <c:pt idx="40">
                  <c:v>115230</c:v>
                </c:pt>
              </c:numCache>
            </c:numRef>
          </c:val>
          <c:smooth val="0"/>
          <c:extLst>
            <c:ext xmlns:c16="http://schemas.microsoft.com/office/drawing/2014/chart" uri="{C3380CC4-5D6E-409C-BE32-E72D297353CC}">
              <c16:uniqueId val="{00000003-F2A5-42F6-8D5C-A7AA4AEA8088}"/>
            </c:ext>
          </c:extLst>
        </c:ser>
        <c:dLbls>
          <c:showLegendKey val="0"/>
          <c:showVal val="0"/>
          <c:showCatName val="0"/>
          <c:showSerName val="0"/>
          <c:showPercent val="0"/>
          <c:showBubbleSize val="0"/>
        </c:dLbls>
        <c:marker val="1"/>
        <c:smooth val="0"/>
        <c:axId val="266013664"/>
        <c:axId val="266014224"/>
      </c:lineChart>
      <c:catAx>
        <c:axId val="26601366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year</a:t>
                </a:r>
              </a:p>
            </c:rich>
          </c:tx>
          <c:layout>
            <c:manualLayout>
              <c:xMode val="edge"/>
              <c:yMode val="edge"/>
              <c:x val="0.56331877729257696"/>
              <c:y val="0.8566053582924809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266014224"/>
        <c:crosses val="autoZero"/>
        <c:auto val="1"/>
        <c:lblAlgn val="ctr"/>
        <c:lblOffset val="100"/>
        <c:tickLblSkip val="2"/>
        <c:tickMarkSkip val="1"/>
        <c:noMultiLvlLbl val="0"/>
      </c:catAx>
      <c:valAx>
        <c:axId val="266014224"/>
        <c:scaling>
          <c:orientation val="minMax"/>
          <c:max val="1250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acreage</a:t>
                </a:r>
              </a:p>
            </c:rich>
          </c:tx>
          <c:layout>
            <c:manualLayout>
              <c:xMode val="edge"/>
              <c:yMode val="edge"/>
              <c:x val="1.7497660220545667E-2"/>
              <c:y val="0.40754787761398564"/>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66013664"/>
        <c:crosses val="autoZero"/>
        <c:crossBetween val="between"/>
        <c:majorUnit val="25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Underwater Bay Grass Abundance
Lower Zone</a:t>
            </a:r>
          </a:p>
        </c:rich>
      </c:tx>
      <c:layout>
        <c:manualLayout>
          <c:xMode val="edge"/>
          <c:yMode val="edge"/>
          <c:x val="0.27886778858525102"/>
          <c:y val="3.3834586466165398E-2"/>
        </c:manualLayout>
      </c:layout>
      <c:overlay val="0"/>
      <c:spPr>
        <a:noFill/>
        <a:ln w="25400">
          <a:noFill/>
        </a:ln>
      </c:spPr>
    </c:title>
    <c:autoTitleDeleted val="0"/>
    <c:plotArea>
      <c:layout>
        <c:manualLayout>
          <c:layoutTarget val="inner"/>
          <c:xMode val="edge"/>
          <c:yMode val="edge"/>
          <c:x val="0.17611956184510583"/>
          <c:y val="0.24608826445133603"/>
          <c:w val="0.79338147873879883"/>
          <c:h val="0.460678700463447"/>
        </c:manualLayout>
      </c:layout>
      <c:barChart>
        <c:barDir val="col"/>
        <c:grouping val="clustered"/>
        <c:varyColors val="0"/>
        <c:ser>
          <c:idx val="0"/>
          <c:order val="1"/>
          <c:spPr>
            <a:solidFill>
              <a:srgbClr val="9999FF"/>
            </a:solidFill>
            <a:ln w="12700">
              <a:solidFill>
                <a:srgbClr val="000000"/>
              </a:solidFill>
              <a:prstDash val="solid"/>
            </a:ln>
          </c:spPr>
          <c:invertIfNegative val="0"/>
          <c:cat>
            <c:strRef>
              <c:f>'Geographic zone totals'!$A$5:$A$45</c:f>
              <c:strCache>
                <c:ptCount val="41"/>
                <c:pt idx="0">
                  <c:v>1984 </c:v>
                </c:pt>
                <c:pt idx="1">
                  <c:v>1985 </c:v>
                </c:pt>
                <c:pt idx="2">
                  <c:v>1986 </c:v>
                </c:pt>
                <c:pt idx="3">
                  <c:v>1987 </c:v>
                </c:pt>
                <c:pt idx="4">
                  <c:v>1988 (no survey)</c:v>
                </c:pt>
                <c:pt idx="5">
                  <c:v>1989 </c:v>
                </c:pt>
                <c:pt idx="6">
                  <c:v>1990 </c:v>
                </c:pt>
                <c:pt idx="7">
                  <c:v>1991 </c:v>
                </c:pt>
                <c:pt idx="8">
                  <c:v>1992 </c:v>
                </c:pt>
                <c:pt idx="9">
                  <c:v>1993 </c:v>
                </c:pt>
                <c:pt idx="10">
                  <c:v>1994 </c:v>
                </c:pt>
                <c:pt idx="11">
                  <c:v>1995 </c:v>
                </c:pt>
                <c:pt idx="12">
                  <c:v>1996 </c:v>
                </c:pt>
                <c:pt idx="13">
                  <c:v>1997 </c:v>
                </c:pt>
                <c:pt idx="14">
                  <c:v>1998 </c:v>
                </c:pt>
                <c:pt idx="15">
                  <c:v>1999 </c:v>
                </c:pt>
                <c:pt idx="16">
                  <c:v>2000 </c:v>
                </c:pt>
                <c:pt idx="17">
                  <c:v>2001 </c:v>
                </c:pt>
                <c:pt idx="18">
                  <c:v>2002 </c:v>
                </c:pt>
                <c:pt idx="19">
                  <c:v>2003 </c:v>
                </c:pt>
                <c:pt idx="20">
                  <c:v>2004 </c:v>
                </c:pt>
                <c:pt idx="21">
                  <c:v>2005 </c:v>
                </c:pt>
                <c:pt idx="22">
                  <c:v>2006 </c:v>
                </c:pt>
                <c:pt idx="23">
                  <c:v>2007 </c:v>
                </c:pt>
                <c:pt idx="24">
                  <c:v>2008 </c:v>
                </c:pt>
                <c:pt idx="25">
                  <c:v>2009 </c:v>
                </c:pt>
                <c:pt idx="26">
                  <c:v>2010 </c:v>
                </c:pt>
                <c:pt idx="27">
                  <c:v>2011 </c:v>
                </c:pt>
                <c:pt idx="28">
                  <c:v>2012 </c:v>
                </c:pt>
                <c:pt idx="29">
                  <c:v>2013 </c:v>
                </c:pt>
                <c:pt idx="30">
                  <c:v>2014 </c:v>
                </c:pt>
                <c:pt idx="31">
                  <c:v>2015 </c:v>
                </c:pt>
                <c:pt idx="32">
                  <c:v>2016 </c:v>
                </c:pt>
                <c:pt idx="33">
                  <c:v>2017 </c:v>
                </c:pt>
                <c:pt idx="34">
                  <c:v>2018 </c:v>
                </c:pt>
                <c:pt idx="35">
                  <c:v>2019 </c:v>
                </c:pt>
                <c:pt idx="36">
                  <c:v>2020 </c:v>
                </c:pt>
                <c:pt idx="37">
                  <c:v>2021 </c:v>
                </c:pt>
                <c:pt idx="38">
                  <c:v>2022 </c:v>
                </c:pt>
                <c:pt idx="39">
                  <c:v>2023 </c:v>
                </c:pt>
                <c:pt idx="40">
                  <c:v>2024 </c:v>
                </c:pt>
              </c:strCache>
            </c:strRef>
          </c:cat>
          <c:val>
            <c:numRef>
              <c:f>'Geographic zone totals'!$K$5:$K$45</c:f>
              <c:numCache>
                <c:formatCode>_(* #,##0.00_);_(* \(#,##0.00\);_(* "-"??_);_(@_)</c:formatCode>
                <c:ptCount val="41"/>
                <c:pt idx="0">
                  <c:v>15085.843100999999</c:v>
                </c:pt>
                <c:pt idx="1">
                  <c:v>15584.560502999999</c:v>
                </c:pt>
                <c:pt idx="2">
                  <c:v>15764.678981999999</c:v>
                </c:pt>
                <c:pt idx="3">
                  <c:v>16141.546442999999</c:v>
                </c:pt>
                <c:pt idx="5">
                  <c:v>20260.227656999999</c:v>
                </c:pt>
                <c:pt idx="6">
                  <c:v>21054.315641999998</c:v>
                </c:pt>
                <c:pt idx="7">
                  <c:v>23365.362495000001</c:v>
                </c:pt>
                <c:pt idx="8">
                  <c:v>24248.681901</c:v>
                </c:pt>
                <c:pt idx="9">
                  <c:v>25642.283457000001</c:v>
                </c:pt>
                <c:pt idx="10">
                  <c:v>23532.458276999998</c:v>
                </c:pt>
                <c:pt idx="11">
                  <c:v>21967.436513999997</c:v>
                </c:pt>
                <c:pt idx="12">
                  <c:v>22439.614301999998</c:v>
                </c:pt>
                <c:pt idx="13">
                  <c:v>23187.097340999997</c:v>
                </c:pt>
                <c:pt idx="14">
                  <c:v>22021.553603999997</c:v>
                </c:pt>
                <c:pt idx="15">
                  <c:v>19254.366402</c:v>
                </c:pt>
                <c:pt idx="16">
                  <c:v>20856.083999999999</c:v>
                </c:pt>
                <c:pt idx="17">
                  <c:v>22475.395829999998</c:v>
                </c:pt>
                <c:pt idx="18">
                  <c:v>23520.078065999998</c:v>
                </c:pt>
                <c:pt idx="19">
                  <c:v>20803.696679999997</c:v>
                </c:pt>
                <c:pt idx="20">
                  <c:v>17561.242814999998</c:v>
                </c:pt>
                <c:pt idx="21">
                  <c:v>19221.031262999997</c:v>
                </c:pt>
                <c:pt idx="22">
                  <c:v>12969.345950999999</c:v>
                </c:pt>
                <c:pt idx="23">
                  <c:v>16003.535507999999</c:v>
                </c:pt>
                <c:pt idx="24">
                  <c:v>19385.903054999999</c:v>
                </c:pt>
                <c:pt idx="25">
                  <c:v>22705.900038</c:v>
                </c:pt>
                <c:pt idx="26">
                  <c:v>22865.261276999998</c:v>
                </c:pt>
                <c:pt idx="27">
                  <c:v>15653.825435999999</c:v>
                </c:pt>
                <c:pt idx="28">
                  <c:v>14590.708793999998</c:v>
                </c:pt>
                <c:pt idx="29">
                  <c:v>18401.095571999998</c:v>
                </c:pt>
                <c:pt idx="30">
                  <c:v>20960.636240999997</c:v>
                </c:pt>
                <c:pt idx="31">
                  <c:v>22118.198324999998</c:v>
                </c:pt>
                <c:pt idx="32">
                  <c:v>19123.447523999999</c:v>
                </c:pt>
                <c:pt idx="33">
                  <c:v>23559.862775999998</c:v>
                </c:pt>
                <c:pt idx="34">
                  <c:v>25443.656438999998</c:v>
                </c:pt>
                <c:pt idx="35">
                  <c:v>16753.415514</c:v>
                </c:pt>
                <c:pt idx="36">
                  <c:v>18768.103343999999</c:v>
                </c:pt>
                <c:pt idx="37">
                  <c:v>22398.272798999998</c:v>
                </c:pt>
                <c:pt idx="38">
                  <c:v>26508.082764000002</c:v>
                </c:pt>
                <c:pt idx="39">
                  <c:v>29701.411160999993</c:v>
                </c:pt>
                <c:pt idx="40">
                  <c:v>32685.53821793478</c:v>
                </c:pt>
              </c:numCache>
            </c:numRef>
          </c:val>
          <c:extLst>
            <c:ext xmlns:c16="http://schemas.microsoft.com/office/drawing/2014/chart" uri="{C3380CC4-5D6E-409C-BE32-E72D297353CC}">
              <c16:uniqueId val="{00000002-35D8-41C6-BFC8-10AC120E937A}"/>
            </c:ext>
          </c:extLst>
        </c:ser>
        <c:dLbls>
          <c:showLegendKey val="0"/>
          <c:showVal val="0"/>
          <c:showCatName val="0"/>
          <c:showSerName val="0"/>
          <c:showPercent val="0"/>
          <c:showBubbleSize val="0"/>
        </c:dLbls>
        <c:gapWidth val="150"/>
        <c:axId val="316796448"/>
        <c:axId val="316797008"/>
      </c:barChart>
      <c:lineChart>
        <c:grouping val="standard"/>
        <c:varyColors val="0"/>
        <c:ser>
          <c:idx val="1"/>
          <c:order val="0"/>
          <c:spPr>
            <a:ln w="19050">
              <a:solidFill>
                <a:srgbClr val="000000"/>
              </a:solidFill>
              <a:prstDash val="sysDot"/>
            </a:ln>
          </c:spPr>
          <c:marker>
            <c:symbol val="none"/>
          </c:marker>
          <c:cat>
            <c:strRef>
              <c:f>'Geographic zone totals'!$A$5:$A$42</c:f>
              <c:strCache>
                <c:ptCount val="38"/>
                <c:pt idx="0">
                  <c:v>1984 </c:v>
                </c:pt>
                <c:pt idx="1">
                  <c:v>1985 </c:v>
                </c:pt>
                <c:pt idx="2">
                  <c:v>1986 </c:v>
                </c:pt>
                <c:pt idx="3">
                  <c:v>1987 </c:v>
                </c:pt>
                <c:pt idx="4">
                  <c:v>1988 (no survey)</c:v>
                </c:pt>
                <c:pt idx="5">
                  <c:v>1989 </c:v>
                </c:pt>
                <c:pt idx="6">
                  <c:v>1990 </c:v>
                </c:pt>
                <c:pt idx="7">
                  <c:v>1991 </c:v>
                </c:pt>
                <c:pt idx="8">
                  <c:v>1992 </c:v>
                </c:pt>
                <c:pt idx="9">
                  <c:v>1993 </c:v>
                </c:pt>
                <c:pt idx="10">
                  <c:v>1994 </c:v>
                </c:pt>
                <c:pt idx="11">
                  <c:v>1995 </c:v>
                </c:pt>
                <c:pt idx="12">
                  <c:v>1996 </c:v>
                </c:pt>
                <c:pt idx="13">
                  <c:v>1997 </c:v>
                </c:pt>
                <c:pt idx="14">
                  <c:v>1998 </c:v>
                </c:pt>
                <c:pt idx="15">
                  <c:v>1999 </c:v>
                </c:pt>
                <c:pt idx="16">
                  <c:v>2000 </c:v>
                </c:pt>
                <c:pt idx="17">
                  <c:v>2001 </c:v>
                </c:pt>
                <c:pt idx="18">
                  <c:v>2002 </c:v>
                </c:pt>
                <c:pt idx="19">
                  <c:v>2003 </c:v>
                </c:pt>
                <c:pt idx="20">
                  <c:v>2004 </c:v>
                </c:pt>
                <c:pt idx="21">
                  <c:v>2005 </c:v>
                </c:pt>
                <c:pt idx="22">
                  <c:v>2006 </c:v>
                </c:pt>
                <c:pt idx="23">
                  <c:v>2007 </c:v>
                </c:pt>
                <c:pt idx="24">
                  <c:v>2008 </c:v>
                </c:pt>
                <c:pt idx="25">
                  <c:v>2009 </c:v>
                </c:pt>
                <c:pt idx="26">
                  <c:v>2010 </c:v>
                </c:pt>
                <c:pt idx="27">
                  <c:v>2011 </c:v>
                </c:pt>
                <c:pt idx="28">
                  <c:v>2012 </c:v>
                </c:pt>
                <c:pt idx="29">
                  <c:v>2013 </c:v>
                </c:pt>
                <c:pt idx="30">
                  <c:v>2014 </c:v>
                </c:pt>
                <c:pt idx="31">
                  <c:v>2015 </c:v>
                </c:pt>
                <c:pt idx="32">
                  <c:v>2016 </c:v>
                </c:pt>
                <c:pt idx="33">
                  <c:v>2017 </c:v>
                </c:pt>
                <c:pt idx="34">
                  <c:v>2018 </c:v>
                </c:pt>
                <c:pt idx="35">
                  <c:v>2019 </c:v>
                </c:pt>
                <c:pt idx="36">
                  <c:v>2020 </c:v>
                </c:pt>
                <c:pt idx="37">
                  <c:v>2021 </c:v>
                </c:pt>
              </c:strCache>
            </c:strRef>
          </c:cat>
          <c:val>
            <c:numRef>
              <c:f>'Geographic zone totals'!$L$5:$L$45</c:f>
              <c:numCache>
                <c:formatCode>#,##0</c:formatCode>
                <c:ptCount val="41"/>
                <c:pt idx="0">
                  <c:v>46031</c:v>
                </c:pt>
                <c:pt idx="1">
                  <c:v>46031</c:v>
                </c:pt>
                <c:pt idx="2">
                  <c:v>46031</c:v>
                </c:pt>
                <c:pt idx="3">
                  <c:v>46031</c:v>
                </c:pt>
                <c:pt idx="5">
                  <c:v>46031</c:v>
                </c:pt>
                <c:pt idx="6">
                  <c:v>46031</c:v>
                </c:pt>
                <c:pt idx="7">
                  <c:v>46031</c:v>
                </c:pt>
                <c:pt idx="8">
                  <c:v>46031</c:v>
                </c:pt>
                <c:pt idx="9">
                  <c:v>46031</c:v>
                </c:pt>
                <c:pt idx="10">
                  <c:v>46031</c:v>
                </c:pt>
                <c:pt idx="11">
                  <c:v>46031</c:v>
                </c:pt>
                <c:pt idx="12">
                  <c:v>46031</c:v>
                </c:pt>
                <c:pt idx="13">
                  <c:v>46031</c:v>
                </c:pt>
                <c:pt idx="14">
                  <c:v>46031</c:v>
                </c:pt>
                <c:pt idx="15">
                  <c:v>46031</c:v>
                </c:pt>
                <c:pt idx="16">
                  <c:v>46031</c:v>
                </c:pt>
                <c:pt idx="17">
                  <c:v>46031</c:v>
                </c:pt>
                <c:pt idx="18">
                  <c:v>46031</c:v>
                </c:pt>
                <c:pt idx="19">
                  <c:v>46031</c:v>
                </c:pt>
                <c:pt idx="20">
                  <c:v>46031</c:v>
                </c:pt>
                <c:pt idx="21">
                  <c:v>46031</c:v>
                </c:pt>
                <c:pt idx="22">
                  <c:v>46031</c:v>
                </c:pt>
                <c:pt idx="23">
                  <c:v>46031</c:v>
                </c:pt>
                <c:pt idx="24">
                  <c:v>46031</c:v>
                </c:pt>
                <c:pt idx="25">
                  <c:v>46031</c:v>
                </c:pt>
                <c:pt idx="26">
                  <c:v>46031</c:v>
                </c:pt>
                <c:pt idx="27">
                  <c:v>46031</c:v>
                </c:pt>
                <c:pt idx="28">
                  <c:v>46031</c:v>
                </c:pt>
                <c:pt idx="29">
                  <c:v>46031</c:v>
                </c:pt>
                <c:pt idx="30">
                  <c:v>46031</c:v>
                </c:pt>
                <c:pt idx="31">
                  <c:v>46031</c:v>
                </c:pt>
                <c:pt idx="32">
                  <c:v>46031</c:v>
                </c:pt>
                <c:pt idx="33">
                  <c:v>46031</c:v>
                </c:pt>
                <c:pt idx="34">
                  <c:v>46031</c:v>
                </c:pt>
                <c:pt idx="35">
                  <c:v>46031</c:v>
                </c:pt>
                <c:pt idx="36">
                  <c:v>46031</c:v>
                </c:pt>
                <c:pt idx="37">
                  <c:v>46031</c:v>
                </c:pt>
                <c:pt idx="38">
                  <c:v>46031</c:v>
                </c:pt>
                <c:pt idx="39">
                  <c:v>46031</c:v>
                </c:pt>
                <c:pt idx="40">
                  <c:v>46031</c:v>
                </c:pt>
              </c:numCache>
            </c:numRef>
          </c:val>
          <c:smooth val="0"/>
          <c:extLst>
            <c:ext xmlns:c16="http://schemas.microsoft.com/office/drawing/2014/chart" uri="{C3380CC4-5D6E-409C-BE32-E72D297353CC}">
              <c16:uniqueId val="{00000003-35D8-41C6-BFC8-10AC120E937A}"/>
            </c:ext>
          </c:extLst>
        </c:ser>
        <c:dLbls>
          <c:showLegendKey val="0"/>
          <c:showVal val="0"/>
          <c:showCatName val="0"/>
          <c:showSerName val="0"/>
          <c:showPercent val="0"/>
          <c:showBubbleSize val="0"/>
        </c:dLbls>
        <c:marker val="1"/>
        <c:smooth val="0"/>
        <c:axId val="316796448"/>
        <c:axId val="316797008"/>
      </c:lineChart>
      <c:catAx>
        <c:axId val="31679644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year</a:t>
                </a:r>
              </a:p>
            </c:rich>
          </c:tx>
          <c:layout>
            <c:manualLayout>
              <c:xMode val="edge"/>
              <c:yMode val="edge"/>
              <c:x val="0.55555669920344897"/>
              <c:y val="0.857142857142857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316797008"/>
        <c:crosses val="autoZero"/>
        <c:auto val="1"/>
        <c:lblAlgn val="ctr"/>
        <c:lblOffset val="100"/>
        <c:tickLblSkip val="2"/>
        <c:tickMarkSkip val="1"/>
        <c:noMultiLvlLbl val="0"/>
      </c:catAx>
      <c:valAx>
        <c:axId val="316797008"/>
        <c:scaling>
          <c:orientation val="minMax"/>
          <c:max val="500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acreage</a:t>
                </a:r>
              </a:p>
            </c:rich>
          </c:tx>
          <c:layout>
            <c:manualLayout>
              <c:xMode val="edge"/>
              <c:yMode val="edge"/>
              <c:x val="1.1849974749705035E-2"/>
              <c:y val="0.40977451895172251"/>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167964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Underwater Bay Grass Abundance 
by Density Class</a:t>
            </a:r>
          </a:p>
        </c:rich>
      </c:tx>
      <c:layout>
        <c:manualLayout>
          <c:xMode val="edge"/>
          <c:yMode val="edge"/>
          <c:x val="0.352352582771848"/>
          <c:y val="3.66864296806255E-2"/>
        </c:manualLayout>
      </c:layout>
      <c:overlay val="0"/>
      <c:spPr>
        <a:noFill/>
        <a:ln w="25400">
          <a:noFill/>
        </a:ln>
      </c:spPr>
    </c:title>
    <c:autoTitleDeleted val="0"/>
    <c:plotArea>
      <c:layout>
        <c:manualLayout>
          <c:layoutTarget val="inner"/>
          <c:xMode val="edge"/>
          <c:yMode val="edge"/>
          <c:x val="0.16046982065441201"/>
          <c:y val="0.18285714285714399"/>
          <c:w val="0.64988448228956641"/>
          <c:h val="0.61428571428571599"/>
        </c:manualLayout>
      </c:layout>
      <c:barChart>
        <c:barDir val="col"/>
        <c:grouping val="stacked"/>
        <c:varyColors val="0"/>
        <c:ser>
          <c:idx val="3"/>
          <c:order val="0"/>
          <c:tx>
            <c:v>70-100%</c:v>
          </c:tx>
          <c:spPr>
            <a:solidFill>
              <a:schemeClr val="accent3">
                <a:lumMod val="50000"/>
              </a:schemeClr>
            </a:solidFill>
            <a:ln w="12700">
              <a:solidFill>
                <a:srgbClr val="000000"/>
              </a:solidFill>
              <a:prstDash val="solid"/>
            </a:ln>
          </c:spPr>
          <c:invertIfNegative val="0"/>
          <c:cat>
            <c:numRef>
              <c:f>'density details'!$A$4:$A$43</c:f>
              <c:numCache>
                <c:formatCode>General</c:formatCode>
                <c:ptCount val="40"/>
                <c:pt idx="0">
                  <c:v>1984</c:v>
                </c:pt>
                <c:pt idx="1">
                  <c:v>1985</c:v>
                </c:pt>
                <c:pt idx="2">
                  <c:v>1986</c:v>
                </c:pt>
                <c:pt idx="3">
                  <c:v>1987</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numCache>
            </c:numRef>
          </c:cat>
          <c:val>
            <c:numRef>
              <c:f>'density details'!$L$4:$L$43</c:f>
              <c:numCache>
                <c:formatCode>_(* #,##0.00_);_(* \(#,##0.00\);_(* "-"??_);_(@_)</c:formatCode>
                <c:ptCount val="40"/>
                <c:pt idx="0">
                  <c:v>13751.622078</c:v>
                </c:pt>
                <c:pt idx="1">
                  <c:v>15251.184401999999</c:v>
                </c:pt>
                <c:pt idx="2">
                  <c:v>20187.330206999999</c:v>
                </c:pt>
                <c:pt idx="3">
                  <c:v>24446.196924</c:v>
                </c:pt>
                <c:pt idx="4">
                  <c:v>31595.163356999994</c:v>
                </c:pt>
                <c:pt idx="5">
                  <c:v>27650.595848999998</c:v>
                </c:pt>
                <c:pt idx="6">
                  <c:v>31809.383015999996</c:v>
                </c:pt>
                <c:pt idx="7">
                  <c:v>24896.851430999996</c:v>
                </c:pt>
                <c:pt idx="8">
                  <c:v>23715.591497999998</c:v>
                </c:pt>
                <c:pt idx="9">
                  <c:v>23477.945810999998</c:v>
                </c:pt>
                <c:pt idx="10">
                  <c:v>26486.213528999997</c:v>
                </c:pt>
                <c:pt idx="11">
                  <c:v>27094.227683999994</c:v>
                </c:pt>
                <c:pt idx="12">
                  <c:v>34433.592371999999</c:v>
                </c:pt>
                <c:pt idx="13">
                  <c:v>31581.498174</c:v>
                </c:pt>
                <c:pt idx="14">
                  <c:v>26913.936227999999</c:v>
                </c:pt>
                <c:pt idx="15">
                  <c:v>33850.684592999998</c:v>
                </c:pt>
                <c:pt idx="16">
                  <c:v>40451.462201999995</c:v>
                </c:pt>
                <c:pt idx="17">
                  <c:v>37585.332155999997</c:v>
                </c:pt>
                <c:pt idx="18">
                  <c:v>14930.262645000001</c:v>
                </c:pt>
                <c:pt idx="19">
                  <c:v>21255.092516999997</c:v>
                </c:pt>
                <c:pt idx="20">
                  <c:v>33892.866269999999</c:v>
                </c:pt>
                <c:pt idx="21">
                  <c:v>19203.264053999996</c:v>
                </c:pt>
                <c:pt idx="22">
                  <c:v>33797.901896999996</c:v>
                </c:pt>
                <c:pt idx="23">
                  <c:v>46096.665440999997</c:v>
                </c:pt>
                <c:pt idx="24">
                  <c:v>49750.656299999995</c:v>
                </c:pt>
                <c:pt idx="25">
                  <c:v>50976.321899999995</c:v>
                </c:pt>
                <c:pt idx="26">
                  <c:v>24646.874954999996</c:v>
                </c:pt>
                <c:pt idx="27">
                  <c:v>26614.043532</c:v>
                </c:pt>
                <c:pt idx="28">
                  <c:v>35378.864803668766</c:v>
                </c:pt>
                <c:pt idx="29">
                  <c:v>45549.465056999994</c:v>
                </c:pt>
                <c:pt idx="30">
                  <c:v>53737.239514422217</c:v>
                </c:pt>
                <c:pt idx="31">
                  <c:v>50791.448907831575</c:v>
                </c:pt>
                <c:pt idx="32">
                  <c:v>45511.846081818592</c:v>
                </c:pt>
                <c:pt idx="33">
                  <c:v>56851.584548999999</c:v>
                </c:pt>
                <c:pt idx="34">
                  <c:v>34912.182815254695</c:v>
                </c:pt>
                <c:pt idx="35">
                  <c:v>33345.029133746735</c:v>
                </c:pt>
                <c:pt idx="36">
                  <c:v>42344.429628206744</c:v>
                </c:pt>
                <c:pt idx="37">
                  <c:v>45132.737684681619</c:v>
                </c:pt>
                <c:pt idx="38">
                  <c:v>49082.223749999997</c:v>
                </c:pt>
                <c:pt idx="39">
                  <c:v>53606.996090738008</c:v>
                </c:pt>
              </c:numCache>
            </c:numRef>
          </c:val>
          <c:extLst>
            <c:ext xmlns:c16="http://schemas.microsoft.com/office/drawing/2014/chart" uri="{C3380CC4-5D6E-409C-BE32-E72D297353CC}">
              <c16:uniqueId val="{00000003-9205-4F4D-988A-A2D44B7DBAFA}"/>
            </c:ext>
          </c:extLst>
        </c:ser>
        <c:ser>
          <c:idx val="2"/>
          <c:order val="1"/>
          <c:tx>
            <c:v>40-70%</c:v>
          </c:tx>
          <c:spPr>
            <a:solidFill>
              <a:schemeClr val="accent3">
                <a:lumMod val="75000"/>
              </a:schemeClr>
            </a:solidFill>
            <a:ln w="12700">
              <a:solidFill>
                <a:srgbClr val="000000"/>
              </a:solidFill>
              <a:prstDash val="solid"/>
            </a:ln>
          </c:spPr>
          <c:invertIfNegative val="0"/>
          <c:cat>
            <c:numRef>
              <c:f>'density details'!$A$4:$A$43</c:f>
              <c:numCache>
                <c:formatCode>General</c:formatCode>
                <c:ptCount val="40"/>
                <c:pt idx="0">
                  <c:v>1984</c:v>
                </c:pt>
                <c:pt idx="1">
                  <c:v>1985</c:v>
                </c:pt>
                <c:pt idx="2">
                  <c:v>1986</c:v>
                </c:pt>
                <c:pt idx="3">
                  <c:v>1987</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numCache>
            </c:numRef>
          </c:cat>
          <c:val>
            <c:numRef>
              <c:f>'density details'!$I$4:$I$43</c:f>
              <c:numCache>
                <c:formatCode>_(* #,##0.00_);_(* \(#,##0.00\);_(* "-"??_);_(@_)</c:formatCode>
                <c:ptCount val="40"/>
                <c:pt idx="0">
                  <c:v>10504.720232999998</c:v>
                </c:pt>
                <c:pt idx="1">
                  <c:v>15318.497165999999</c:v>
                </c:pt>
                <c:pt idx="2">
                  <c:v>9378.3681419999994</c:v>
                </c:pt>
                <c:pt idx="3">
                  <c:v>8805.2706299999991</c:v>
                </c:pt>
                <c:pt idx="4">
                  <c:v>9188.7359280000001</c:v>
                </c:pt>
                <c:pt idx="5">
                  <c:v>9820.1266889999988</c:v>
                </c:pt>
                <c:pt idx="6">
                  <c:v>11598.058427999998</c:v>
                </c:pt>
                <c:pt idx="7">
                  <c:v>18185.170854</c:v>
                </c:pt>
                <c:pt idx="8">
                  <c:v>13429.711880999999</c:v>
                </c:pt>
                <c:pt idx="9">
                  <c:v>12702.565994999999</c:v>
                </c:pt>
                <c:pt idx="10">
                  <c:v>7220.2823790000002</c:v>
                </c:pt>
                <c:pt idx="11">
                  <c:v>12205.627785000001</c:v>
                </c:pt>
                <c:pt idx="12">
                  <c:v>7802.1522960000002</c:v>
                </c:pt>
                <c:pt idx="13">
                  <c:v>6396.3435060000002</c:v>
                </c:pt>
                <c:pt idx="14">
                  <c:v>9643.5418829999981</c:v>
                </c:pt>
                <c:pt idx="15">
                  <c:v>8651.7906089999997</c:v>
                </c:pt>
                <c:pt idx="16">
                  <c:v>15600.647363999999</c:v>
                </c:pt>
                <c:pt idx="17">
                  <c:v>26875.263512999998</c:v>
                </c:pt>
                <c:pt idx="18">
                  <c:v>17077.154325</c:v>
                </c:pt>
                <c:pt idx="19">
                  <c:v>16999.957160999998</c:v>
                </c:pt>
                <c:pt idx="20">
                  <c:v>11801.874755999999</c:v>
                </c:pt>
                <c:pt idx="21">
                  <c:v>11135.320242</c:v>
                </c:pt>
                <c:pt idx="22">
                  <c:v>7756.7581890000001</c:v>
                </c:pt>
                <c:pt idx="23">
                  <c:v>7179.4598069999993</c:v>
                </c:pt>
                <c:pt idx="24">
                  <c:v>8238.845088</c:v>
                </c:pt>
                <c:pt idx="25">
                  <c:v>6580.3663230000002</c:v>
                </c:pt>
                <c:pt idx="26">
                  <c:v>15449.811419999998</c:v>
                </c:pt>
                <c:pt idx="27">
                  <c:v>9304.8529170000002</c:v>
                </c:pt>
                <c:pt idx="28">
                  <c:v>12446.412482276741</c:v>
                </c:pt>
                <c:pt idx="29">
                  <c:v>19636.200774000001</c:v>
                </c:pt>
                <c:pt idx="30">
                  <c:v>23332.3476456385</c:v>
                </c:pt>
                <c:pt idx="31">
                  <c:v>31631.317985234058</c:v>
                </c:pt>
                <c:pt idx="32">
                  <c:v>44155.534744739809</c:v>
                </c:pt>
                <c:pt idx="33">
                  <c:v>30494.214173999997</c:v>
                </c:pt>
                <c:pt idx="34">
                  <c:v>18154.673568250608</c:v>
                </c:pt>
                <c:pt idx="35">
                  <c:v>16842.682187027243</c:v>
                </c:pt>
                <c:pt idx="36">
                  <c:v>15864.619225400354</c:v>
                </c:pt>
                <c:pt idx="37">
                  <c:v>21177.399978125741</c:v>
                </c:pt>
                <c:pt idx="38">
                  <c:v>18488.992599000001</c:v>
                </c:pt>
                <c:pt idx="39">
                  <c:v>19779.199256455573</c:v>
                </c:pt>
              </c:numCache>
            </c:numRef>
          </c:val>
          <c:extLst>
            <c:ext xmlns:c16="http://schemas.microsoft.com/office/drawing/2014/chart" uri="{C3380CC4-5D6E-409C-BE32-E72D297353CC}">
              <c16:uniqueId val="{00000002-9205-4F4D-988A-A2D44B7DBAFA}"/>
            </c:ext>
          </c:extLst>
        </c:ser>
        <c:ser>
          <c:idx val="1"/>
          <c:order val="2"/>
          <c:tx>
            <c:v>10-40%</c:v>
          </c:tx>
          <c:spPr>
            <a:solidFill>
              <a:schemeClr val="accent3">
                <a:lumMod val="60000"/>
                <a:lumOff val="40000"/>
              </a:schemeClr>
            </a:solidFill>
            <a:ln w="12700">
              <a:solidFill>
                <a:srgbClr val="000000"/>
              </a:solidFill>
              <a:prstDash val="solid"/>
            </a:ln>
          </c:spPr>
          <c:invertIfNegative val="0"/>
          <c:cat>
            <c:numRef>
              <c:f>'density details'!$A$4:$A$43</c:f>
              <c:numCache>
                <c:formatCode>General</c:formatCode>
                <c:ptCount val="40"/>
                <c:pt idx="0">
                  <c:v>1984</c:v>
                </c:pt>
                <c:pt idx="1">
                  <c:v>1985</c:v>
                </c:pt>
                <c:pt idx="2">
                  <c:v>1986</c:v>
                </c:pt>
                <c:pt idx="3">
                  <c:v>1987</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numCache>
            </c:numRef>
          </c:cat>
          <c:val>
            <c:numRef>
              <c:f>'density details'!$F$4:$F$43</c:f>
              <c:numCache>
                <c:formatCode>_(* #,##0.00_);_(* \(#,##0.00\);_(* "-"??_);_(@_)</c:formatCode>
                <c:ptCount val="40"/>
                <c:pt idx="0">
                  <c:v>7101.1012259999989</c:v>
                </c:pt>
                <c:pt idx="1">
                  <c:v>10589.281274999999</c:v>
                </c:pt>
                <c:pt idx="2">
                  <c:v>8713.741086</c:v>
                </c:pt>
                <c:pt idx="3">
                  <c:v>7430.8200989999996</c:v>
                </c:pt>
                <c:pt idx="4">
                  <c:v>10706.189015999998</c:v>
                </c:pt>
                <c:pt idx="5">
                  <c:v>13788.219068999999</c:v>
                </c:pt>
                <c:pt idx="6">
                  <c:v>12004.529666999997</c:v>
                </c:pt>
                <c:pt idx="7">
                  <c:v>18037.843872000001</c:v>
                </c:pt>
                <c:pt idx="8">
                  <c:v>24791.829680999996</c:v>
                </c:pt>
                <c:pt idx="9">
                  <c:v>18199.577366999998</c:v>
                </c:pt>
                <c:pt idx="10">
                  <c:v>15835.994927999998</c:v>
                </c:pt>
                <c:pt idx="11">
                  <c:v>13961.121936</c:v>
                </c:pt>
                <c:pt idx="12">
                  <c:v>12853.525494</c:v>
                </c:pt>
                <c:pt idx="13">
                  <c:v>12401.709569999999</c:v>
                </c:pt>
                <c:pt idx="14">
                  <c:v>14737.368578999998</c:v>
                </c:pt>
                <c:pt idx="15">
                  <c:v>13046.987912999999</c:v>
                </c:pt>
                <c:pt idx="16">
                  <c:v>13805.615613000002</c:v>
                </c:pt>
                <c:pt idx="17">
                  <c:v>18273.240858000001</c:v>
                </c:pt>
                <c:pt idx="18">
                  <c:v>21503.907575999998</c:v>
                </c:pt>
                <c:pt idx="19">
                  <c:v>20289.337215</c:v>
                </c:pt>
                <c:pt idx="20">
                  <c:v>22486.812312000002</c:v>
                </c:pt>
                <c:pt idx="21">
                  <c:v>19411.380095999997</c:v>
                </c:pt>
                <c:pt idx="22">
                  <c:v>13730.617727999997</c:v>
                </c:pt>
                <c:pt idx="23">
                  <c:v>13853.406686999999</c:v>
                </c:pt>
                <c:pt idx="24">
                  <c:v>15967.902245999998</c:v>
                </c:pt>
                <c:pt idx="25">
                  <c:v>15062.071118999998</c:v>
                </c:pt>
                <c:pt idx="26">
                  <c:v>10894.808078999999</c:v>
                </c:pt>
                <c:pt idx="27">
                  <c:v>7207.4820810000001</c:v>
                </c:pt>
                <c:pt idx="28">
                  <c:v>7943.4872363533441</c:v>
                </c:pt>
                <c:pt idx="29">
                  <c:v>7349.7433079999992</c:v>
                </c:pt>
                <c:pt idx="30">
                  <c:v>10983.674311916235</c:v>
                </c:pt>
                <c:pt idx="31">
                  <c:v>10951.083167997789</c:v>
                </c:pt>
                <c:pt idx="32">
                  <c:v>11565.659295037693</c:v>
                </c:pt>
                <c:pt idx="33">
                  <c:v>9964.9825710000005</c:v>
                </c:pt>
                <c:pt idx="34">
                  <c:v>10561.610975772413</c:v>
                </c:pt>
                <c:pt idx="35">
                  <c:v>10582.5326164989</c:v>
                </c:pt>
                <c:pt idx="36">
                  <c:v>8449.0384351480607</c:v>
                </c:pt>
                <c:pt idx="37">
                  <c:v>9861.4665823462183</c:v>
                </c:pt>
                <c:pt idx="38">
                  <c:v>10934.938742999999</c:v>
                </c:pt>
                <c:pt idx="39">
                  <c:v>7986.1974659538228</c:v>
                </c:pt>
              </c:numCache>
            </c:numRef>
          </c:val>
          <c:extLst>
            <c:ext xmlns:c16="http://schemas.microsoft.com/office/drawing/2014/chart" uri="{C3380CC4-5D6E-409C-BE32-E72D297353CC}">
              <c16:uniqueId val="{00000001-9205-4F4D-988A-A2D44B7DBAFA}"/>
            </c:ext>
          </c:extLst>
        </c:ser>
        <c:ser>
          <c:idx val="0"/>
          <c:order val="3"/>
          <c:tx>
            <c:v>&lt;10%</c:v>
          </c:tx>
          <c:spPr>
            <a:solidFill>
              <a:schemeClr val="accent3">
                <a:lumMod val="20000"/>
                <a:lumOff val="80000"/>
              </a:schemeClr>
            </a:solidFill>
            <a:ln w="12700">
              <a:solidFill>
                <a:srgbClr val="000000"/>
              </a:solidFill>
              <a:prstDash val="solid"/>
            </a:ln>
          </c:spPr>
          <c:invertIfNegative val="0"/>
          <c:cat>
            <c:numRef>
              <c:f>'density details'!$A$4:$A$43</c:f>
              <c:numCache>
                <c:formatCode>General</c:formatCode>
                <c:ptCount val="40"/>
                <c:pt idx="0">
                  <c:v>1984</c:v>
                </c:pt>
                <c:pt idx="1">
                  <c:v>1985</c:v>
                </c:pt>
                <c:pt idx="2">
                  <c:v>1986</c:v>
                </c:pt>
                <c:pt idx="3">
                  <c:v>1987</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numCache>
            </c:numRef>
          </c:cat>
          <c:val>
            <c:numRef>
              <c:f>'density details'!$C$4:$C$43</c:f>
              <c:numCache>
                <c:formatCode>_(* #,##0.00_);_(* \(#,##0.00\);_(* "-"??_);_(@_)</c:formatCode>
                <c:ptCount val="40"/>
                <c:pt idx="0">
                  <c:v>6870.2016419999991</c:v>
                </c:pt>
                <c:pt idx="1">
                  <c:v>7948.9356360000002</c:v>
                </c:pt>
                <c:pt idx="2">
                  <c:v>9134.2234619999981</c:v>
                </c:pt>
                <c:pt idx="3">
                  <c:v>8957.6633669999992</c:v>
                </c:pt>
                <c:pt idx="4">
                  <c:v>8191.1528579999986</c:v>
                </c:pt>
                <c:pt idx="5">
                  <c:v>8768.2288410000001</c:v>
                </c:pt>
                <c:pt idx="6">
                  <c:v>7909.8922559999992</c:v>
                </c:pt>
                <c:pt idx="7">
                  <c:v>9470.3424839999989</c:v>
                </c:pt>
                <c:pt idx="8">
                  <c:v>11177.057121000002</c:v>
                </c:pt>
                <c:pt idx="9">
                  <c:v>11066.030597999999</c:v>
                </c:pt>
                <c:pt idx="10">
                  <c:v>10386.107432999999</c:v>
                </c:pt>
                <c:pt idx="11">
                  <c:v>10235.395043999999</c:v>
                </c:pt>
                <c:pt idx="12">
                  <c:v>14179.962551999999</c:v>
                </c:pt>
                <c:pt idx="13">
                  <c:v>13137.949103999998</c:v>
                </c:pt>
                <c:pt idx="14">
                  <c:v>13422.817512</c:v>
                </c:pt>
                <c:pt idx="15">
                  <c:v>13607.013305999999</c:v>
                </c:pt>
                <c:pt idx="16">
                  <c:v>8031.4703759999993</c:v>
                </c:pt>
                <c:pt idx="17">
                  <c:v>6925.2330389999988</c:v>
                </c:pt>
                <c:pt idx="18">
                  <c:v>8183.9372459999995</c:v>
                </c:pt>
                <c:pt idx="19">
                  <c:v>14400.928313999999</c:v>
                </c:pt>
                <c:pt idx="20">
                  <c:v>10081.346669999999</c:v>
                </c:pt>
                <c:pt idx="21">
                  <c:v>9410.4677309999988</c:v>
                </c:pt>
                <c:pt idx="22">
                  <c:v>9632.1995339999976</c:v>
                </c:pt>
                <c:pt idx="23">
                  <c:v>9730.722291</c:v>
                </c:pt>
                <c:pt idx="24">
                  <c:v>11957.059835999997</c:v>
                </c:pt>
                <c:pt idx="25">
                  <c:v>7045.3532099999993</c:v>
                </c:pt>
                <c:pt idx="26">
                  <c:v>6972.8758469999993</c:v>
                </c:pt>
                <c:pt idx="27">
                  <c:v>5068.6461870000003</c:v>
                </c:pt>
                <c:pt idx="28">
                  <c:v>3942.3277995778381</c:v>
                </c:pt>
                <c:pt idx="29">
                  <c:v>2902.8505919999998</c:v>
                </c:pt>
                <c:pt idx="30">
                  <c:v>4261.5427999144904</c:v>
                </c:pt>
                <c:pt idx="31">
                  <c:v>4292.9364095391511</c:v>
                </c:pt>
                <c:pt idx="32">
                  <c:v>3659.8360956030842</c:v>
                </c:pt>
                <c:pt idx="33">
                  <c:v>2200.4404169999998</c:v>
                </c:pt>
                <c:pt idx="34">
                  <c:v>3055.6506966220791</c:v>
                </c:pt>
                <c:pt idx="35">
                  <c:v>2361.3451349457705</c:v>
                </c:pt>
                <c:pt idx="36">
                  <c:v>1367.1837423346196</c:v>
                </c:pt>
                <c:pt idx="37">
                  <c:v>1253.3073796205856</c:v>
                </c:pt>
                <c:pt idx="38">
                  <c:v>1210.245936</c:v>
                </c:pt>
                <c:pt idx="39">
                  <c:v>1405.1713132682041</c:v>
                </c:pt>
              </c:numCache>
            </c:numRef>
          </c:val>
          <c:extLst>
            <c:ext xmlns:c16="http://schemas.microsoft.com/office/drawing/2014/chart" uri="{C3380CC4-5D6E-409C-BE32-E72D297353CC}">
              <c16:uniqueId val="{00000000-9205-4F4D-988A-A2D44B7DBAFA}"/>
            </c:ext>
          </c:extLst>
        </c:ser>
        <c:dLbls>
          <c:showLegendKey val="0"/>
          <c:showVal val="0"/>
          <c:showCatName val="0"/>
          <c:showSerName val="0"/>
          <c:showPercent val="0"/>
          <c:showBubbleSize val="0"/>
        </c:dLbls>
        <c:gapWidth val="150"/>
        <c:overlap val="100"/>
        <c:axId val="324957760"/>
        <c:axId val="324958320"/>
      </c:barChart>
      <c:catAx>
        <c:axId val="324957760"/>
        <c:scaling>
          <c:orientation val="minMax"/>
        </c:scaling>
        <c:delete val="0"/>
        <c:axPos val="b"/>
        <c:title>
          <c:tx>
            <c:rich>
              <a:bodyPr/>
              <a:lstStyle/>
              <a:p>
                <a:pPr>
                  <a:defRPr sz="1125" b="1" i="0" u="none" strike="noStrike" baseline="0">
                    <a:solidFill>
                      <a:srgbClr val="000000"/>
                    </a:solidFill>
                    <a:latin typeface="Arial"/>
                    <a:ea typeface="Arial"/>
                    <a:cs typeface="Arial"/>
                  </a:defRPr>
                </a:pPr>
                <a:r>
                  <a:rPr lang="en-US"/>
                  <a:t>year</a:t>
                </a:r>
              </a:p>
            </c:rich>
          </c:tx>
          <c:layout>
            <c:manualLayout>
              <c:xMode val="edge"/>
              <c:yMode val="edge"/>
              <c:x val="0.44814134719646498"/>
              <c:y val="0.908571428571429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125" b="0" i="0" u="none" strike="noStrike" baseline="0">
                <a:solidFill>
                  <a:srgbClr val="000000"/>
                </a:solidFill>
                <a:latin typeface="Arial"/>
                <a:ea typeface="Arial"/>
                <a:cs typeface="Arial"/>
              </a:defRPr>
            </a:pPr>
            <a:endParaRPr lang="en-US"/>
          </a:p>
        </c:txPr>
        <c:crossAx val="324958320"/>
        <c:crosses val="autoZero"/>
        <c:auto val="1"/>
        <c:lblAlgn val="ctr"/>
        <c:lblOffset val="100"/>
        <c:tickLblSkip val="2"/>
        <c:tickMarkSkip val="1"/>
        <c:noMultiLvlLbl val="0"/>
      </c:catAx>
      <c:valAx>
        <c:axId val="324958320"/>
        <c:scaling>
          <c:orientation val="minMax"/>
          <c:max val="200000"/>
        </c:scaling>
        <c:delete val="0"/>
        <c:axPos val="l"/>
        <c:majorGridlines>
          <c:spPr>
            <a:ln w="3175">
              <a:solidFill>
                <a:srgbClr val="000000"/>
              </a:solidFill>
              <a:prstDash val="solid"/>
            </a:ln>
          </c:spPr>
        </c:majorGridlines>
        <c:minorGridlines/>
        <c:title>
          <c:tx>
            <c:rich>
              <a:bodyPr/>
              <a:lstStyle/>
              <a:p>
                <a:pPr>
                  <a:defRPr sz="1125" b="1" i="0" u="none" strike="noStrike" baseline="0">
                    <a:solidFill>
                      <a:srgbClr val="000000"/>
                    </a:solidFill>
                    <a:latin typeface="Arial"/>
                    <a:ea typeface="Arial"/>
                    <a:cs typeface="Arial"/>
                  </a:defRPr>
                </a:pPr>
                <a:r>
                  <a:rPr lang="en-US"/>
                  <a:t>Acres</a:t>
                </a:r>
              </a:p>
            </c:rich>
          </c:tx>
          <c:layout>
            <c:manualLayout>
              <c:xMode val="edge"/>
              <c:yMode val="edge"/>
              <c:x val="3.2823221887465927E-2"/>
              <c:y val="0.457806465699586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324957760"/>
        <c:crosses val="autoZero"/>
        <c:crossBetween val="between"/>
      </c:valAx>
      <c:spPr>
        <a:solidFill>
          <a:srgbClr val="C0C0C0"/>
        </a:solidFill>
        <a:ln w="12700">
          <a:solidFill>
            <a:srgbClr val="808080"/>
          </a:solidFill>
          <a:prstDash val="solid"/>
        </a:ln>
      </c:spPr>
    </c:plotArea>
    <c:legend>
      <c:legendPos val="r"/>
      <c:layout>
        <c:manualLayout>
          <c:xMode val="edge"/>
          <c:yMode val="edge"/>
          <c:x val="0.82595527598829299"/>
          <c:y val="0.379691767754398"/>
          <c:w val="0.15725211354305699"/>
          <c:h val="0.25607119220645402"/>
        </c:manualLayout>
      </c:layout>
      <c:overlay val="0"/>
      <c:spPr>
        <a:solidFill>
          <a:srgbClr val="FFFFFF"/>
        </a:solidFill>
        <a:ln w="3175">
          <a:solidFill>
            <a:srgbClr val="000000"/>
          </a:solidFill>
          <a:prstDash val="solid"/>
        </a:ln>
      </c:spPr>
      <c:txPr>
        <a:bodyPr/>
        <a:lstStyle/>
        <a:p>
          <a:pPr>
            <a:defRPr sz="10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0000000000002" r="0.750000000000002"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118109</xdr:colOff>
      <xdr:row>1</xdr:row>
      <xdr:rowOff>106680</xdr:rowOff>
    </xdr:from>
    <xdr:to>
      <xdr:col>21</xdr:col>
      <xdr:colOff>28574</xdr:colOff>
      <xdr:row>42</xdr:row>
      <xdr:rowOff>57150</xdr:rowOff>
    </xdr:to>
    <xdr:graphicFrame macro="">
      <xdr:nvGraphicFramePr>
        <xdr:cNvPr id="1228" name="Chart 3">
          <a:extLst>
            <a:ext uri="{FF2B5EF4-FFF2-40B4-BE49-F238E27FC236}">
              <a16:creationId xmlns:a16="http://schemas.microsoft.com/office/drawing/2014/main" id="{00000000-0008-0000-0000-0000C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0.40932</cdr:x>
      <cdr:y>0.14392</cdr:y>
    </cdr:from>
    <cdr:to>
      <cdr:x>0.76857</cdr:x>
      <cdr:y>0.23389</cdr:y>
    </cdr:to>
    <cdr:sp macro="" textlink="">
      <cdr:nvSpPr>
        <cdr:cNvPr id="2" name="Text Box 2"/>
        <cdr:cNvSpPr txBox="1">
          <a:spLocks xmlns:a="http://schemas.openxmlformats.org/drawingml/2006/main" noChangeArrowheads="1"/>
        </cdr:cNvSpPr>
      </cdr:nvSpPr>
      <cdr:spPr bwMode="auto">
        <a:xfrm xmlns:a="http://schemas.openxmlformats.org/drawingml/2006/main">
          <a:off x="1788762" y="563958"/>
          <a:ext cx="1569948" cy="3525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2010 Goal: 115,229 acres</a:t>
          </a:r>
        </a:p>
      </cdr:txBody>
    </cdr:sp>
  </cdr:relSizeAnchor>
</c:userShapes>
</file>

<file path=xl/drawings/drawing11.xml><?xml version="1.0" encoding="utf-8"?>
<c:userShapes xmlns:c="http://schemas.openxmlformats.org/drawingml/2006/chart">
  <cdr:relSizeAnchor xmlns:cdr="http://schemas.openxmlformats.org/drawingml/2006/chartDrawing">
    <cdr:from>
      <cdr:x>0.37682</cdr:x>
      <cdr:y>0.14925</cdr:y>
    </cdr:from>
    <cdr:to>
      <cdr:x>0.74147</cdr:x>
      <cdr:y>0.21573</cdr:y>
    </cdr:to>
    <cdr:sp macro="" textlink="">
      <cdr:nvSpPr>
        <cdr:cNvPr id="7170" name="Text Box 2"/>
        <cdr:cNvSpPr txBox="1">
          <a:spLocks xmlns:a="http://schemas.openxmlformats.org/drawingml/2006/main" noChangeArrowheads="1"/>
        </cdr:cNvSpPr>
      </cdr:nvSpPr>
      <cdr:spPr bwMode="auto">
        <a:xfrm xmlns:a="http://schemas.openxmlformats.org/drawingml/2006/main">
          <a:off x="1649621" y="589123"/>
          <a:ext cx="1596325" cy="2624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2010 Goal: 46,030 acres</a:t>
          </a:r>
        </a:p>
      </cdr:txBody>
    </cdr:sp>
  </cdr:relSizeAnchor>
</c:userShapes>
</file>

<file path=xl/drawings/drawing12.xml><?xml version="1.0" encoding="utf-8"?>
<xdr:wsDr xmlns:xdr="http://schemas.openxmlformats.org/drawingml/2006/spreadsheetDrawing" xmlns:a="http://schemas.openxmlformats.org/drawingml/2006/main">
  <xdr:twoCellAnchor>
    <xdr:from>
      <xdr:col>15</xdr:col>
      <xdr:colOff>135255</xdr:colOff>
      <xdr:row>2</xdr:row>
      <xdr:rowOff>142875</xdr:rowOff>
    </xdr:from>
    <xdr:to>
      <xdr:col>29</xdr:col>
      <xdr:colOff>266700</xdr:colOff>
      <xdr:row>36</xdr:row>
      <xdr:rowOff>133350</xdr:rowOff>
    </xdr:to>
    <xdr:graphicFrame macro="">
      <xdr:nvGraphicFramePr>
        <xdr:cNvPr id="3273" name="Chart 1">
          <a:extLst>
            <a:ext uri="{FF2B5EF4-FFF2-40B4-BE49-F238E27FC236}">
              <a16:creationId xmlns:a16="http://schemas.microsoft.com/office/drawing/2014/main" id="{00000000-0008-0000-0500-0000C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0.16359</cdr:x>
      <cdr:y>0.20874</cdr:y>
    </cdr:from>
    <cdr:to>
      <cdr:x>0.80261</cdr:x>
      <cdr:y>0.20874</cdr:y>
    </cdr:to>
    <cdr:sp macro="" textlink="">
      <cdr:nvSpPr>
        <cdr:cNvPr id="8193" name="Line 1"/>
        <cdr:cNvSpPr>
          <a:spLocks xmlns:a="http://schemas.openxmlformats.org/drawingml/2006/main" noChangeShapeType="1"/>
        </cdr:cNvSpPr>
      </cdr:nvSpPr>
      <cdr:spPr bwMode="auto">
        <a:xfrm xmlns:a="http://schemas.openxmlformats.org/drawingml/2006/main">
          <a:off x="1374016" y="1147235"/>
          <a:ext cx="5367222" cy="0"/>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0.33409</cdr:x>
      <cdr:y>0.12577</cdr:y>
    </cdr:from>
    <cdr:to>
      <cdr:x>0.66107</cdr:x>
      <cdr:y>0.186</cdr:y>
    </cdr:to>
    <cdr:sp macro="" textlink="">
      <cdr:nvSpPr>
        <cdr:cNvPr id="8194" name="Text Box 2"/>
        <cdr:cNvSpPr txBox="1">
          <a:spLocks xmlns:a="http://schemas.openxmlformats.org/drawingml/2006/main" noChangeArrowheads="1"/>
        </cdr:cNvSpPr>
      </cdr:nvSpPr>
      <cdr:spPr bwMode="auto">
        <a:xfrm xmlns:a="http://schemas.openxmlformats.org/drawingml/2006/main">
          <a:off x="2806110" y="691230"/>
          <a:ext cx="2746352" cy="3310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Goal: 185,000 acres</a:t>
          </a: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0</xdr:col>
      <xdr:colOff>0</xdr:colOff>
      <xdr:row>4</xdr:row>
      <xdr:rowOff>38100</xdr:rowOff>
    </xdr:from>
    <xdr:to>
      <xdr:col>6</xdr:col>
      <xdr:colOff>428625</xdr:colOff>
      <xdr:row>44</xdr:row>
      <xdr:rowOff>66675</xdr:rowOff>
    </xdr:to>
    <xdr:pic>
      <xdr:nvPicPr>
        <xdr:cNvPr id="2" name="Picture 1" descr="crowndensity.gif">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75"/>
          <a:ext cx="3971925" cy="650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0.12881</cdr:x>
      <cdr:y>0.15291</cdr:y>
    </cdr:from>
    <cdr:to>
      <cdr:x>0.85545</cdr:x>
      <cdr:y>0.15487</cdr:y>
    </cdr:to>
    <cdr:sp macro="" textlink="">
      <cdr:nvSpPr>
        <cdr:cNvPr id="4097" name="Line 1"/>
        <cdr:cNvSpPr>
          <a:spLocks xmlns:a="http://schemas.openxmlformats.org/drawingml/2006/main" noChangeShapeType="1"/>
        </cdr:cNvSpPr>
      </cdr:nvSpPr>
      <cdr:spPr bwMode="auto">
        <a:xfrm xmlns:a="http://schemas.openxmlformats.org/drawingml/2006/main">
          <a:off x="1281635" y="1070224"/>
          <a:ext cx="7229905" cy="13720"/>
        </a:xfrm>
        <a:prstGeom xmlns:a="http://schemas.openxmlformats.org/drawingml/2006/main" prst="line">
          <a:avLst/>
        </a:prstGeom>
        <a:noFill xmlns:a="http://schemas.openxmlformats.org/drawingml/2006/main"/>
        <a:ln xmlns:a="http://schemas.openxmlformats.org/drawingml/2006/main" w="9525">
          <a:solidFill>
            <a:srgbClr val="000000"/>
          </a:solidFill>
          <a:prstDash val="dash"/>
          <a:round/>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0.35978</cdr:x>
      <cdr:y>0.15988</cdr:y>
    </cdr:from>
    <cdr:to>
      <cdr:x>0.61996</cdr:x>
      <cdr:y>0.24381</cdr:y>
    </cdr:to>
    <cdr:sp macro="" textlink="">
      <cdr:nvSpPr>
        <cdr:cNvPr id="4099" name="Text Box 3"/>
        <cdr:cNvSpPr txBox="1">
          <a:spLocks xmlns:a="http://schemas.openxmlformats.org/drawingml/2006/main" noChangeArrowheads="1"/>
        </cdr:cNvSpPr>
      </cdr:nvSpPr>
      <cdr:spPr bwMode="auto">
        <a:xfrm xmlns:a="http://schemas.openxmlformats.org/drawingml/2006/main">
          <a:off x="3579718" y="1119001"/>
          <a:ext cx="2588742" cy="5874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Goal: 185,000 acres</a:t>
          </a: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476249</xdr:colOff>
      <xdr:row>57</xdr:row>
      <xdr:rowOff>91440</xdr:rowOff>
    </xdr:from>
    <xdr:to>
      <xdr:col>12</xdr:col>
      <xdr:colOff>57992</xdr:colOff>
      <xdr:row>82</xdr:row>
      <xdr:rowOff>95250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476250</xdr:colOff>
      <xdr:row>82</xdr:row>
      <xdr:rowOff>148588</xdr:rowOff>
    </xdr:from>
    <xdr:to>
      <xdr:col>12</xdr:col>
      <xdr:colOff>95250</xdr:colOff>
      <xdr:row>107</xdr:row>
      <xdr:rowOff>151255</xdr:rowOff>
    </xdr:to>
    <xdr:graphicFrame macro="">
      <xdr:nvGraphicFramePr>
        <xdr:cNvPr id="3" name="Chart 5">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179165</xdr:colOff>
      <xdr:row>82</xdr:row>
      <xdr:rowOff>139064</xdr:rowOff>
    </xdr:from>
    <xdr:to>
      <xdr:col>19</xdr:col>
      <xdr:colOff>596265</xdr:colOff>
      <xdr:row>107</xdr:row>
      <xdr:rowOff>141731</xdr:rowOff>
    </xdr:to>
    <xdr:graphicFrame macro="">
      <xdr:nvGraphicFramePr>
        <xdr:cNvPr id="4" name="Chart 6">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200025</xdr:colOff>
      <xdr:row>57</xdr:row>
      <xdr:rowOff>85725</xdr:rowOff>
    </xdr:from>
    <xdr:to>
      <xdr:col>19</xdr:col>
      <xdr:colOff>607695</xdr:colOff>
      <xdr:row>82</xdr:row>
      <xdr:rowOff>85725</xdr:rowOff>
    </xdr:to>
    <xdr:graphicFrame macro="">
      <xdr:nvGraphicFramePr>
        <xdr:cNvPr id="5" name="Chart 5">
          <a:extLst>
            <a:ext uri="{FF2B5EF4-FFF2-40B4-BE49-F238E27FC236}">
              <a16:creationId xmlns:a16="http://schemas.microsoft.com/office/drawing/2014/main" id="{00000000-0008-0000-0200-000005000000}"/>
            </a:ext>
            <a:ext uri="{147F2762-F138-4A5C-976F-8EAC2B608ADB}">
              <a16:predDERef xmlns:a16="http://schemas.microsoft.com/office/drawing/2014/main" pre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0.40291</cdr:x>
      <cdr:y>0.14563</cdr:y>
    </cdr:from>
    <cdr:to>
      <cdr:x>0.76997</cdr:x>
      <cdr:y>0.23367</cdr:y>
    </cdr:to>
    <cdr:sp macro="" textlink="">
      <cdr:nvSpPr>
        <cdr:cNvPr id="5122" name="Text Box 2"/>
        <cdr:cNvSpPr txBox="1">
          <a:spLocks xmlns:a="http://schemas.openxmlformats.org/drawingml/2006/main" noChangeArrowheads="1"/>
        </cdr:cNvSpPr>
      </cdr:nvSpPr>
      <cdr:spPr bwMode="auto">
        <a:xfrm xmlns:a="http://schemas.openxmlformats.org/drawingml/2006/main">
          <a:off x="1754605" y="590066"/>
          <a:ext cx="1598483" cy="35673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Goal: 20,602 acres</a:t>
          </a:r>
        </a:p>
      </cdr:txBody>
    </cdr:sp>
  </cdr:relSizeAnchor>
</c:userShapes>
</file>

<file path=xl/drawings/drawing5.xml><?xml version="1.0" encoding="utf-8"?>
<c:userShapes xmlns:c="http://schemas.openxmlformats.org/drawingml/2006/chart">
  <cdr:relSizeAnchor xmlns:cdr="http://schemas.openxmlformats.org/drawingml/2006/chartDrawing">
    <cdr:from>
      <cdr:x>0.41586</cdr:x>
      <cdr:y>0.15895</cdr:y>
    </cdr:from>
    <cdr:to>
      <cdr:x>0.77511</cdr:x>
      <cdr:y>0.24892</cdr:y>
    </cdr:to>
    <cdr:sp macro="" textlink="">
      <cdr:nvSpPr>
        <cdr:cNvPr id="3" name="Text Box 2"/>
        <cdr:cNvSpPr txBox="1">
          <a:spLocks xmlns:a="http://schemas.openxmlformats.org/drawingml/2006/main" noChangeArrowheads="1"/>
        </cdr:cNvSpPr>
      </cdr:nvSpPr>
      <cdr:spPr bwMode="auto">
        <a:xfrm xmlns:a="http://schemas.openxmlformats.org/drawingml/2006/main">
          <a:off x="1817337" y="524443"/>
          <a:ext cx="1569948" cy="2968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Goal: 120,306 acres</a:t>
          </a:r>
        </a:p>
      </cdr:txBody>
    </cdr:sp>
  </cdr:relSizeAnchor>
</c:userShapes>
</file>

<file path=xl/drawings/drawing6.xml><?xml version="1.0" encoding="utf-8"?>
<c:userShapes xmlns:c="http://schemas.openxmlformats.org/drawingml/2006/chart">
  <cdr:relSizeAnchor xmlns:cdr="http://schemas.openxmlformats.org/drawingml/2006/chartDrawing">
    <cdr:from>
      <cdr:x>0.40511</cdr:x>
      <cdr:y>0.14605</cdr:y>
    </cdr:from>
    <cdr:to>
      <cdr:x>0.76976</cdr:x>
      <cdr:y>0.2358</cdr:y>
    </cdr:to>
    <cdr:sp macro="" textlink="">
      <cdr:nvSpPr>
        <cdr:cNvPr id="7170" name="Text Box 2"/>
        <cdr:cNvSpPr txBox="1">
          <a:spLocks xmlns:a="http://schemas.openxmlformats.org/drawingml/2006/main" noChangeArrowheads="1"/>
        </cdr:cNvSpPr>
      </cdr:nvSpPr>
      <cdr:spPr bwMode="auto">
        <a:xfrm xmlns:a="http://schemas.openxmlformats.org/drawingml/2006/main">
          <a:off x="1773446" y="483264"/>
          <a:ext cx="1596325" cy="2969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Goal: 33,647 acres</a:t>
          </a:r>
        </a:p>
      </cdr:txBody>
    </cdr:sp>
  </cdr:relSizeAnchor>
</c:userShapes>
</file>

<file path=xl/drawings/drawing7.xml><?xml version="1.0" encoding="utf-8"?>
<c:userShapes xmlns:c="http://schemas.openxmlformats.org/drawingml/2006/chart">
  <cdr:relSizeAnchor xmlns:cdr="http://schemas.openxmlformats.org/drawingml/2006/chartDrawing">
    <cdr:from>
      <cdr:x>0.41586</cdr:x>
      <cdr:y>0.14726</cdr:y>
    </cdr:from>
    <cdr:to>
      <cdr:x>0.77511</cdr:x>
      <cdr:y>0.23723</cdr:y>
    </cdr:to>
    <cdr:sp macro="" textlink="">
      <cdr:nvSpPr>
        <cdr:cNvPr id="6146" name="Text Box 2"/>
        <cdr:cNvSpPr txBox="1">
          <a:spLocks xmlns:a="http://schemas.openxmlformats.org/drawingml/2006/main" noChangeArrowheads="1"/>
        </cdr:cNvSpPr>
      </cdr:nvSpPr>
      <cdr:spPr bwMode="auto">
        <a:xfrm xmlns:a="http://schemas.openxmlformats.org/drawingml/2006/main">
          <a:off x="1817337" y="596141"/>
          <a:ext cx="1569948" cy="3642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Goal: 10,334 acres</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95250</xdr:colOff>
      <xdr:row>61</xdr:row>
      <xdr:rowOff>158115</xdr:rowOff>
    </xdr:from>
    <xdr:to>
      <xdr:col>5</xdr:col>
      <xdr:colOff>638176</xdr:colOff>
      <xdr:row>86</xdr:row>
      <xdr:rowOff>47625</xdr:rowOff>
    </xdr:to>
    <xdr:graphicFrame macro="">
      <xdr:nvGraphicFramePr>
        <xdr:cNvPr id="2" name="Chart 1">
          <a:extLst>
            <a:ext uri="{FF2B5EF4-FFF2-40B4-BE49-F238E27FC236}">
              <a16:creationId xmlns:a16="http://schemas.microsoft.com/office/drawing/2014/main" id="{00000000-0008-0000-0300-00005C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131445</xdr:colOff>
      <xdr:row>62</xdr:row>
      <xdr:rowOff>15239</xdr:rowOff>
    </xdr:from>
    <xdr:to>
      <xdr:col>12</xdr:col>
      <xdr:colOff>215265</xdr:colOff>
      <xdr:row>86</xdr:row>
      <xdr:rowOff>47624</xdr:rowOff>
    </xdr:to>
    <xdr:graphicFrame macro="">
      <xdr:nvGraphicFramePr>
        <xdr:cNvPr id="3" name="Chart 5">
          <a:extLst>
            <a:ext uri="{FF2B5EF4-FFF2-40B4-BE49-F238E27FC236}">
              <a16:creationId xmlns:a16="http://schemas.microsoft.com/office/drawing/2014/main" id="{00000000-0008-0000-0300-00005D0A0000}"/>
            </a:ext>
            <a:ext uri="{147F2762-F138-4A5C-976F-8EAC2B608ADB}">
              <a16:predDERef xmlns:a16="http://schemas.microsoft.com/office/drawing/2014/main" pred="{00000000-0008-0000-0300-00005C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390525</xdr:colOff>
      <xdr:row>61</xdr:row>
      <xdr:rowOff>148589</xdr:rowOff>
    </xdr:from>
    <xdr:to>
      <xdr:col>18</xdr:col>
      <xdr:colOff>481965</xdr:colOff>
      <xdr:row>86</xdr:row>
      <xdr:rowOff>47625</xdr:rowOff>
    </xdr:to>
    <xdr:graphicFrame macro="">
      <xdr:nvGraphicFramePr>
        <xdr:cNvPr id="4" name="Chart 6">
          <a:extLst>
            <a:ext uri="{FF2B5EF4-FFF2-40B4-BE49-F238E27FC236}">
              <a16:creationId xmlns:a16="http://schemas.microsoft.com/office/drawing/2014/main" id="{00000000-0008-0000-0300-00005E0A0000}"/>
            </a:ext>
            <a:ext uri="{147F2762-F138-4A5C-976F-8EAC2B608ADB}">
              <a16:predDERef xmlns:a16="http://schemas.microsoft.com/office/drawing/2014/main" pred="{00000000-0008-0000-0300-00005D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0.39637</cdr:x>
      <cdr:y>0.14242</cdr:y>
    </cdr:from>
    <cdr:to>
      <cdr:x>0.76343</cdr:x>
      <cdr:y>0.23046</cdr:y>
    </cdr:to>
    <cdr:sp macro="" textlink="">
      <cdr:nvSpPr>
        <cdr:cNvPr id="2" name="Text Box 2"/>
        <cdr:cNvSpPr txBox="1">
          <a:spLocks xmlns:a="http://schemas.openxmlformats.org/drawingml/2006/main" noChangeArrowheads="1"/>
        </cdr:cNvSpPr>
      </cdr:nvSpPr>
      <cdr:spPr bwMode="auto">
        <a:xfrm xmlns:a="http://schemas.openxmlformats.org/drawingml/2006/main">
          <a:off x="1732938" y="560793"/>
          <a:ext cx="1604777" cy="3466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US" sz="1000" b="1" i="0" u="none" strike="noStrike" baseline="0">
              <a:solidFill>
                <a:srgbClr val="000000"/>
              </a:solidFill>
              <a:latin typeface="Arial"/>
              <a:cs typeface="Arial"/>
            </a:rPr>
            <a:t>2010 Goal: 23,630 acres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2"/>
  <sheetViews>
    <sheetView tabSelected="1" workbookViewId="0">
      <selection activeCell="C39" sqref="C39"/>
    </sheetView>
  </sheetViews>
  <sheetFormatPr defaultColWidth="8.85546875" defaultRowHeight="15"/>
  <cols>
    <col min="1" max="1" width="10" style="28" customWidth="1"/>
    <col min="2" max="2" width="18.85546875" style="28" customWidth="1"/>
    <col min="3" max="3" width="20.7109375" style="28" customWidth="1"/>
    <col min="4" max="5" width="8.28515625" style="28" bestFit="1" customWidth="1"/>
    <col min="6" max="6" width="8.85546875" style="28" customWidth="1"/>
    <col min="7" max="13" width="8.28515625" style="28" bestFit="1" customWidth="1"/>
    <col min="14" max="15" width="8.7109375" style="28" bestFit="1" customWidth="1"/>
    <col min="16" max="28" width="8.28515625" style="28" bestFit="1" customWidth="1"/>
    <col min="29" max="30" width="9.28515625" style="28" bestFit="1" customWidth="1"/>
    <col min="31" max="31" width="11.28515625" style="28" customWidth="1"/>
    <col min="32" max="32" width="9.28515625" style="28" bestFit="1" customWidth="1"/>
    <col min="33" max="33" width="8.85546875" style="28"/>
    <col min="34" max="34" width="9.5703125" style="28" bestFit="1" customWidth="1"/>
    <col min="35" max="35" width="9.85546875" style="28" customWidth="1"/>
    <col min="36" max="36" width="10.85546875" style="28" bestFit="1" customWidth="1"/>
    <col min="37" max="37" width="11.42578125" style="28" bestFit="1" customWidth="1"/>
    <col min="38" max="16384" width="8.85546875" style="28"/>
  </cols>
  <sheetData>
    <row r="1" spans="1:37" s="38" customFormat="1" ht="60">
      <c r="A1" s="88"/>
      <c r="B1" s="39" t="s">
        <v>0</v>
      </c>
      <c r="C1" s="40" t="s">
        <v>1</v>
      </c>
      <c r="D1" s="15" t="s">
        <v>2</v>
      </c>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row>
    <row r="2" spans="1:37">
      <c r="A2" s="89">
        <f>SAV!A8</f>
        <v>1984</v>
      </c>
      <c r="B2" s="44">
        <f>SAV!C8</f>
        <v>38227.645178999999</v>
      </c>
      <c r="C2" s="44">
        <f>SAV!E8</f>
        <v>730.55600399999992</v>
      </c>
      <c r="D2" s="41"/>
      <c r="E2" s="41"/>
      <c r="F2" s="44"/>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5"/>
    </row>
    <row r="3" spans="1:37">
      <c r="A3" s="89">
        <f>SAV!A9</f>
        <v>1985</v>
      </c>
      <c r="B3" s="44">
        <f>SAV!C9</f>
        <v>49107.898478999996</v>
      </c>
      <c r="C3" s="44">
        <f>SAV!E9</f>
        <v>0</v>
      </c>
      <c r="F3" s="46"/>
      <c r="AC3" s="41"/>
      <c r="AH3" s="42"/>
      <c r="AI3" s="41"/>
      <c r="AJ3" s="42"/>
    </row>
    <row r="4" spans="1:37">
      <c r="A4" s="89">
        <f>SAV!A10</f>
        <v>1986</v>
      </c>
      <c r="B4" s="44">
        <f>SAV!C10</f>
        <v>47413.662896999987</v>
      </c>
      <c r="C4" s="44">
        <f>SAV!E10</f>
        <v>275.99715899999995</v>
      </c>
    </row>
    <row r="5" spans="1:37">
      <c r="A5" s="89">
        <f>SAV!A11</f>
        <v>1987</v>
      </c>
      <c r="B5" s="44">
        <f>SAV!C11</f>
        <v>49639.95102</v>
      </c>
      <c r="C5" s="44">
        <f>SAV!E11</f>
        <v>0</v>
      </c>
    </row>
    <row r="6" spans="1:37">
      <c r="A6" s="89">
        <f>SAV!A12</f>
        <v>1988</v>
      </c>
      <c r="B6" s="44" t="e">
        <f>NA()</f>
        <v>#N/A</v>
      </c>
      <c r="C6" s="44" t="e">
        <f>NA()</f>
        <v>#N/A</v>
      </c>
    </row>
    <row r="7" spans="1:37">
      <c r="A7" s="89">
        <f>SAV!A13</f>
        <v>1989</v>
      </c>
      <c r="B7" s="44">
        <f>SAV!C13</f>
        <v>59681.24115899999</v>
      </c>
      <c r="C7" s="44">
        <f>SAV!E13</f>
        <v>0</v>
      </c>
    </row>
    <row r="8" spans="1:37">
      <c r="A8" s="89">
        <f>SAV!A14</f>
        <v>1990</v>
      </c>
      <c r="B8" s="44">
        <f>SAV!C14</f>
        <v>60027.170447999997</v>
      </c>
      <c r="C8" s="44">
        <f>SAV!E14</f>
        <v>0</v>
      </c>
    </row>
    <row r="9" spans="1:37">
      <c r="A9" s="89">
        <f>SAV!A15</f>
        <v>1991</v>
      </c>
      <c r="B9" s="44">
        <f>SAV!C15</f>
        <v>63321.863366999998</v>
      </c>
      <c r="C9" s="44">
        <f>SAV!E15</f>
        <v>0</v>
      </c>
    </row>
    <row r="10" spans="1:37">
      <c r="A10" s="89">
        <f>SAV!A16</f>
        <v>1992</v>
      </c>
      <c r="B10" s="44">
        <f>SAV!C16</f>
        <v>70590.20864099999</v>
      </c>
      <c r="C10" s="44">
        <f>SAV!E16</f>
        <v>0</v>
      </c>
    </row>
    <row r="11" spans="1:37">
      <c r="A11" s="89">
        <f>SAV!A17</f>
        <v>1993</v>
      </c>
      <c r="B11" s="44">
        <f>SAV!C17</f>
        <v>73114.190180999984</v>
      </c>
      <c r="C11" s="44">
        <f>SAV!E17</f>
        <v>0</v>
      </c>
    </row>
    <row r="12" spans="1:37">
      <c r="A12" s="89">
        <f>SAV!A18</f>
        <v>1994</v>
      </c>
      <c r="B12" s="44">
        <f>SAV!C18</f>
        <v>65446.119770999991</v>
      </c>
      <c r="C12" s="44">
        <f>SAV!E18</f>
        <v>0</v>
      </c>
    </row>
    <row r="13" spans="1:37">
      <c r="A13" s="89">
        <f>SAV!A19</f>
        <v>1995</v>
      </c>
      <c r="B13" s="44">
        <f>SAV!C19</f>
        <v>59928.598269000002</v>
      </c>
      <c r="C13" s="44">
        <f>SAV!E19</f>
        <v>0</v>
      </c>
    </row>
    <row r="14" spans="1:37">
      <c r="A14" s="89">
        <f>SAV!A20</f>
        <v>1996</v>
      </c>
      <c r="B14" s="44">
        <f>SAV!C20</f>
        <v>63496.372448999988</v>
      </c>
      <c r="C14" s="44">
        <f>SAV!E20</f>
        <v>0</v>
      </c>
    </row>
    <row r="15" spans="1:37">
      <c r="A15" s="89">
        <f>SAV!A21</f>
        <v>1997</v>
      </c>
      <c r="B15" s="44">
        <f>SAV!C21</f>
        <v>69269.232713999998</v>
      </c>
      <c r="C15" s="44">
        <f>SAV!E21</f>
        <v>0</v>
      </c>
    </row>
    <row r="16" spans="1:37">
      <c r="A16" s="89">
        <f>SAV!A22</f>
        <v>1998</v>
      </c>
      <c r="B16" s="44">
        <f>SAV!C22</f>
        <v>63517.500353999996</v>
      </c>
      <c r="C16" s="44">
        <f>SAV!E22</f>
        <v>0</v>
      </c>
    </row>
    <row r="17" spans="1:3">
      <c r="A17" s="89">
        <f>SAV!A23</f>
        <v>1999</v>
      </c>
      <c r="B17" s="44">
        <f>SAV!C23</f>
        <v>64717.664201999993</v>
      </c>
      <c r="C17" s="44">
        <f>SAV!E23</f>
        <v>3382.0335617920064</v>
      </c>
    </row>
    <row r="18" spans="1:3">
      <c r="A18" s="89">
        <f>SAV!A24</f>
        <v>2000</v>
      </c>
      <c r="B18" s="44">
        <f>SAV!C24</f>
        <v>69156.476420999999</v>
      </c>
      <c r="C18" s="44">
        <f>SAV!E24</f>
        <v>0</v>
      </c>
    </row>
    <row r="19" spans="1:3">
      <c r="A19" s="89">
        <f>SAV!A25</f>
        <v>2001</v>
      </c>
      <c r="B19" s="44">
        <f>SAV!C25</f>
        <v>77889.195554999998</v>
      </c>
      <c r="C19" s="44">
        <f>SAV!E25</f>
        <v>7525.2794958075401</v>
      </c>
    </row>
    <row r="20" spans="1:3">
      <c r="A20" s="89">
        <f>SAV!A26</f>
        <v>2002</v>
      </c>
      <c r="B20" s="44">
        <f>SAV!C26</f>
        <v>89659.069565999991</v>
      </c>
      <c r="C20" s="44">
        <f>SAV!E26</f>
        <v>0</v>
      </c>
    </row>
    <row r="21" spans="1:3">
      <c r="A21" s="89">
        <f>SAV!A27</f>
        <v>2003</v>
      </c>
      <c r="B21" s="44">
        <f>SAV!C27</f>
        <v>61695.261791999998</v>
      </c>
      <c r="C21" s="44">
        <f>SAV!E27</f>
        <v>1831.6674902754603</v>
      </c>
    </row>
    <row r="22" spans="1:3">
      <c r="A22" s="89">
        <f>SAV!A28</f>
        <v>2004</v>
      </c>
      <c r="B22" s="44">
        <f>SAV!C28</f>
        <v>72945.315206999992</v>
      </c>
      <c r="C22" s="44">
        <f>SAV!E28</f>
        <v>0</v>
      </c>
    </row>
    <row r="23" spans="1:3">
      <c r="A23" s="89">
        <f>SAV!A29</f>
        <v>2005</v>
      </c>
      <c r="B23" s="44">
        <f>SAV!C29</f>
        <v>78262.900007999997</v>
      </c>
      <c r="C23" s="44">
        <f>SAV!E29</f>
        <v>0</v>
      </c>
    </row>
    <row r="24" spans="1:3">
      <c r="A24" s="89">
        <f>SAV!A30</f>
        <v>2006</v>
      </c>
      <c r="B24" s="44">
        <f>SAV!C30</f>
        <v>59160.432122999999</v>
      </c>
      <c r="C24" s="44">
        <f>SAV!E30</f>
        <v>0</v>
      </c>
    </row>
    <row r="25" spans="1:3">
      <c r="A25" s="89">
        <f>SAV!A31</f>
        <v>2007</v>
      </c>
      <c r="B25" s="44">
        <f>SAV!C31</f>
        <v>64917.477347999986</v>
      </c>
      <c r="C25" s="44">
        <f>SAV!E31</f>
        <v>0</v>
      </c>
    </row>
    <row r="26" spans="1:3">
      <c r="A26" s="89">
        <f>SAV!A32</f>
        <v>2008</v>
      </c>
      <c r="B26" s="44">
        <f>SAV!C32</f>
        <v>76860.25422599999</v>
      </c>
      <c r="C26" s="44">
        <f>SAV!E32</f>
        <v>0</v>
      </c>
    </row>
    <row r="27" spans="1:3">
      <c r="A27" s="89">
        <f>SAV!A33</f>
        <v>2009</v>
      </c>
      <c r="B27" s="44">
        <f>SAV!C33</f>
        <v>85914.463469999988</v>
      </c>
      <c r="C27" s="44">
        <f>SAV!E33</f>
        <v>0</v>
      </c>
    </row>
    <row r="28" spans="1:3">
      <c r="A28" s="89">
        <f>SAV!A34</f>
        <v>2010</v>
      </c>
      <c r="B28" s="44">
        <f>SAV!C34</f>
        <v>79664.112551999991</v>
      </c>
      <c r="C28" s="44">
        <f>SAV!E34</f>
        <v>0</v>
      </c>
    </row>
    <row r="29" spans="1:3">
      <c r="A29" s="89">
        <f>SAV!A35</f>
        <v>2011</v>
      </c>
      <c r="B29" s="44">
        <f>SAV!C35</f>
        <v>57964.370300999995</v>
      </c>
      <c r="C29" s="44">
        <f>SAV!E35</f>
        <v>5118.699928472015</v>
      </c>
    </row>
    <row r="30" spans="1:3">
      <c r="A30" s="89">
        <f>SAV!A36</f>
        <v>2012</v>
      </c>
      <c r="B30" s="44">
        <f>SAV!C36</f>
        <v>48195.024717</v>
      </c>
      <c r="C30" s="44">
        <f>SAV!E36</f>
        <v>0</v>
      </c>
    </row>
    <row r="31" spans="1:3">
      <c r="A31" s="89">
        <f>SAV!A37</f>
        <v>2013</v>
      </c>
      <c r="B31" s="44">
        <f>SAV!C37</f>
        <v>59711.092321876684</v>
      </c>
      <c r="C31" s="44">
        <f>SAV!E37</f>
        <v>0</v>
      </c>
    </row>
    <row r="32" spans="1:3">
      <c r="A32" s="89">
        <f>SAV!A38</f>
        <v>2014</v>
      </c>
      <c r="B32" s="44">
        <f>SAV!C38</f>
        <v>75438.259730999998</v>
      </c>
      <c r="C32" s="44">
        <f>SAV!E38</f>
        <v>0</v>
      </c>
    </row>
    <row r="33" spans="1:3">
      <c r="A33" s="89">
        <f>SAV!A39</f>
        <v>2015</v>
      </c>
      <c r="B33" s="44">
        <f>SAV!C39</f>
        <v>92314.804271891437</v>
      </c>
      <c r="C33" s="44">
        <f>SAV!E39</f>
        <v>0</v>
      </c>
    </row>
    <row r="34" spans="1:3">
      <c r="A34" s="89">
        <f>SAV!A40</f>
        <v>2016</v>
      </c>
      <c r="B34" s="44">
        <f>SAV!C40</f>
        <v>97666.786470602572</v>
      </c>
      <c r="C34" s="44">
        <f>SAV!E40</f>
        <v>1951.4341943347861</v>
      </c>
    </row>
    <row r="35" spans="1:3">
      <c r="A35" s="89">
        <f>SAV!A41</f>
        <v>2017</v>
      </c>
      <c r="B35" s="44">
        <f>SAV!C41</f>
        <v>104892.87621719918</v>
      </c>
      <c r="C35" s="44">
        <f>SAV!E41</f>
        <v>0</v>
      </c>
    </row>
    <row r="36" spans="1:3">
      <c r="A36" s="89">
        <f>SAV!A42</f>
        <v>2018</v>
      </c>
      <c r="B36" s="44">
        <f>SAV!C42</f>
        <v>99511.221710999976</v>
      </c>
      <c r="C36" s="44">
        <f>SAV!E42</f>
        <v>8566.6391228212015</v>
      </c>
    </row>
    <row r="37" spans="1:3">
      <c r="A37" s="89">
        <f>SAV!A43</f>
        <v>2019</v>
      </c>
      <c r="B37" s="44">
        <f>SAV!C43</f>
        <v>66684.118055899788</v>
      </c>
      <c r="C37" s="44">
        <f>SAV!E43</f>
        <v>0</v>
      </c>
    </row>
    <row r="38" spans="1:3">
      <c r="A38" s="89">
        <f>SAV!A44</f>
        <v>2020</v>
      </c>
      <c r="B38" s="44">
        <f>SAV!C44</f>
        <v>63131.589072218645</v>
      </c>
      <c r="C38" s="44">
        <f>SAV!E44</f>
        <v>0</v>
      </c>
    </row>
    <row r="39" spans="1:3">
      <c r="A39" s="89">
        <f>SAV!A45</f>
        <v>2021</v>
      </c>
      <c r="B39" s="44">
        <f>SAV!C45</f>
        <v>68025.271031089782</v>
      </c>
      <c r="C39" s="44">
        <f>SAV!E45</f>
        <v>65.995023319630477</v>
      </c>
    </row>
    <row r="40" spans="1:3">
      <c r="A40" s="89">
        <f>SAV!A46</f>
        <v>2022</v>
      </c>
      <c r="B40" s="44">
        <f>SAV!C46</f>
        <v>77424.911624774148</v>
      </c>
      <c r="C40" s="44">
        <f>SAV!E46</f>
        <v>0</v>
      </c>
    </row>
    <row r="41" spans="1:3">
      <c r="A41" s="89">
        <f>SAV!A47</f>
        <v>2023</v>
      </c>
      <c r="B41" s="44">
        <f>SAV!C47</f>
        <v>79716.401027999993</v>
      </c>
      <c r="C41" s="44">
        <f>SAV!E47</f>
        <v>3702.5455621910282</v>
      </c>
    </row>
    <row r="42" spans="1:3">
      <c r="A42" s="89">
        <f>SAV!A48</f>
        <v>2024</v>
      </c>
      <c r="B42" s="44">
        <f>SAV!C48</f>
        <v>82777.5641264156</v>
      </c>
      <c r="C42" s="44">
        <f>SAV!E48</f>
        <v>0</v>
      </c>
    </row>
  </sheetData>
  <phoneticPr fontId="16"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1"/>
  <sheetViews>
    <sheetView workbookViewId="0">
      <pane xSplit="1" ySplit="1" topLeftCell="B2" activePane="bottomRight" state="frozen"/>
      <selection pane="bottomRight" activeCell="F47" sqref="F47"/>
      <selection pane="bottomLeft" activeCell="A2" sqref="A2"/>
      <selection pane="topRight" activeCell="B1" sqref="B1"/>
    </sheetView>
  </sheetViews>
  <sheetFormatPr defaultColWidth="8.85546875" defaultRowHeight="12.75"/>
  <cols>
    <col min="1" max="1" width="18" customWidth="1"/>
    <col min="2" max="3" width="10.7109375" customWidth="1"/>
    <col min="4" max="5" width="10.140625" customWidth="1"/>
    <col min="6" max="6" width="12.140625" customWidth="1"/>
    <col min="7" max="7" width="11.7109375" customWidth="1"/>
    <col min="8" max="8" width="9.42578125" customWidth="1"/>
    <col min="9" max="9" width="42" customWidth="1"/>
    <col min="10" max="10" width="35.42578125" bestFit="1" customWidth="1"/>
    <col min="11" max="11" width="24.42578125" customWidth="1"/>
    <col min="12" max="12" width="11.140625" customWidth="1"/>
    <col min="13" max="13" width="11.5703125" bestFit="1" customWidth="1"/>
    <col min="14" max="14" width="26.42578125" bestFit="1" customWidth="1"/>
    <col min="15" max="15" width="24.28515625" bestFit="1" customWidth="1"/>
    <col min="16" max="16" width="9.42578125" customWidth="1"/>
    <col min="18" max="20" width="9.140625" customWidth="1"/>
  </cols>
  <sheetData>
    <row r="1" spans="1:20" ht="63.75">
      <c r="B1" s="98" t="s">
        <v>3</v>
      </c>
      <c r="C1" s="98" t="s">
        <v>4</v>
      </c>
      <c r="D1" s="24" t="s">
        <v>5</v>
      </c>
      <c r="E1" s="24" t="s">
        <v>6</v>
      </c>
      <c r="F1" s="24" t="s">
        <v>7</v>
      </c>
      <c r="G1" s="24" t="s">
        <v>8</v>
      </c>
      <c r="H1" s="24" t="s">
        <v>9</v>
      </c>
      <c r="I1" t="s">
        <v>10</v>
      </c>
      <c r="J1" t="s">
        <v>11</v>
      </c>
      <c r="K1" t="s">
        <v>12</v>
      </c>
      <c r="L1" t="s">
        <v>13</v>
      </c>
      <c r="M1" t="s">
        <v>14</v>
      </c>
      <c r="N1" t="s">
        <v>15</v>
      </c>
      <c r="O1" t="s">
        <v>16</v>
      </c>
      <c r="P1" s="24" t="s">
        <v>17</v>
      </c>
    </row>
    <row r="2" spans="1:20">
      <c r="A2">
        <v>1978</v>
      </c>
      <c r="B2" s="3">
        <f>'density by Salinity zone'!AA3</f>
        <v>16752.539354943143</v>
      </c>
      <c r="C2" s="3">
        <f>B2*2.4711</f>
        <v>41397.199999999997</v>
      </c>
      <c r="D2" s="5"/>
      <c r="E2" s="5"/>
      <c r="F2" s="5"/>
      <c r="G2" s="3">
        <f>C2+E2</f>
        <v>41397.199999999997</v>
      </c>
      <c r="H2" s="16">
        <f>(G2/'Salinity zone totals'!$B$61)*100</f>
        <v>22.390299044291435</v>
      </c>
      <c r="I2" t="s">
        <v>18</v>
      </c>
      <c r="J2" s="1">
        <f>'density by Salinity zone'!R3*2.4711/1000</f>
        <v>20.219157974999998</v>
      </c>
      <c r="K2" s="1">
        <f>'density by Salinity zone'!S3*2.4711/1000</f>
        <v>2.2270294529999997</v>
      </c>
      <c r="L2" s="1">
        <f>'density by Salinity zone'!T3*2.4711/1000</f>
        <v>5.7898120109999986</v>
      </c>
      <c r="M2" s="1">
        <f>'density by Salinity zone'!U3*2.4711/1000</f>
        <v>10.37145381</v>
      </c>
      <c r="N2" s="1">
        <f>'density by Salinity zone'!V3*2.4711/1000</f>
        <v>2.808331017</v>
      </c>
      <c r="O2" s="5">
        <f t="shared" ref="O2:O31" si="0">SUM((N2/(C2/1000)*100))</f>
        <v>6.7838670658885141</v>
      </c>
    </row>
    <row r="3" spans="1:20">
      <c r="A3">
        <v>1979</v>
      </c>
      <c r="C3" s="3"/>
      <c r="D3" s="5"/>
      <c r="E3" s="5"/>
      <c r="F3" s="5"/>
      <c r="G3" s="3"/>
      <c r="H3" s="9"/>
      <c r="I3" s="15" t="s">
        <v>19</v>
      </c>
      <c r="J3" s="1"/>
      <c r="K3" s="1"/>
      <c r="L3" s="1"/>
      <c r="M3" s="1"/>
      <c r="N3" s="1"/>
      <c r="O3" s="5"/>
    </row>
    <row r="4" spans="1:20">
      <c r="A4">
        <v>1980</v>
      </c>
      <c r="C4" s="3"/>
      <c r="D4" s="5"/>
      <c r="E4" s="5"/>
      <c r="F4" s="5"/>
      <c r="G4" s="3"/>
      <c r="H4" s="9"/>
      <c r="I4" t="s">
        <v>20</v>
      </c>
      <c r="J4" s="1"/>
      <c r="K4" s="1"/>
      <c r="L4" s="1"/>
      <c r="M4" s="1"/>
      <c r="N4" s="1"/>
      <c r="O4" s="5"/>
    </row>
    <row r="5" spans="1:20">
      <c r="A5">
        <v>1981</v>
      </c>
      <c r="C5" s="3"/>
      <c r="D5" s="5"/>
      <c r="E5" s="5"/>
      <c r="F5" s="5"/>
      <c r="G5" s="3"/>
      <c r="H5" s="9"/>
      <c r="J5" s="1"/>
      <c r="K5" s="1"/>
      <c r="L5" s="1"/>
      <c r="M5" s="1"/>
      <c r="N5" s="1"/>
      <c r="O5" s="5"/>
    </row>
    <row r="6" spans="1:20">
      <c r="A6">
        <v>1982</v>
      </c>
      <c r="C6" s="3"/>
      <c r="D6" s="5"/>
      <c r="E6" s="5"/>
      <c r="F6" s="5"/>
      <c r="G6" s="3"/>
      <c r="H6" s="9"/>
      <c r="J6" s="1"/>
      <c r="K6" s="1"/>
      <c r="L6" s="1"/>
      <c r="M6" s="1"/>
      <c r="N6" s="1"/>
      <c r="O6" s="5"/>
    </row>
    <row r="7" spans="1:20">
      <c r="A7">
        <v>1983</v>
      </c>
      <c r="C7" s="3"/>
      <c r="D7" s="5"/>
      <c r="E7" s="5"/>
      <c r="F7" s="5"/>
      <c r="G7" s="3"/>
      <c r="H7" s="9"/>
      <c r="J7" s="1"/>
      <c r="K7" s="1"/>
      <c r="L7" s="1"/>
      <c r="M7" s="1"/>
      <c r="N7" s="1"/>
      <c r="O7" s="5"/>
    </row>
    <row r="8" spans="1:20">
      <c r="A8">
        <v>1984</v>
      </c>
      <c r="B8" s="3">
        <f>'density by Salinity zone'!AA4</f>
        <v>15469.89</v>
      </c>
      <c r="C8" s="3">
        <f t="shared" ref="C8:C36" si="1">B8*2.4711</f>
        <v>38227.645178999999</v>
      </c>
      <c r="D8" s="3">
        <f>'density by Salinity zone'!AF4</f>
        <v>295.64</v>
      </c>
      <c r="E8" s="9">
        <f>D8*2.4711</f>
        <v>730.55600399999992</v>
      </c>
      <c r="F8" s="9">
        <f>B8+D8</f>
        <v>15765.529999999999</v>
      </c>
      <c r="G8" s="3">
        <f>C8+E8</f>
        <v>38958.201182999997</v>
      </c>
      <c r="H8" s="16">
        <f>(G8/'Salinity zone totals'!$B$61)*100</f>
        <v>21.071129803828242</v>
      </c>
      <c r="I8" s="15" t="s">
        <v>21</v>
      </c>
      <c r="J8" s="1"/>
      <c r="K8" s="1">
        <f>'density by Salinity zone'!S4*2.4711/1000</f>
        <v>6.8702016419999987</v>
      </c>
      <c r="L8" s="1">
        <f>'density by Salinity zone'!T4*2.4711/1000</f>
        <v>7.101101225999999</v>
      </c>
      <c r="M8" s="1">
        <f>'density by Salinity zone'!U4*2.4711/1000</f>
        <v>10.504720232999999</v>
      </c>
      <c r="N8" s="1">
        <f>'density by Salinity zone'!V4*2.4711/1000</f>
        <v>13.751622078</v>
      </c>
      <c r="O8" s="5">
        <f t="shared" si="0"/>
        <v>35.972977183418884</v>
      </c>
      <c r="P8" s="29">
        <f t="shared" ref="P8:P11" si="2">G8/130000</f>
        <v>0.29967847063846154</v>
      </c>
      <c r="R8" s="9"/>
      <c r="S8" s="9"/>
      <c r="T8" s="9"/>
    </row>
    <row r="9" spans="1:20">
      <c r="A9">
        <v>1985</v>
      </c>
      <c r="B9" s="3">
        <f>'density by Salinity zone'!AA5</f>
        <v>19872.89</v>
      </c>
      <c r="C9" s="3">
        <f t="shared" si="1"/>
        <v>49107.898478999996</v>
      </c>
      <c r="D9" s="5"/>
      <c r="E9" s="5"/>
      <c r="F9" s="5"/>
      <c r="G9" s="3">
        <f>C9+E9</f>
        <v>49107.898478999996</v>
      </c>
      <c r="H9" s="16">
        <f>(G9/'Salinity zone totals'!$B$61)*100</f>
        <v>26.560746436510552</v>
      </c>
      <c r="J9" s="1"/>
      <c r="K9" s="1">
        <f>'density by Salinity zone'!S5*2.4711/1000</f>
        <v>7.9489356359999999</v>
      </c>
      <c r="L9" s="1">
        <f>'density by Salinity zone'!T5*2.4711/1000</f>
        <v>10.589281274999999</v>
      </c>
      <c r="M9" s="1">
        <f>'density by Salinity zone'!U5*2.4711/1000</f>
        <v>15.318497165999998</v>
      </c>
      <c r="N9" s="1">
        <f>'density by Salinity zone'!V5*2.4711/1000</f>
        <v>15.251184402</v>
      </c>
      <c r="O9" s="5">
        <f t="shared" si="0"/>
        <v>31.056479455177382</v>
      </c>
      <c r="P9" s="29">
        <f t="shared" si="2"/>
        <v>0.37775306522307689</v>
      </c>
      <c r="R9" s="9"/>
      <c r="S9" s="9"/>
      <c r="T9" s="9"/>
    </row>
    <row r="10" spans="1:20">
      <c r="A10">
        <v>1986</v>
      </c>
      <c r="B10" s="3">
        <f>'density by Salinity zone'!AA6</f>
        <v>19187.269999999997</v>
      </c>
      <c r="C10" s="3">
        <f t="shared" si="1"/>
        <v>47413.662896999987</v>
      </c>
      <c r="D10" s="3">
        <f>'density by Salinity zone'!AF6</f>
        <v>111.69</v>
      </c>
      <c r="E10" s="9">
        <f>D10*2.4711</f>
        <v>275.99715899999995</v>
      </c>
      <c r="F10" s="9">
        <f>B10+D10</f>
        <v>19298.959999999995</v>
      </c>
      <c r="G10" s="3">
        <f>C10+E10</f>
        <v>47689.660055999986</v>
      </c>
      <c r="H10" s="16">
        <f>(G10/'Salinity zone totals'!$B$61)*100</f>
        <v>25.793670827361275</v>
      </c>
      <c r="I10" s="15" t="s">
        <v>21</v>
      </c>
      <c r="J10" s="1"/>
      <c r="K10" s="1">
        <f>'density by Salinity zone'!S6*2.4711/1000</f>
        <v>9.1342234619999978</v>
      </c>
      <c r="L10" s="1">
        <f>'density by Salinity zone'!T6*2.4711/1000</f>
        <v>8.7137410860000006</v>
      </c>
      <c r="M10" s="1">
        <f>'density by Salinity zone'!U6*2.4711/1000</f>
        <v>9.3783681419999994</v>
      </c>
      <c r="N10" s="1">
        <f>'density by Salinity zone'!V6*2.4711/1000</f>
        <v>20.187330206999999</v>
      </c>
      <c r="O10" s="5">
        <f t="shared" si="0"/>
        <v>42.577031542267356</v>
      </c>
      <c r="P10" s="29">
        <f t="shared" si="2"/>
        <v>0.36684353889230759</v>
      </c>
      <c r="Q10" s="1"/>
      <c r="R10" s="9"/>
      <c r="S10" s="9"/>
      <c r="T10" s="9"/>
    </row>
    <row r="11" spans="1:20">
      <c r="A11">
        <v>1987</v>
      </c>
      <c r="B11" s="3">
        <f>'density by Salinity zone'!AA7</f>
        <v>20088.2</v>
      </c>
      <c r="C11" s="3">
        <f t="shared" si="1"/>
        <v>49639.95102</v>
      </c>
      <c r="D11" s="3"/>
      <c r="E11" s="5"/>
      <c r="F11" s="5"/>
      <c r="G11" s="3">
        <f>C11+E11</f>
        <v>49639.95102</v>
      </c>
      <c r="H11" s="16">
        <f>(G11/'Salinity zone totals'!$B$61)*100</f>
        <v>26.848515065796235</v>
      </c>
      <c r="I11" t="s">
        <v>22</v>
      </c>
      <c r="J11" s="1"/>
      <c r="K11" s="1">
        <f>'density by Salinity zone'!S7*2.4711/1000</f>
        <v>8.9576633669999985</v>
      </c>
      <c r="L11" s="1">
        <f>'density by Salinity zone'!T7*2.4711/1000</f>
        <v>7.430820099</v>
      </c>
      <c r="M11" s="1">
        <f>'density by Salinity zone'!U7*2.4711/1000</f>
        <v>8.805270629999999</v>
      </c>
      <c r="N11" s="1">
        <f>'density by Salinity zone'!V7*2.4711/1000</f>
        <v>24.446196923999999</v>
      </c>
      <c r="O11" s="5">
        <f t="shared" si="0"/>
        <v>49.247020638982086</v>
      </c>
      <c r="P11" s="29">
        <f t="shared" si="2"/>
        <v>0.38184577707692308</v>
      </c>
      <c r="Q11" s="1"/>
      <c r="R11" s="9"/>
      <c r="S11" s="9"/>
      <c r="T11" s="9"/>
    </row>
    <row r="12" spans="1:20">
      <c r="A12">
        <v>1988</v>
      </c>
      <c r="B12" s="3"/>
      <c r="C12" s="3"/>
      <c r="D12" s="5"/>
      <c r="E12" s="5"/>
      <c r="F12" s="5"/>
      <c r="G12" s="3"/>
      <c r="H12" s="9"/>
      <c r="J12" s="1"/>
      <c r="K12" s="1"/>
      <c r="L12" s="1"/>
      <c r="M12" s="1"/>
      <c r="N12" s="1"/>
      <c r="O12" s="5"/>
      <c r="R12" s="9"/>
      <c r="S12" s="9"/>
      <c r="T12" s="9"/>
    </row>
    <row r="13" spans="1:20">
      <c r="A13">
        <v>1989</v>
      </c>
      <c r="B13" s="3">
        <f>'density by Salinity zone'!AA8</f>
        <v>24151.69</v>
      </c>
      <c r="C13" s="3">
        <f t="shared" si="1"/>
        <v>59681.24115899999</v>
      </c>
      <c r="D13" s="5"/>
      <c r="E13" s="5"/>
      <c r="F13" s="5"/>
      <c r="G13" s="3">
        <f t="shared" ref="F13:G36" si="3">C13+E13</f>
        <v>59681.24115899999</v>
      </c>
      <c r="H13" s="16">
        <f>(G13/'Salinity zone totals'!$B$61)*100</f>
        <v>32.279498055049238</v>
      </c>
      <c r="I13" t="s">
        <v>22</v>
      </c>
      <c r="J13" s="1"/>
      <c r="K13" s="1">
        <f>'density by Salinity zone'!S8*2.4711/1000</f>
        <v>8.1911528579999988</v>
      </c>
      <c r="L13" s="1">
        <f>'density by Salinity zone'!T8*2.4711/1000</f>
        <v>10.706189015999998</v>
      </c>
      <c r="M13" s="1">
        <f>'density by Salinity zone'!U8*2.4711/1000</f>
        <v>9.1887359279999998</v>
      </c>
      <c r="N13" s="1">
        <f>'density by Salinity zone'!V8*2.4711/1000</f>
        <v>31.595163356999993</v>
      </c>
      <c r="O13" s="5">
        <f>SUM((N13/(C13/1000)*100))</f>
        <v>52.93985638272104</v>
      </c>
      <c r="P13" s="29">
        <f t="shared" ref="P13:P42" si="4">G13/130000</f>
        <v>0.4590864704538461</v>
      </c>
      <c r="R13" s="9"/>
      <c r="S13" s="9"/>
      <c r="T13" s="9"/>
    </row>
    <row r="14" spans="1:20">
      <c r="A14">
        <v>1990</v>
      </c>
      <c r="B14" s="3">
        <f>'density by Salinity zone'!AA9</f>
        <v>24291.68</v>
      </c>
      <c r="C14" s="3">
        <f t="shared" si="1"/>
        <v>60027.170447999997</v>
      </c>
      <c r="D14" s="5"/>
      <c r="E14" s="5"/>
      <c r="F14" s="5"/>
      <c r="G14" s="3">
        <f t="shared" si="3"/>
        <v>60027.170447999997</v>
      </c>
      <c r="H14" s="16">
        <f>(G14/'Salinity zone totals'!$B$61)*100</f>
        <v>32.466599120553411</v>
      </c>
      <c r="I14" t="s">
        <v>22</v>
      </c>
      <c r="J14" s="1"/>
      <c r="K14" s="1">
        <f>'density by Salinity zone'!S9*2.4711/1000</f>
        <v>8.7682288410000009</v>
      </c>
      <c r="L14" s="1">
        <f>'density by Salinity zone'!T9*2.4711/1000</f>
        <v>13.788219068999998</v>
      </c>
      <c r="M14" s="1">
        <f>'density by Salinity zone'!U9*2.4711/1000</f>
        <v>9.8201266889999985</v>
      </c>
      <c r="N14" s="1">
        <f>'density by Salinity zone'!V9*2.4711/1000</f>
        <v>27.650595848999998</v>
      </c>
      <c r="O14" s="5">
        <f t="shared" si="0"/>
        <v>46.063466997753963</v>
      </c>
      <c r="P14" s="29">
        <f t="shared" si="4"/>
        <v>0.46174746498461539</v>
      </c>
      <c r="R14" s="9"/>
      <c r="S14" s="9"/>
      <c r="T14" s="9"/>
    </row>
    <row r="15" spans="1:20">
      <c r="A15">
        <v>1991</v>
      </c>
      <c r="B15" s="3">
        <f>'density by Salinity zone'!AA10</f>
        <v>25624.97</v>
      </c>
      <c r="C15" s="3">
        <f t="shared" si="1"/>
        <v>63321.863366999998</v>
      </c>
      <c r="D15" s="5"/>
      <c r="E15" s="5"/>
      <c r="F15" s="5"/>
      <c r="G15" s="3">
        <f t="shared" si="3"/>
        <v>63321.863366999998</v>
      </c>
      <c r="H15" s="16">
        <f>(G15/'Salinity zone totals'!$B$61)*100</f>
        <v>34.248583402473912</v>
      </c>
      <c r="I15" t="s">
        <v>22</v>
      </c>
      <c r="J15" s="1"/>
      <c r="K15" s="1">
        <f>'density by Salinity zone'!S10*2.4711/1000</f>
        <v>7.9098922559999991</v>
      </c>
      <c r="L15" s="1">
        <f>'density by Salinity zone'!T10*2.4711/1000</f>
        <v>12.004529666999996</v>
      </c>
      <c r="M15" s="1">
        <f>'density by Salinity zone'!U10*2.4711/1000</f>
        <v>11.598058427999998</v>
      </c>
      <c r="N15" s="1">
        <f>'density by Salinity zone'!V10*2.4711/1000</f>
        <v>31.809383015999995</v>
      </c>
      <c r="O15" s="5">
        <f t="shared" si="0"/>
        <v>50.234439298855762</v>
      </c>
      <c r="P15" s="29">
        <f t="shared" si="4"/>
        <v>0.48709125666923075</v>
      </c>
      <c r="R15" s="9"/>
      <c r="S15" s="9"/>
      <c r="T15" s="9"/>
    </row>
    <row r="16" spans="1:20">
      <c r="A16">
        <v>1992</v>
      </c>
      <c r="B16" s="3">
        <f>'density by Salinity zone'!AA11</f>
        <v>28566.309999999998</v>
      </c>
      <c r="C16" s="3">
        <f t="shared" si="1"/>
        <v>70590.20864099999</v>
      </c>
      <c r="D16" s="5"/>
      <c r="E16" s="5"/>
      <c r="F16" s="5"/>
      <c r="G16" s="3">
        <f t="shared" si="3"/>
        <v>70590.20864099999</v>
      </c>
      <c r="H16" s="16">
        <f>(G16/'Salinity zone totals'!$B$61)*100</f>
        <v>38.17977740211694</v>
      </c>
      <c r="I16" t="s">
        <v>22</v>
      </c>
      <c r="J16" s="1"/>
      <c r="K16" s="1">
        <f>'density by Salinity zone'!S11*2.4711/1000</f>
        <v>9.4703424839999997</v>
      </c>
      <c r="L16" s="1">
        <f>'density by Salinity zone'!T11*2.4711/1000</f>
        <v>18.037843872</v>
      </c>
      <c r="M16" s="1">
        <f>'density by Salinity zone'!U11*2.4711/1000</f>
        <v>18.185170853999999</v>
      </c>
      <c r="N16" s="1">
        <f>'density by Salinity zone'!V11*2.4711/1000</f>
        <v>24.896851430999995</v>
      </c>
      <c r="O16" s="5">
        <f t="shared" si="0"/>
        <v>35.269553540516782</v>
      </c>
      <c r="P16" s="29">
        <f t="shared" si="4"/>
        <v>0.54300160493076921</v>
      </c>
      <c r="R16" s="9"/>
      <c r="S16" s="9"/>
      <c r="T16" s="9"/>
    </row>
    <row r="17" spans="1:20">
      <c r="A17">
        <v>1993</v>
      </c>
      <c r="B17" s="3">
        <f>'density by Salinity zone'!AA12</f>
        <v>29587.709999999995</v>
      </c>
      <c r="C17" s="3">
        <f t="shared" si="1"/>
        <v>73114.190180999984</v>
      </c>
      <c r="D17" s="5"/>
      <c r="E17" s="5"/>
      <c r="F17" s="5"/>
      <c r="G17" s="3">
        <f t="shared" si="3"/>
        <v>73114.190180999984</v>
      </c>
      <c r="H17" s="16">
        <f>(G17/'Salinity zone totals'!$B$61)*100</f>
        <v>39.544910828118482</v>
      </c>
      <c r="I17" t="s">
        <v>22</v>
      </c>
      <c r="J17" s="1"/>
      <c r="K17" s="1">
        <f>'density by Salinity zone'!S12*2.4711/1000</f>
        <v>11.177057121000002</v>
      </c>
      <c r="L17" s="1">
        <f>'density by Salinity zone'!T12*2.4711/1000</f>
        <v>24.791829680999996</v>
      </c>
      <c r="M17" s="1">
        <f>'density by Salinity zone'!U12*2.4711/1000</f>
        <v>13.429711880999999</v>
      </c>
      <c r="N17" s="1">
        <f>'density by Salinity zone'!V12*2.4711/1000</f>
        <v>23.715591497999998</v>
      </c>
      <c r="O17" s="5">
        <f t="shared" si="0"/>
        <v>32.436373075172092</v>
      </c>
      <c r="P17" s="29">
        <f t="shared" si="4"/>
        <v>0.56241684754615373</v>
      </c>
      <c r="R17" s="9"/>
      <c r="S17" s="9"/>
      <c r="T17" s="9"/>
    </row>
    <row r="18" spans="1:20">
      <c r="A18">
        <v>1994</v>
      </c>
      <c r="B18" s="3">
        <f>'density by Salinity zone'!AA13</f>
        <v>26484.609999999997</v>
      </c>
      <c r="C18" s="3">
        <f t="shared" si="1"/>
        <v>65446.119770999991</v>
      </c>
      <c r="D18" s="5"/>
      <c r="E18" s="5"/>
      <c r="F18" s="5"/>
      <c r="G18" s="3">
        <f t="shared" si="3"/>
        <v>65446.119770999991</v>
      </c>
      <c r="H18" s="16">
        <f>(G18/'Salinity zone totals'!$B$61)*100</f>
        <v>35.397519468978679</v>
      </c>
      <c r="I18" t="s">
        <v>22</v>
      </c>
      <c r="J18" s="1"/>
      <c r="K18" s="1">
        <f>'density by Salinity zone'!S13*2.4711/1000</f>
        <v>11.066030597999999</v>
      </c>
      <c r="L18" s="1">
        <f>'density by Salinity zone'!T13*2.4711/1000</f>
        <v>18.199577366999996</v>
      </c>
      <c r="M18" s="1">
        <f>'density by Salinity zone'!U13*2.4711/1000</f>
        <v>12.702565994999999</v>
      </c>
      <c r="N18" s="1">
        <f>'density by Salinity zone'!V13*2.4711/1000</f>
        <v>23.477945810999998</v>
      </c>
      <c r="O18" s="5">
        <f t="shared" si="0"/>
        <v>35.873701746032886</v>
      </c>
      <c r="P18" s="29">
        <f t="shared" si="4"/>
        <v>0.50343169054615378</v>
      </c>
      <c r="R18" s="9"/>
      <c r="S18" s="9"/>
      <c r="T18" s="9"/>
    </row>
    <row r="19" spans="1:20">
      <c r="A19">
        <v>1995</v>
      </c>
      <c r="B19" s="3">
        <f>'density by Salinity zone'!AA14</f>
        <v>24251.79</v>
      </c>
      <c r="C19" s="3">
        <f t="shared" si="1"/>
        <v>59928.598269000002</v>
      </c>
      <c r="D19" s="5"/>
      <c r="E19" s="5"/>
      <c r="F19" s="5"/>
      <c r="G19" s="3">
        <f t="shared" si="3"/>
        <v>59928.598269000002</v>
      </c>
      <c r="H19" s="16">
        <f>(G19/'Salinity zone totals'!$B$61)*100</f>
        <v>32.413284873086013</v>
      </c>
      <c r="I19" t="s">
        <v>23</v>
      </c>
      <c r="J19" s="1"/>
      <c r="K19" s="1">
        <f>'density by Salinity zone'!S14*2.4711/1000</f>
        <v>10.386107432999999</v>
      </c>
      <c r="L19" s="1">
        <f>'density by Salinity zone'!T14*2.4711/1000</f>
        <v>15.835994927999998</v>
      </c>
      <c r="M19" s="1">
        <f>'density by Salinity zone'!U14*2.4711/1000</f>
        <v>7.2202823790000004</v>
      </c>
      <c r="N19" s="1">
        <f>'density by Salinity zone'!V14*2.4711/1000</f>
        <v>26.486213528999997</v>
      </c>
      <c r="O19" s="5">
        <f t="shared" si="0"/>
        <v>44.196284068103829</v>
      </c>
      <c r="P19" s="29">
        <f t="shared" si="4"/>
        <v>0.46098921745384619</v>
      </c>
      <c r="R19" s="9"/>
      <c r="S19" s="9"/>
      <c r="T19" s="9"/>
    </row>
    <row r="20" spans="1:20">
      <c r="A20">
        <v>1996</v>
      </c>
      <c r="B20" s="3">
        <f>'density by Salinity zone'!AA15</f>
        <v>25695.589999999997</v>
      </c>
      <c r="C20" s="3">
        <f t="shared" si="1"/>
        <v>63496.372448999988</v>
      </c>
      <c r="D20" s="5"/>
      <c r="E20" s="5"/>
      <c r="F20" s="5"/>
      <c r="G20" s="3">
        <f t="shared" si="3"/>
        <v>63496.372448999988</v>
      </c>
      <c r="H20" s="16">
        <f>(G20/'Salinity zone totals'!$B$61)*100</f>
        <v>34.342969267506447</v>
      </c>
      <c r="I20" t="s">
        <v>24</v>
      </c>
      <c r="J20" s="1"/>
      <c r="K20" s="1">
        <f>'density by Salinity zone'!S15*2.4711/1000</f>
        <v>10.235395043999999</v>
      </c>
      <c r="L20" s="1">
        <f>'density by Salinity zone'!T15*2.4711/1000</f>
        <v>13.961121936</v>
      </c>
      <c r="M20" s="1">
        <f>'density by Salinity zone'!U15*2.4711/1000</f>
        <v>12.205627785000001</v>
      </c>
      <c r="N20" s="1">
        <f>'density by Salinity zone'!V15*2.4711/1000</f>
        <v>27.094227683999993</v>
      </c>
      <c r="O20" s="5">
        <f t="shared" si="0"/>
        <v>42.670512722221979</v>
      </c>
      <c r="P20" s="29">
        <f t="shared" si="4"/>
        <v>0.48843363422307684</v>
      </c>
      <c r="R20" s="9"/>
      <c r="S20" s="9"/>
      <c r="T20" s="9"/>
    </row>
    <row r="21" spans="1:20">
      <c r="A21">
        <v>1997</v>
      </c>
      <c r="B21" s="3">
        <f>'density by Salinity zone'!AA16</f>
        <v>28031.739999999998</v>
      </c>
      <c r="C21" s="3">
        <f t="shared" si="1"/>
        <v>69269.232713999998</v>
      </c>
      <c r="D21" s="5"/>
      <c r="E21" s="5"/>
      <c r="F21" s="5"/>
      <c r="G21" s="3">
        <f t="shared" si="3"/>
        <v>69269.232713999998</v>
      </c>
      <c r="H21" s="16">
        <f>(G21/'Salinity zone totals'!$B$61)*100</f>
        <v>37.465307678661247</v>
      </c>
      <c r="I21" t="s">
        <v>25</v>
      </c>
      <c r="J21" s="1"/>
      <c r="K21" s="1">
        <f>'density by Salinity zone'!S16*2.4711/1000</f>
        <v>14.179962551999999</v>
      </c>
      <c r="L21" s="1">
        <f>'density by Salinity zone'!T16*2.4711/1000</f>
        <v>12.853525493999999</v>
      </c>
      <c r="M21" s="1">
        <f>'density by Salinity zone'!U16*2.4711/1000</f>
        <v>7.802152296</v>
      </c>
      <c r="N21" s="1">
        <f>'density by Salinity zone'!V16*2.4711/1000</f>
        <v>34.433592372</v>
      </c>
      <c r="O21" s="5">
        <f t="shared" si="0"/>
        <v>49.709793255787901</v>
      </c>
      <c r="P21" s="29">
        <f t="shared" si="4"/>
        <v>0.53284025164615378</v>
      </c>
      <c r="R21" s="9"/>
      <c r="S21" s="9"/>
      <c r="T21" s="9"/>
    </row>
    <row r="22" spans="1:20">
      <c r="A22">
        <v>1998</v>
      </c>
      <c r="B22" s="3">
        <f>'density by Salinity zone'!AA17</f>
        <v>25704.14</v>
      </c>
      <c r="C22" s="3">
        <f t="shared" si="1"/>
        <v>63517.500353999996</v>
      </c>
      <c r="D22" s="5"/>
      <c r="E22" s="5"/>
      <c r="F22" s="5"/>
      <c r="G22" s="3">
        <f t="shared" si="3"/>
        <v>63517.500353999996</v>
      </c>
      <c r="H22" s="16">
        <f>(G22/'Salinity zone totals'!$B$61)*100</f>
        <v>34.354396613102992</v>
      </c>
      <c r="I22" t="s">
        <v>26</v>
      </c>
      <c r="J22" s="1"/>
      <c r="K22" s="1">
        <f>'density by Salinity zone'!S17*2.4711/1000</f>
        <v>13.137949103999997</v>
      </c>
      <c r="L22" s="1">
        <f>'density by Salinity zone'!T17*2.4711/1000</f>
        <v>12.40170957</v>
      </c>
      <c r="M22" s="1">
        <f>'density by Salinity zone'!U17*2.4711/1000</f>
        <v>6.396343506</v>
      </c>
      <c r="N22" s="1">
        <f>'density by Salinity zone'!V17*2.4711/1000</f>
        <v>31.581498174</v>
      </c>
      <c r="O22" s="5">
        <f t="shared" si="0"/>
        <v>49.720939895285355</v>
      </c>
      <c r="P22" s="29">
        <f t="shared" si="4"/>
        <v>0.48859615656923072</v>
      </c>
      <c r="R22" s="9"/>
      <c r="S22" s="9"/>
      <c r="T22" s="9"/>
    </row>
    <row r="23" spans="1:20">
      <c r="A23">
        <v>1999</v>
      </c>
      <c r="B23" s="3">
        <f>'density by Salinity zone'!AA18</f>
        <v>26189.82</v>
      </c>
      <c r="C23" s="3">
        <f t="shared" si="1"/>
        <v>64717.664201999993</v>
      </c>
      <c r="D23" s="3">
        <f>'density by Salinity zone'!AF18</f>
        <v>1368.6348435077523</v>
      </c>
      <c r="E23" s="9">
        <f>D23*2.4711</f>
        <v>3382.0335617920064</v>
      </c>
      <c r="F23" s="9">
        <f t="shared" si="3"/>
        <v>27558.454843507752</v>
      </c>
      <c r="G23" s="3">
        <f t="shared" si="3"/>
        <v>68099.697763792006</v>
      </c>
      <c r="H23" s="16">
        <f>(G23/'Salinity zone totals'!$B$61)*100</f>
        <v>36.832747088140458</v>
      </c>
      <c r="I23" t="s">
        <v>27</v>
      </c>
      <c r="J23" s="1"/>
      <c r="K23" s="1">
        <f>'density by Salinity zone'!S18*2.4711/1000</f>
        <v>13.422817512</v>
      </c>
      <c r="L23" s="1">
        <f>'density by Salinity zone'!T18*2.4711/1000</f>
        <v>14.737368578999998</v>
      </c>
      <c r="M23" s="1">
        <f>'density by Salinity zone'!U18*2.4711/1000</f>
        <v>9.6435418829999975</v>
      </c>
      <c r="N23" s="1">
        <f>'density by Salinity zone'!V18*2.4711/1000</f>
        <v>26.913936227999997</v>
      </c>
      <c r="O23" s="5">
        <f t="shared" si="0"/>
        <v>41.58669284477709</v>
      </c>
      <c r="P23" s="29">
        <f t="shared" si="4"/>
        <v>0.52384382895224624</v>
      </c>
      <c r="R23" s="9"/>
      <c r="S23" s="9"/>
      <c r="T23" s="9"/>
    </row>
    <row r="24" spans="1:20">
      <c r="A24">
        <v>2000</v>
      </c>
      <c r="B24" s="3">
        <f>'density by Salinity zone'!AA19</f>
        <v>27986.11</v>
      </c>
      <c r="C24" s="3">
        <f t="shared" si="1"/>
        <v>69156.476420999999</v>
      </c>
      <c r="D24" s="9"/>
      <c r="E24" s="9"/>
      <c r="F24" s="9"/>
      <c r="G24" s="3">
        <f t="shared" si="3"/>
        <v>69156.476420999999</v>
      </c>
      <c r="H24" s="16">
        <f>(G24/'Salinity zone totals'!$B$61)*100</f>
        <v>37.404321739530204</v>
      </c>
      <c r="I24" t="s">
        <v>28</v>
      </c>
      <c r="J24" s="1"/>
      <c r="K24" s="1">
        <f>'density by Salinity zone'!S19*2.4711/1000</f>
        <v>13.607013305999999</v>
      </c>
      <c r="L24" s="1">
        <f>'density by Salinity zone'!T19*2.4711/1000</f>
        <v>13.046987912999999</v>
      </c>
      <c r="M24" s="1">
        <f>'density by Salinity zone'!U19*2.4711/1000</f>
        <v>8.651790608999999</v>
      </c>
      <c r="N24" s="1">
        <f>'density by Salinity zone'!V19*2.4711/1000</f>
        <v>33.850684592999997</v>
      </c>
      <c r="O24" s="5">
        <f t="shared" si="0"/>
        <v>48.947960255998424</v>
      </c>
      <c r="P24" s="29">
        <f t="shared" si="4"/>
        <v>0.53197289554615379</v>
      </c>
      <c r="R24" s="9"/>
      <c r="S24" s="9"/>
      <c r="T24" s="9"/>
    </row>
    <row r="25" spans="1:20">
      <c r="A25">
        <v>2001</v>
      </c>
      <c r="B25" s="3">
        <f>'density by Salinity zone'!AA20</f>
        <v>31520.05</v>
      </c>
      <c r="C25" s="3">
        <f t="shared" si="1"/>
        <v>77889.195554999998</v>
      </c>
      <c r="D25" s="3">
        <f>'density by Salinity zone'!AF20</f>
        <v>3045.3156472047026</v>
      </c>
      <c r="E25" s="9">
        <f>D25*2.4711</f>
        <v>7525.2794958075401</v>
      </c>
      <c r="F25" s="9">
        <f t="shared" si="3"/>
        <v>34565.365647204701</v>
      </c>
      <c r="G25" s="3">
        <f t="shared" si="3"/>
        <v>85414.475050807538</v>
      </c>
      <c r="H25" s="16">
        <f>(G25/'Salinity zone totals'!$B$61)*100</f>
        <v>46.197705137032244</v>
      </c>
      <c r="I25" t="s">
        <v>29</v>
      </c>
      <c r="J25" s="1"/>
      <c r="K25" s="1">
        <f>'density by Salinity zone'!S20*2.4711/1000</f>
        <v>8.0314703759999997</v>
      </c>
      <c r="L25" s="1">
        <f>'density by Salinity zone'!T20*2.4711/1000</f>
        <v>13.805615613000002</v>
      </c>
      <c r="M25" s="1">
        <f>'density by Salinity zone'!U20*2.4711/1000</f>
        <v>15.600647363999999</v>
      </c>
      <c r="N25" s="1">
        <f>'density by Salinity zone'!V20*2.4711/1000</f>
        <v>40.451462201999995</v>
      </c>
      <c r="O25" s="5">
        <f t="shared" si="0"/>
        <v>51.934625738220589</v>
      </c>
      <c r="P25" s="29">
        <f t="shared" si="4"/>
        <v>0.65703442346775032</v>
      </c>
      <c r="R25" s="9"/>
      <c r="S25" s="9"/>
      <c r="T25" s="9"/>
    </row>
    <row r="26" spans="1:20">
      <c r="A26">
        <v>2002</v>
      </c>
      <c r="B26" s="3">
        <f>'density by Salinity zone'!AA21</f>
        <v>36283.06</v>
      </c>
      <c r="C26" s="3">
        <f t="shared" si="1"/>
        <v>89659.069565999991</v>
      </c>
      <c r="D26" s="9"/>
      <c r="E26" s="9"/>
      <c r="F26" s="9"/>
      <c r="G26" s="3">
        <f t="shared" si="3"/>
        <v>89659.069565999991</v>
      </c>
      <c r="H26" s="16">
        <f>(G26/'Salinity zone totals'!$B$61)*100</f>
        <v>48.493458002368982</v>
      </c>
      <c r="I26" t="s">
        <v>30</v>
      </c>
      <c r="K26" s="1">
        <f>'density by Salinity zone'!S21*2.4711/1000</f>
        <v>6.9252330389999992</v>
      </c>
      <c r="L26" s="1">
        <f>'density by Salinity zone'!T21*2.4711/1000</f>
        <v>18.273240858000001</v>
      </c>
      <c r="M26" s="1">
        <f>'density by Salinity zone'!U21*2.4711/1000</f>
        <v>26.875263512999997</v>
      </c>
      <c r="N26" s="1">
        <f>'density by Salinity zone'!V21*2.4711/1000</f>
        <v>37.585332156</v>
      </c>
      <c r="O26" s="5">
        <f t="shared" si="0"/>
        <v>41.92027905033369</v>
      </c>
      <c r="P26" s="29">
        <f t="shared" si="4"/>
        <v>0.68968515050769219</v>
      </c>
      <c r="R26" s="9"/>
      <c r="S26" s="9"/>
      <c r="T26" s="9"/>
    </row>
    <row r="27" spans="1:20">
      <c r="A27">
        <v>2003</v>
      </c>
      <c r="B27" s="3">
        <f>'density by Salinity zone'!AA22</f>
        <v>24966.720000000001</v>
      </c>
      <c r="C27" s="3">
        <f t="shared" si="1"/>
        <v>61695.261791999998</v>
      </c>
      <c r="D27" s="3">
        <f>'density by Salinity zone'!AF22</f>
        <v>741.23568057766192</v>
      </c>
      <c r="E27" s="9">
        <f>D27*2.4711</f>
        <v>1831.6674902754603</v>
      </c>
      <c r="F27" s="9">
        <f t="shared" si="3"/>
        <v>25707.955680577663</v>
      </c>
      <c r="G27" s="3">
        <f t="shared" si="3"/>
        <v>63526.929282275458</v>
      </c>
      <c r="H27" s="16">
        <f>(G27/'Salinity zone totals'!$B$61)*100</f>
        <v>34.359496390956444</v>
      </c>
      <c r="I27" t="s">
        <v>31</v>
      </c>
      <c r="J27" s="1"/>
      <c r="K27" s="1">
        <f>'density by Salinity zone'!S22*2.4711/1000</f>
        <v>8.1839372459999993</v>
      </c>
      <c r="L27" s="1">
        <f>'density by Salinity zone'!T22*2.4711/1000</f>
        <v>21.503907575999996</v>
      </c>
      <c r="M27" s="1">
        <f>'density by Salinity zone'!U22*2.4711/1000</f>
        <v>17.077154324999999</v>
      </c>
      <c r="N27" s="1">
        <f>'density by Salinity zone'!V22*2.4711/1000</f>
        <v>14.930262645000001</v>
      </c>
      <c r="O27" s="5">
        <f t="shared" si="0"/>
        <v>24.200015060047939</v>
      </c>
      <c r="P27" s="29">
        <f t="shared" si="4"/>
        <v>0.48866868678673431</v>
      </c>
      <c r="R27" s="9"/>
      <c r="S27" s="9"/>
      <c r="T27" s="9"/>
    </row>
    <row r="28" spans="1:20">
      <c r="A28">
        <v>2004</v>
      </c>
      <c r="B28" s="3">
        <f>'density by Salinity zone'!AA23</f>
        <v>29519.37</v>
      </c>
      <c r="C28" s="3">
        <f t="shared" si="1"/>
        <v>72945.315206999992</v>
      </c>
      <c r="D28" s="9"/>
      <c r="E28" s="9"/>
      <c r="F28" s="9"/>
      <c r="G28" s="3">
        <f t="shared" si="3"/>
        <v>72945.315206999992</v>
      </c>
      <c r="H28" s="16">
        <f>(G28/'Salinity zone totals'!$B$61)*100</f>
        <v>39.453572255245035</v>
      </c>
      <c r="I28" t="s">
        <v>32</v>
      </c>
      <c r="K28" s="1">
        <f>'density by Salinity zone'!S23*2.4711/1000</f>
        <v>14.400928314</v>
      </c>
      <c r="L28" s="1">
        <f>'density by Salinity zone'!T23*2.4711/1000</f>
        <v>20.289337215</v>
      </c>
      <c r="M28" s="1">
        <f>'density by Salinity zone'!U23*2.4711/1000</f>
        <v>16.999957160999998</v>
      </c>
      <c r="N28" s="1">
        <f>'density by Salinity zone'!V23*2.4711/1000</f>
        <v>21.255092516999998</v>
      </c>
      <c r="O28" s="5">
        <f t="shared" si="0"/>
        <v>29.13839285865518</v>
      </c>
      <c r="P28" s="29">
        <f t="shared" si="4"/>
        <v>0.5611178092846153</v>
      </c>
      <c r="R28" s="9"/>
      <c r="S28" s="9"/>
      <c r="T28" s="9"/>
    </row>
    <row r="29" spans="1:20">
      <c r="A29">
        <v>2005</v>
      </c>
      <c r="B29" s="3">
        <f>'density by Salinity zone'!AA24</f>
        <v>31671.280000000002</v>
      </c>
      <c r="C29" s="3">
        <f t="shared" si="1"/>
        <v>78262.900007999997</v>
      </c>
      <c r="D29" s="9"/>
      <c r="E29" s="9"/>
      <c r="F29" s="9"/>
      <c r="G29" s="3">
        <f t="shared" si="3"/>
        <v>78262.900007999997</v>
      </c>
      <c r="H29" s="16">
        <f>(G29/'Salinity zone totals'!$B$61)*100</f>
        <v>42.329668075439855</v>
      </c>
      <c r="I29" t="s">
        <v>33</v>
      </c>
      <c r="K29" s="1">
        <f>'density by Salinity zone'!S24*2.4711/1000</f>
        <v>10.081346669999999</v>
      </c>
      <c r="L29" s="1">
        <f>'density by Salinity zone'!T24*2.4711/1000</f>
        <v>22.486812312000001</v>
      </c>
      <c r="M29" s="1">
        <f>'density by Salinity zone'!U24*2.4711/1000</f>
        <v>11.801874756</v>
      </c>
      <c r="N29" s="1">
        <f>'density by Salinity zone'!V24*2.4711/1000</f>
        <v>33.892866269999999</v>
      </c>
      <c r="O29" s="5">
        <f>SUM((N29/(C29/1000)*100))</f>
        <v>43.30642777936351</v>
      </c>
      <c r="P29" s="29">
        <f t="shared" si="4"/>
        <v>0.60202230775384613</v>
      </c>
      <c r="R29" s="9"/>
      <c r="S29" s="9"/>
      <c r="T29" s="9"/>
    </row>
    <row r="30" spans="1:20">
      <c r="A30">
        <v>2006</v>
      </c>
      <c r="B30" s="3">
        <f>'density by Salinity zone'!AA25</f>
        <v>23940.93</v>
      </c>
      <c r="C30" s="3">
        <f t="shared" si="1"/>
        <v>59160.432122999999</v>
      </c>
      <c r="E30" s="9"/>
      <c r="F30" s="9"/>
      <c r="G30" s="3">
        <f t="shared" si="3"/>
        <v>59160.432122999999</v>
      </c>
      <c r="H30" s="16">
        <f>(G30/'Salinity zone totals'!$B$61)*100</f>
        <v>31.997810644765234</v>
      </c>
      <c r="I30" s="4" t="s">
        <v>34</v>
      </c>
      <c r="J30" s="4"/>
      <c r="K30" s="1">
        <f>'density by Salinity zone'!S25*2.4711/1000</f>
        <v>9.4104677309999989</v>
      </c>
      <c r="L30" s="1">
        <f>'density by Salinity zone'!T25*2.4711/1000</f>
        <v>19.411380095999998</v>
      </c>
      <c r="M30" s="1">
        <f>'density by Salinity zone'!U25*2.4711/1000</f>
        <v>11.135320242000001</v>
      </c>
      <c r="N30" s="1">
        <f>'density by Salinity zone'!V25*2.4711/1000</f>
        <v>19.203264053999995</v>
      </c>
      <c r="O30" s="5">
        <f t="shared" si="0"/>
        <v>32.45964129213025</v>
      </c>
      <c r="P30" s="29">
        <f t="shared" si="4"/>
        <v>0.4550802471</v>
      </c>
      <c r="R30" s="9"/>
      <c r="S30" s="9"/>
      <c r="T30" s="9"/>
    </row>
    <row r="31" spans="1:20">
      <c r="A31">
        <v>2007</v>
      </c>
      <c r="B31" s="3">
        <f>'density by Salinity zone'!AA26</f>
        <v>26270.679999999997</v>
      </c>
      <c r="C31" s="3">
        <f t="shared" si="1"/>
        <v>64917.477347999986</v>
      </c>
      <c r="D31" s="4"/>
      <c r="E31" s="9"/>
      <c r="F31" s="9"/>
      <c r="G31" s="3">
        <f t="shared" si="3"/>
        <v>64917.477347999986</v>
      </c>
      <c r="H31" s="16">
        <f>(G31/'Salinity zone totals'!$B$61)*100</f>
        <v>35.111595253368229</v>
      </c>
      <c r="I31" s="4" t="s">
        <v>35</v>
      </c>
      <c r="J31" s="1"/>
      <c r="K31" s="1">
        <f>'density by Salinity zone'!S26*2.4711/1000</f>
        <v>9.632199533999998</v>
      </c>
      <c r="L31" s="1">
        <f>'density by Salinity zone'!T26*2.4711/1000</f>
        <v>13.730617727999997</v>
      </c>
      <c r="M31" s="1">
        <f>'density by Salinity zone'!U26*2.4711/1000</f>
        <v>7.7567581890000001</v>
      </c>
      <c r="N31" s="1">
        <f>'density by Salinity zone'!V26*2.4711/1000</f>
        <v>33.797901896999996</v>
      </c>
      <c r="O31" s="5">
        <f t="shared" si="0"/>
        <v>52.062870089392433</v>
      </c>
      <c r="P31" s="29">
        <f t="shared" si="4"/>
        <v>0.49936521036923065</v>
      </c>
      <c r="R31" s="9"/>
      <c r="S31" s="9"/>
      <c r="T31" s="9"/>
    </row>
    <row r="32" spans="1:20">
      <c r="A32">
        <v>2008</v>
      </c>
      <c r="B32" s="3">
        <f>'density by Salinity zone'!AA27</f>
        <v>31103.659999999996</v>
      </c>
      <c r="C32" s="3">
        <f t="shared" si="1"/>
        <v>76860.25422599999</v>
      </c>
      <c r="D32" s="1"/>
      <c r="E32" s="9"/>
      <c r="F32" s="9"/>
      <c r="G32" s="3">
        <f t="shared" si="3"/>
        <v>76860.25422599999</v>
      </c>
      <c r="H32" s="16">
        <f>(G32/'Salinity zone totals'!$B$61)*100</f>
        <v>41.571025980993994</v>
      </c>
      <c r="I32" s="4" t="s">
        <v>36</v>
      </c>
      <c r="J32" s="4"/>
      <c r="K32" s="1">
        <f>'density by Salinity zone'!S27*2.4711/1000</f>
        <v>9.7307222909999993</v>
      </c>
      <c r="L32" s="1">
        <f>'density by Salinity zone'!T27*2.4711/1000</f>
        <v>13.853406687</v>
      </c>
      <c r="M32" s="1">
        <f>'density by Salinity zone'!U27*2.4711/1000</f>
        <v>7.1794598069999989</v>
      </c>
      <c r="N32" s="1">
        <f>'density by Salinity zone'!V27*2.4711/1000</f>
        <v>46.096665440999999</v>
      </c>
      <c r="O32" s="5">
        <f>SUM((N32/(C32/1000)*100))</f>
        <v>59.974646070591056</v>
      </c>
      <c r="P32" s="29">
        <f t="shared" si="4"/>
        <v>0.59123272481538458</v>
      </c>
      <c r="R32" s="9"/>
      <c r="S32" s="9"/>
      <c r="T32" s="9"/>
    </row>
    <row r="33" spans="1:20">
      <c r="A33">
        <v>2009</v>
      </c>
      <c r="B33" s="3">
        <f>'density by Salinity zone'!AA28</f>
        <v>34767.699999999997</v>
      </c>
      <c r="C33" s="3">
        <f t="shared" si="1"/>
        <v>85914.463469999988</v>
      </c>
      <c r="E33" s="4"/>
      <c r="F33" s="4"/>
      <c r="G33" s="3">
        <f t="shared" si="3"/>
        <v>85914.463469999988</v>
      </c>
      <c r="H33" s="16">
        <f>(G33/'Salinity zone totals'!$B$61)*100</f>
        <v>46.468131403166218</v>
      </c>
      <c r="I33" s="4" t="s">
        <v>37</v>
      </c>
      <c r="K33" s="1">
        <f>'density by Salinity zone'!S28*2.4711/1000</f>
        <v>11.957059835999997</v>
      </c>
      <c r="L33" s="1">
        <f>'density by Salinity zone'!T28*2.4711/1000</f>
        <v>15.967902245999998</v>
      </c>
      <c r="M33" s="1">
        <f>'density by Salinity zone'!U28*2.4711/1000</f>
        <v>8.2388450879999997</v>
      </c>
      <c r="N33" s="1">
        <f>'density by Salinity zone'!V28*2.4711/1000</f>
        <v>49.750656299999996</v>
      </c>
      <c r="O33" s="5">
        <f>SUM((N33/(C33/1000)*100))</f>
        <v>57.907195471659044</v>
      </c>
      <c r="P33" s="29">
        <f t="shared" si="4"/>
        <v>0.66088048823076917</v>
      </c>
      <c r="R33" s="9"/>
      <c r="S33" s="9"/>
      <c r="T33" s="9"/>
    </row>
    <row r="34" spans="1:20">
      <c r="A34">
        <v>2010</v>
      </c>
      <c r="B34" s="3">
        <f>'density by Salinity zone'!AA29</f>
        <v>32238.32</v>
      </c>
      <c r="C34" s="3">
        <f t="shared" si="1"/>
        <v>79664.112551999991</v>
      </c>
      <c r="E34" s="4"/>
      <c r="F34" s="4"/>
      <c r="G34" s="3">
        <f t="shared" si="3"/>
        <v>79664.112551999991</v>
      </c>
      <c r="H34" s="16">
        <f>(G34/'Salinity zone totals'!$B$61)*100</f>
        <v>43.087534981529451</v>
      </c>
      <c r="I34" s="17" t="s">
        <v>38</v>
      </c>
      <c r="K34" s="1">
        <f>'density by Salinity zone'!S29*2.4711/1000</f>
        <v>7.0453532099999991</v>
      </c>
      <c r="L34" s="1">
        <f>'density by Salinity zone'!T29*2.4711/1000</f>
        <v>15.062071118999999</v>
      </c>
      <c r="M34" s="1">
        <f>'density by Salinity zone'!U29*2.4711/1000</f>
        <v>6.5803663229999998</v>
      </c>
      <c r="N34" s="1">
        <f>'density by Salinity zone'!V29*2.4711/1000</f>
        <v>50.976321899999995</v>
      </c>
      <c r="O34" s="5">
        <v>64</v>
      </c>
      <c r="P34" s="29">
        <f t="shared" si="4"/>
        <v>0.61280086578461535</v>
      </c>
      <c r="R34" s="9"/>
      <c r="S34" s="9"/>
      <c r="T34" s="9"/>
    </row>
    <row r="35" spans="1:20">
      <c r="A35" s="15">
        <v>2011</v>
      </c>
      <c r="B35" s="3">
        <f>'density by Salinity zone'!AA30</f>
        <v>23456.91</v>
      </c>
      <c r="C35" s="21">
        <f t="shared" si="1"/>
        <v>57964.370300999995</v>
      </c>
      <c r="D35" s="3">
        <f>'density by Salinity zone'!AF30</f>
        <v>2071.4256519250598</v>
      </c>
      <c r="E35" s="3">
        <f>D35*2.4711</f>
        <v>5118.699928472015</v>
      </c>
      <c r="F35" s="21">
        <f t="shared" si="3"/>
        <v>25528.335651925059</v>
      </c>
      <c r="G35" s="3">
        <f t="shared" si="3"/>
        <v>63083.07022947201</v>
      </c>
      <c r="H35" s="16">
        <f>(G35/'Salinity zone totals'!$B$61)*100</f>
        <v>34.119428537918431</v>
      </c>
      <c r="I35" s="17" t="s">
        <v>39</v>
      </c>
      <c r="J35" s="22"/>
      <c r="K35" s="1">
        <f>'density by Salinity zone'!S30*2.4711/1000</f>
        <v>6.9728758469999992</v>
      </c>
      <c r="L35" s="1">
        <f>'density by Salinity zone'!T30*2.4711/1000</f>
        <v>10.894808078999999</v>
      </c>
      <c r="M35" s="1">
        <f>'density by Salinity zone'!U30*2.4711/1000</f>
        <v>15.449811419999998</v>
      </c>
      <c r="N35" s="1">
        <f>'density by Salinity zone'!V30*2.4711/1000</f>
        <v>24.646874954999994</v>
      </c>
      <c r="O35" s="23">
        <v>43</v>
      </c>
      <c r="P35" s="29">
        <f t="shared" si="4"/>
        <v>0.4852543863805539</v>
      </c>
    </row>
    <row r="36" spans="1:20">
      <c r="A36" s="15">
        <v>2012</v>
      </c>
      <c r="B36" s="3">
        <f>'density by Salinity zone'!AA31</f>
        <v>19503.47</v>
      </c>
      <c r="C36" s="21">
        <f t="shared" si="1"/>
        <v>48195.024717</v>
      </c>
      <c r="D36" s="16"/>
      <c r="E36" s="3"/>
      <c r="F36" s="21"/>
      <c r="G36" s="3">
        <f t="shared" si="3"/>
        <v>48195.024717</v>
      </c>
      <c r="H36" s="16">
        <f>(G36/'Salinity zone totals'!$B$61)*100</f>
        <v>26.067004914840798</v>
      </c>
      <c r="I36" s="17" t="s">
        <v>40</v>
      </c>
      <c r="J36" s="22"/>
      <c r="K36" s="1">
        <f>'density by Salinity zone'!S31*2.4711/1000</f>
        <v>5.0686461870000006</v>
      </c>
      <c r="L36" s="1">
        <f>'density by Salinity zone'!T31*2.4711/1000</f>
        <v>7.2074820810000002</v>
      </c>
      <c r="M36" s="1">
        <f>'density by Salinity zone'!U31*2.4711/1000</f>
        <v>9.3048529169999998</v>
      </c>
      <c r="N36" s="1">
        <f>'density by Salinity zone'!V31*2.4711/1000</f>
        <v>26.614043532</v>
      </c>
      <c r="O36" s="23">
        <v>55</v>
      </c>
      <c r="P36" s="29">
        <f t="shared" si="4"/>
        <v>0.37073095936153844</v>
      </c>
    </row>
    <row r="37" spans="1:20">
      <c r="A37" s="15">
        <v>2013</v>
      </c>
      <c r="B37" s="3">
        <f>'density by Salinity zone'!AA32</f>
        <v>24163.770111236568</v>
      </c>
      <c r="C37" s="21">
        <f t="shared" ref="C37:C42" si="5">B37*2.4711</f>
        <v>59711.092321876684</v>
      </c>
      <c r="D37" s="16"/>
      <c r="E37" s="3"/>
      <c r="F37" s="21"/>
      <c r="G37" s="3">
        <f t="shared" ref="G37" si="6">C37+E37</f>
        <v>59711.092321876684</v>
      </c>
      <c r="H37" s="16">
        <f>(G37/'Salinity zone totals'!$B$61)*100</f>
        <v>32.295643506036967</v>
      </c>
      <c r="I37" s="17" t="s">
        <v>41</v>
      </c>
      <c r="J37" s="22"/>
      <c r="K37" s="1">
        <f>'density by Salinity zone'!S32*2.4711/1000</f>
        <v>3.9423277995778379</v>
      </c>
      <c r="L37" s="1">
        <f>'density by Salinity zone'!T32*2.4711/1000</f>
        <v>7.9434872363533442</v>
      </c>
      <c r="M37" s="1">
        <f>'density by Salinity zone'!U32*2.4711/1000</f>
        <v>12.44641248227674</v>
      </c>
      <c r="N37" s="1">
        <f>'density by Salinity zone'!V32*2.4711/1000</f>
        <v>35.378864803668769</v>
      </c>
      <c r="O37" s="23">
        <f t="shared" ref="O37:O42" si="7">N37/(SUM(K37:N37))*100</f>
        <v>59.250071348480112</v>
      </c>
      <c r="P37" s="29">
        <f t="shared" si="4"/>
        <v>0.45931609478366681</v>
      </c>
    </row>
    <row r="38" spans="1:20">
      <c r="A38" s="15">
        <v>2014</v>
      </c>
      <c r="B38" s="3">
        <f>'density by Salinity zone'!AA33</f>
        <v>30528.21</v>
      </c>
      <c r="C38" s="21">
        <f t="shared" si="5"/>
        <v>75438.259730999998</v>
      </c>
      <c r="D38" s="16"/>
      <c r="E38" s="3"/>
      <c r="F38" s="21"/>
      <c r="G38" s="3">
        <f>C38+E38</f>
        <v>75438.259730999998</v>
      </c>
      <c r="H38" s="16">
        <f>(G38/'Salinity zone totals'!$B$61)*100</f>
        <v>40.801918843738676</v>
      </c>
      <c r="I38" s="17" t="s">
        <v>42</v>
      </c>
      <c r="J38" s="22"/>
      <c r="K38" s="1">
        <f>'density by Salinity zone'!S33*2.4711/1000</f>
        <v>2.9028505919999996</v>
      </c>
      <c r="L38" s="1">
        <f>'density by Salinity zone'!T33*2.4711/1000</f>
        <v>7.349743307999999</v>
      </c>
      <c r="M38" s="1">
        <f>'density by Salinity zone'!U33*2.4711/1000</f>
        <v>19.636200774000002</v>
      </c>
      <c r="N38" s="1">
        <f>'density by Salinity zone'!V33*2.4711/1000</f>
        <v>45.549465056999992</v>
      </c>
      <c r="O38" s="23">
        <f t="shared" si="7"/>
        <v>60.379792984914602</v>
      </c>
      <c r="P38" s="29">
        <f t="shared" si="4"/>
        <v>0.58029430562307693</v>
      </c>
    </row>
    <row r="39" spans="1:20">
      <c r="A39" s="15">
        <v>2015</v>
      </c>
      <c r="B39" s="3">
        <f>'density by Salinity zone'!AA34</f>
        <v>37357.777618020897</v>
      </c>
      <c r="C39" s="21">
        <f t="shared" si="5"/>
        <v>92314.804271891437</v>
      </c>
      <c r="D39" s="31"/>
      <c r="E39" s="3"/>
      <c r="F39" s="21"/>
      <c r="G39" s="3">
        <f>C39+E39</f>
        <v>92314.804271891437</v>
      </c>
      <c r="H39" s="16">
        <f>(G39/'Salinity zone totals'!$B$61)*100</f>
        <v>49.929852112289772</v>
      </c>
      <c r="I39" s="17" t="s">
        <v>43</v>
      </c>
      <c r="J39" s="22"/>
      <c r="K39" s="1">
        <f>'density by Salinity zone'!S34*2.4711/1000</f>
        <v>4.2615427999144906</v>
      </c>
      <c r="L39" s="1">
        <f>'density by Salinity zone'!T34*2.4711/1000</f>
        <v>10.983674311916234</v>
      </c>
      <c r="M39" s="1">
        <f>'density by Salinity zone'!U34*2.4711/1000</f>
        <v>23.3323476456385</v>
      </c>
      <c r="N39" s="1">
        <f>'density by Salinity zone'!V34*2.4711/1000</f>
        <v>53.737239514422214</v>
      </c>
      <c r="O39" s="23">
        <f t="shared" si="7"/>
        <v>58.210857877304143</v>
      </c>
      <c r="P39" s="29">
        <f t="shared" si="4"/>
        <v>0.71011387901454948</v>
      </c>
    </row>
    <row r="40" spans="1:20">
      <c r="A40" s="15">
        <v>2016</v>
      </c>
      <c r="B40" s="3">
        <f>'density by Salinity zone'!AA35</f>
        <v>39523.607490835086</v>
      </c>
      <c r="C40" s="21">
        <f t="shared" si="5"/>
        <v>97666.786470602572</v>
      </c>
      <c r="D40" s="3">
        <f>'density by Salinity zone'!AF35</f>
        <v>789.70264025526535</v>
      </c>
      <c r="E40" s="3">
        <f>D40*2.4711</f>
        <v>1951.4341943347861</v>
      </c>
      <c r="F40" s="21">
        <f>B40+D40</f>
        <v>40313.310131090351</v>
      </c>
      <c r="G40" s="3">
        <f t="shared" ref="G40" si="8">C40+E40</f>
        <v>99618.220664937355</v>
      </c>
      <c r="H40" s="16">
        <f>(G40/'Salinity zone totals'!$B$61)*100</f>
        <v>53.880014854824978</v>
      </c>
      <c r="I40" s="17" t="s">
        <v>44</v>
      </c>
      <c r="J40" s="22"/>
      <c r="K40" s="1">
        <f>'density by Salinity zone'!S35*2.4711/1000</f>
        <v>4.2929364095391511</v>
      </c>
      <c r="L40" s="1">
        <f>'density by Salinity zone'!T35*2.4711/1000</f>
        <v>10.951083167997789</v>
      </c>
      <c r="M40" s="1">
        <f>'density by Salinity zone'!U35*2.4711/1000</f>
        <v>31.631317985234059</v>
      </c>
      <c r="N40" s="1">
        <f>'density by Salinity zone'!V35*2.4711/1000</f>
        <v>50.791448907831573</v>
      </c>
      <c r="O40" s="23">
        <f t="shared" si="7"/>
        <v>52.004832700336308</v>
      </c>
      <c r="P40" s="29">
        <f t="shared" si="4"/>
        <v>0.76629400511490275</v>
      </c>
    </row>
    <row r="41" spans="1:20">
      <c r="A41" s="15">
        <v>2017</v>
      </c>
      <c r="B41" s="3">
        <f>'density by Salinity zone'!AA36</f>
        <v>42447.84760519574</v>
      </c>
      <c r="C41" s="21">
        <f t="shared" si="5"/>
        <v>104892.87621719918</v>
      </c>
      <c r="D41" s="16"/>
      <c r="E41" s="3"/>
      <c r="F41" s="21"/>
      <c r="G41" s="3">
        <f t="shared" ref="G41" si="9">C41+E41</f>
        <v>104892.87621719918</v>
      </c>
      <c r="H41" s="16">
        <f>(G41/'Salinity zone totals'!$B$61)*100</f>
        <v>56.732891744343462</v>
      </c>
      <c r="I41" s="17" t="s">
        <v>45</v>
      </c>
      <c r="J41" s="22"/>
      <c r="K41" s="1">
        <f>'density by Salinity zone'!S36*2.4711/1000</f>
        <v>3.6598360956030844</v>
      </c>
      <c r="L41" s="1">
        <f>'density by Salinity zone'!T36*2.4711/1000</f>
        <v>11.565659295037692</v>
      </c>
      <c r="M41" s="1">
        <f>'density by Salinity zone'!U36*2.4711/1000</f>
        <v>44.155534744739811</v>
      </c>
      <c r="N41" s="1">
        <f>'density by Salinity zone'!V36*2.4711/1000</f>
        <v>45.511846081818589</v>
      </c>
      <c r="O41" s="23">
        <f t="shared" si="7"/>
        <v>43.388881803162974</v>
      </c>
      <c r="P41" s="29">
        <f t="shared" si="4"/>
        <v>0.80686827859383992</v>
      </c>
    </row>
    <row r="42" spans="1:20">
      <c r="A42" s="15">
        <v>2018</v>
      </c>
      <c r="B42" s="3">
        <f>'density by Salinity zone'!AA37</f>
        <v>40270.009999999995</v>
      </c>
      <c r="C42" s="21">
        <f t="shared" si="5"/>
        <v>99511.221710999976</v>
      </c>
      <c r="D42" s="3">
        <f>'density by Salinity zone'!AF37</f>
        <v>3466.73106018421</v>
      </c>
      <c r="E42" s="3">
        <f>D42*2.4711</f>
        <v>8566.6391228212015</v>
      </c>
      <c r="F42" s="21">
        <f>B42+D42</f>
        <v>43736.741060184206</v>
      </c>
      <c r="G42" s="3">
        <f>C42+E42</f>
        <v>108077.86083382118</v>
      </c>
      <c r="H42" s="16">
        <f>(G42/'Salinity zone totals'!$B$61)*100</f>
        <v>58.45553863876227</v>
      </c>
      <c r="I42" s="17" t="s">
        <v>46</v>
      </c>
      <c r="J42" s="22"/>
      <c r="K42" s="1">
        <f>'density by Salinity zone'!S37*2.4711/1000</f>
        <v>2.2004404169999998</v>
      </c>
      <c r="L42" s="1">
        <f>'density by Salinity zone'!T37*2.4711/1000</f>
        <v>9.9649825710000002</v>
      </c>
      <c r="M42" s="1">
        <f>'density by Salinity zone'!U37*2.4711/1000</f>
        <v>30.494214173999996</v>
      </c>
      <c r="N42" s="1">
        <f>'density by Salinity zone'!V37*2.4711/1000</f>
        <v>56.851584549000002</v>
      </c>
      <c r="O42" s="23">
        <f t="shared" si="7"/>
        <v>57.130827630785298</v>
      </c>
      <c r="P42" s="29">
        <f t="shared" si="4"/>
        <v>0.83136816026016291</v>
      </c>
    </row>
    <row r="43" spans="1:20">
      <c r="A43" s="15">
        <v>2019</v>
      </c>
      <c r="B43" s="3">
        <f>'density by Salinity zone'!AA38</f>
        <v>26985.600767229087</v>
      </c>
      <c r="C43" s="21">
        <f t="shared" ref="C43:C46" si="10">B43*2.4711</f>
        <v>66684.118055899788</v>
      </c>
      <c r="D43" s="3">
        <f>'density by Salinity zone'!AF38</f>
        <v>0</v>
      </c>
      <c r="E43" s="3">
        <f t="shared" ref="E43:E47" si="11">D43*2.4711</f>
        <v>0</v>
      </c>
      <c r="F43" s="21">
        <f t="shared" ref="F43:F46" si="12">B43+D43</f>
        <v>26985.600767229087</v>
      </c>
      <c r="G43" s="3">
        <f t="shared" ref="G43:G46" si="13">C43+E43</f>
        <v>66684.118055899788</v>
      </c>
      <c r="H43" s="16">
        <f>(G43/'Salinity zone totals'!$B$61)*100</f>
        <v>36.067109485096353</v>
      </c>
      <c r="I43" s="17" t="s">
        <v>47</v>
      </c>
      <c r="J43" s="22"/>
      <c r="K43" s="1">
        <f>'density by Salinity zone'!S38*2.4711/1000</f>
        <v>3.0556506966220791</v>
      </c>
      <c r="L43" s="1">
        <f>'density by Salinity zone'!T38*2.4711/1000</f>
        <v>10.561610975772414</v>
      </c>
      <c r="M43" s="1">
        <f>'density by Salinity zone'!U38*2.4711/1000</f>
        <v>18.154673568250608</v>
      </c>
      <c r="N43" s="1">
        <f>'density by Salinity zone'!V38*2.4711/1000</f>
        <v>34.912182815254695</v>
      </c>
      <c r="O43" s="23">
        <f t="shared" ref="O43:O47" si="14">N43/(SUM(K43:N43))*100</f>
        <v>52.354569323371116</v>
      </c>
      <c r="P43" s="29">
        <f t="shared" ref="P43:P48" si="15">G43/130000</f>
        <v>0.51295475427615222</v>
      </c>
    </row>
    <row r="44" spans="1:20">
      <c r="A44" s="15">
        <v>2020</v>
      </c>
      <c r="B44" s="3">
        <f>'density by Salinity zone'!AA39</f>
        <v>25547.970163983104</v>
      </c>
      <c r="C44" s="21">
        <f t="shared" si="10"/>
        <v>63131.589072218645</v>
      </c>
      <c r="D44" s="3">
        <f>'density by Salinity zone'!AF39</f>
        <v>0</v>
      </c>
      <c r="E44" s="3">
        <f t="shared" si="11"/>
        <v>0</v>
      </c>
      <c r="F44" s="3">
        <f t="shared" si="12"/>
        <v>25547.970163983104</v>
      </c>
      <c r="G44" s="3">
        <f t="shared" si="13"/>
        <v>63131.589072218645</v>
      </c>
      <c r="H44" s="16">
        <f>(G44/'Salinity zone totals'!$B$61)*100</f>
        <v>34.145670684691169</v>
      </c>
      <c r="I44" s="17" t="s">
        <v>48</v>
      </c>
      <c r="J44" s="22"/>
      <c r="K44" s="1">
        <f>'density by Salinity zone'!S39*2.4711/1000</f>
        <v>2.3613451349457706</v>
      </c>
      <c r="L44" s="1">
        <f>'density by Salinity zone'!T39*2.4711/1000</f>
        <v>10.5825326164989</v>
      </c>
      <c r="M44" s="1">
        <f>'density by Salinity zone'!U39*2.4711/1000</f>
        <v>16.842682187027243</v>
      </c>
      <c r="N44" s="1">
        <f>'density by Salinity zone'!V39*2.4711/1000</f>
        <v>33.345029133746735</v>
      </c>
      <c r="O44" s="23">
        <f t="shared" si="14"/>
        <v>52.818295284159689</v>
      </c>
      <c r="P44" s="29">
        <f t="shared" si="15"/>
        <v>0.48562760824783574</v>
      </c>
    </row>
    <row r="45" spans="1:20">
      <c r="A45" s="15">
        <v>2021</v>
      </c>
      <c r="B45" s="3">
        <f>'density by Salinity zone'!AA40</f>
        <v>27528.335976322196</v>
      </c>
      <c r="C45" s="21">
        <f t="shared" si="10"/>
        <v>68025.271031089782</v>
      </c>
      <c r="D45" s="3">
        <f>'density by Salinity zone'!AF40</f>
        <v>26.706739233390181</v>
      </c>
      <c r="E45" s="3">
        <f t="shared" si="11"/>
        <v>65.995023319630477</v>
      </c>
      <c r="F45" s="3">
        <f t="shared" si="12"/>
        <v>27555.042715555588</v>
      </c>
      <c r="G45" s="3">
        <f t="shared" si="13"/>
        <v>68091.266054409411</v>
      </c>
      <c r="H45" s="16">
        <f>(G45/'Salinity zone totals'!$B$61)*100</f>
        <v>36.828186671142909</v>
      </c>
      <c r="I45" s="17" t="s">
        <v>49</v>
      </c>
      <c r="J45" s="22"/>
      <c r="K45" s="1">
        <f>'density by Salinity zone'!S40*2.4711/1000</f>
        <v>1.3671837423346196</v>
      </c>
      <c r="L45" s="1">
        <f>'density by Salinity zone'!T40*2.4711/1000</f>
        <v>8.4490384351480614</v>
      </c>
      <c r="M45" s="1">
        <f>'density by Salinity zone'!U40*2.4711/1000</f>
        <v>15.864619225400354</v>
      </c>
      <c r="N45" s="1">
        <f>'density by Salinity zone'!V40*2.4711/1000</f>
        <v>42.344429628206747</v>
      </c>
      <c r="O45" s="23">
        <f t="shared" si="14"/>
        <v>62.248086610127515</v>
      </c>
      <c r="P45" s="29">
        <f t="shared" si="15"/>
        <v>0.52377896964930315</v>
      </c>
    </row>
    <row r="46" spans="1:20">
      <c r="A46" s="15">
        <v>2022</v>
      </c>
      <c r="B46" s="3">
        <f>'density by Salinity zone'!AA41</f>
        <v>31332.164471196695</v>
      </c>
      <c r="C46" s="21">
        <f t="shared" si="10"/>
        <v>77424.911624774148</v>
      </c>
      <c r="D46" s="3">
        <f>'density by Salinity zone'!AF41</f>
        <v>0</v>
      </c>
      <c r="E46" s="3">
        <f t="shared" si="11"/>
        <v>0</v>
      </c>
      <c r="F46" s="3">
        <f t="shared" si="12"/>
        <v>31332.164471196695</v>
      </c>
      <c r="G46" s="3">
        <f t="shared" si="13"/>
        <v>77424.911624774148</v>
      </c>
      <c r="H46" s="16">
        <f>(G46/'Salinity zone totals'!$B$61)*100</f>
        <v>41.876429438622168</v>
      </c>
      <c r="I46" s="17" t="s">
        <v>50</v>
      </c>
      <c r="J46" s="22"/>
      <c r="K46" s="1">
        <f>'density by Salinity zone'!S41*2.4711/1000</f>
        <v>1.2533073796205856</v>
      </c>
      <c r="L46" s="1">
        <f>'density by Salinity zone'!T41*2.4711/1000</f>
        <v>9.8614665823462175</v>
      </c>
      <c r="M46" s="1">
        <f>'density by Salinity zone'!U41*2.4711/1000</f>
        <v>21.177399978125742</v>
      </c>
      <c r="N46" s="1">
        <f>'density by Salinity zone'!V41*2.4711/1000</f>
        <v>45.132737684681622</v>
      </c>
      <c r="O46" s="23">
        <f t="shared" si="14"/>
        <v>58.292268906174897</v>
      </c>
      <c r="P46" s="29">
        <f t="shared" si="15"/>
        <v>0.59557624326749348</v>
      </c>
    </row>
    <row r="47" spans="1:20">
      <c r="A47" s="15">
        <v>2023</v>
      </c>
      <c r="B47" s="3">
        <f>'density by Salinity zone'!AA42</f>
        <v>32259.48</v>
      </c>
      <c r="C47" s="21">
        <f t="shared" ref="C47" si="16">B47*2.4711</f>
        <v>79716.401027999993</v>
      </c>
      <c r="D47" s="3">
        <f>'density by Salinity zone'!AF42</f>
        <v>1498.3390239937794</v>
      </c>
      <c r="E47" s="3">
        <f t="shared" si="11"/>
        <v>3702.5455621910282</v>
      </c>
      <c r="F47" s="3">
        <f t="shared" ref="F47" si="17">B47+D47</f>
        <v>33757.819023993776</v>
      </c>
      <c r="G47" s="3">
        <f t="shared" ref="G47" si="18">C47+E47</f>
        <v>83418.946590191015</v>
      </c>
      <c r="H47" s="16">
        <f>(G47/'Salinity zone totals'!$B$61)*100</f>
        <v>45.118393517294706</v>
      </c>
      <c r="I47" s="17" t="s">
        <v>51</v>
      </c>
      <c r="J47" s="22"/>
      <c r="K47" s="1">
        <f>'density by Salinity zone'!S42*2.4711/1000</f>
        <v>1.210245936</v>
      </c>
      <c r="L47" s="1">
        <f>'density by Salinity zone'!T42*2.4711/1000</f>
        <v>10.934938742999998</v>
      </c>
      <c r="M47" s="1">
        <f>'density by Salinity zone'!U42*2.4711/1000</f>
        <v>18.488992598999999</v>
      </c>
      <c r="N47" s="1">
        <f>'density by Salinity zone'!V42*2.4711/1000</f>
        <v>49.082223749999997</v>
      </c>
      <c r="O47" s="23">
        <f t="shared" si="14"/>
        <v>61.57104826240225</v>
      </c>
      <c r="P47" s="29">
        <f t="shared" si="15"/>
        <v>0.64168420453993091</v>
      </c>
    </row>
    <row r="48" spans="1:20">
      <c r="A48" s="15">
        <v>2024</v>
      </c>
      <c r="B48" s="3">
        <f>'density by Salinity zone'!AA43</f>
        <v>33498.265600912797</v>
      </c>
      <c r="C48" s="21">
        <f t="shared" ref="C48" si="19">B48*2.4711</f>
        <v>82777.5641264156</v>
      </c>
      <c r="D48" s="3">
        <f>'density by Salinity zone'!AF44</f>
        <v>0</v>
      </c>
      <c r="E48" s="3">
        <f t="shared" ref="E48" si="20">D48*2.4711</f>
        <v>0</v>
      </c>
      <c r="F48" s="3">
        <f t="shared" ref="F48" si="21">B48+D48</f>
        <v>33498.265600912797</v>
      </c>
      <c r="G48" s="3">
        <f t="shared" ref="G48" si="22">C48+E48</f>
        <v>82777.5641264156</v>
      </c>
      <c r="H48" s="16">
        <f>(G48/'Salinity zone totals'!$B$61)*100</f>
        <v>44.771492152813636</v>
      </c>
      <c r="I48" s="17" t="s">
        <v>52</v>
      </c>
      <c r="J48" s="22"/>
      <c r="K48" s="1">
        <f>'density by Salinity zone'!S43*2.4711/1000</f>
        <v>1.4051713132682042</v>
      </c>
      <c r="L48" s="1">
        <f>'density by Salinity zone'!T43*2.4711/1000</f>
        <v>7.9861974659538228</v>
      </c>
      <c r="M48" s="1">
        <f>'density by Salinity zone'!U43*2.4711/1000</f>
        <v>19.779199256455573</v>
      </c>
      <c r="N48" s="1">
        <f>'density by Salinity zone'!V43*2.4711/1000</f>
        <v>53.606996090738008</v>
      </c>
      <c r="O48" s="23">
        <f t="shared" ref="O48" si="23">N48/(SUM(K48:N48))*100</f>
        <v>64.760296653415509</v>
      </c>
      <c r="P48" s="29">
        <f t="shared" si="15"/>
        <v>0.63675049328012001</v>
      </c>
    </row>
    <row r="49" spans="1:25">
      <c r="A49" s="15"/>
      <c r="B49" s="15"/>
      <c r="C49" s="36"/>
      <c r="D49" s="15"/>
      <c r="E49" s="15"/>
      <c r="F49" s="15"/>
      <c r="G49" s="35"/>
      <c r="H49" s="16"/>
      <c r="I49" s="15"/>
      <c r="J49" s="22"/>
      <c r="Q49" s="1"/>
    </row>
    <row r="50" spans="1:25">
      <c r="A50" s="15" t="s">
        <v>53</v>
      </c>
      <c r="B50" s="15"/>
      <c r="C50" s="15"/>
      <c r="D50" s="16"/>
      <c r="E50" s="15"/>
      <c r="F50" s="15"/>
      <c r="G50" s="3">
        <f>G48-G47</f>
        <v>-641.38246377541509</v>
      </c>
      <c r="H50" s="103">
        <f>G50/G47</f>
        <v>-7.6886905192690763E-3</v>
      </c>
      <c r="I50" s="37"/>
      <c r="J50" s="22"/>
      <c r="K50" s="19"/>
      <c r="L50" s="19"/>
      <c r="M50" s="19"/>
      <c r="N50" s="19"/>
      <c r="O50" s="19"/>
      <c r="P50" s="2"/>
      <c r="Q50" s="1"/>
      <c r="R50" s="11"/>
      <c r="S50" s="2"/>
      <c r="T50" s="10"/>
      <c r="U50" s="11"/>
      <c r="V50" s="2"/>
      <c r="W50" s="10"/>
      <c r="X50" s="11"/>
      <c r="Y50" s="2"/>
    </row>
    <row r="51" spans="1:25">
      <c r="A51" s="15" t="s">
        <v>54</v>
      </c>
      <c r="B51" s="15"/>
      <c r="C51" s="15"/>
      <c r="D51" s="16"/>
      <c r="E51" s="15"/>
      <c r="F51" s="15"/>
      <c r="G51" s="3">
        <f>G48-G39</f>
        <v>-9537.2401454758365</v>
      </c>
      <c r="H51" s="35">
        <f>G51/G39</f>
        <v>-0.1033121417599083</v>
      </c>
      <c r="I51" s="37"/>
      <c r="J51" s="22"/>
      <c r="K51" s="19"/>
      <c r="L51" s="19"/>
      <c r="M51" s="19"/>
      <c r="N51" s="19"/>
      <c r="O51" s="19"/>
      <c r="P51" s="2"/>
      <c r="Q51" s="1"/>
      <c r="R51" s="11"/>
      <c r="S51" s="2"/>
      <c r="T51" s="10"/>
      <c r="U51" s="11"/>
      <c r="V51" s="2"/>
      <c r="W51" s="10"/>
      <c r="X51" s="11"/>
      <c r="Y51" s="2"/>
    </row>
    <row r="52" spans="1:25">
      <c r="A52" s="15" t="s">
        <v>55</v>
      </c>
      <c r="B52" s="15"/>
      <c r="C52" s="15"/>
      <c r="D52" s="16"/>
      <c r="E52" s="15"/>
      <c r="F52" s="15"/>
      <c r="G52" s="3">
        <f>G48-G8</f>
        <v>43819.362943415603</v>
      </c>
      <c r="H52" s="35">
        <f>G52/G8</f>
        <v>1.1247789069516085</v>
      </c>
      <c r="I52" s="37"/>
      <c r="J52" s="22"/>
      <c r="K52" s="19"/>
      <c r="L52" s="19"/>
      <c r="M52" s="19"/>
      <c r="N52" s="19"/>
      <c r="O52" s="19"/>
      <c r="P52" s="2"/>
      <c r="Q52" s="1"/>
      <c r="R52" s="11"/>
      <c r="S52" s="2"/>
      <c r="T52" s="10"/>
      <c r="U52" s="11"/>
      <c r="V52" s="2"/>
      <c r="W52" s="10"/>
      <c r="X52" s="11"/>
      <c r="Y52" s="2"/>
    </row>
    <row r="53" spans="1:25">
      <c r="A53" s="15"/>
      <c r="B53" s="15"/>
      <c r="C53" s="15"/>
      <c r="D53" s="15"/>
      <c r="E53" s="15"/>
      <c r="F53" s="15"/>
      <c r="G53" s="3"/>
      <c r="H53" s="16"/>
      <c r="I53" s="15"/>
      <c r="J53" s="22"/>
      <c r="K53" s="23"/>
      <c r="L53" s="23"/>
      <c r="M53" s="23"/>
      <c r="N53" s="23"/>
      <c r="P53" s="2"/>
      <c r="Q53" s="1"/>
      <c r="R53" s="11"/>
      <c r="S53" s="2"/>
      <c r="T53" s="10"/>
      <c r="U53" s="11"/>
      <c r="V53" s="2"/>
      <c r="W53" s="10"/>
      <c r="X53" s="11"/>
      <c r="Y53" s="2"/>
    </row>
    <row r="54" spans="1:25">
      <c r="A54" s="15" t="s">
        <v>56</v>
      </c>
      <c r="B54" s="15"/>
      <c r="C54" s="15"/>
      <c r="D54" s="15"/>
      <c r="E54" s="15"/>
      <c r="F54" s="15"/>
      <c r="G54" s="3">
        <f>AVERAGE(G8:G48)</f>
        <v>70505.735390499554</v>
      </c>
      <c r="H54" s="16">
        <f>AVERAGE(H8:H48)</f>
        <v>38.134088772452408</v>
      </c>
      <c r="J54" s="22"/>
      <c r="K54" s="23"/>
      <c r="L54" s="23"/>
      <c r="M54" s="23"/>
      <c r="N54" s="23"/>
      <c r="O54" s="23">
        <f>AVERAGE(O8:O48)</f>
        <v>48.14542514245251</v>
      </c>
      <c r="Q54" s="1"/>
    </row>
    <row r="55" spans="1:25">
      <c r="A55" s="15" t="s">
        <v>57</v>
      </c>
      <c r="B55" s="15"/>
      <c r="C55" s="15"/>
      <c r="D55" s="15"/>
      <c r="E55" s="15"/>
      <c r="F55" s="15"/>
      <c r="G55" s="3">
        <f>MAX(G8:G48)</f>
        <v>108077.86083382118</v>
      </c>
      <c r="H55" s="16">
        <f>MAX(H8:H48)</f>
        <v>58.45553863876227</v>
      </c>
      <c r="I55" s="15"/>
      <c r="J55" s="15"/>
      <c r="K55" s="23"/>
      <c r="L55" s="23"/>
      <c r="M55" s="23"/>
      <c r="N55" s="23"/>
      <c r="O55" s="23">
        <f>MAX(O8:O48)</f>
        <v>64.760296653415509</v>
      </c>
      <c r="Q55" s="1"/>
    </row>
    <row r="56" spans="1:25">
      <c r="A56" s="15" t="s">
        <v>58</v>
      </c>
      <c r="B56" s="15"/>
      <c r="C56" s="15"/>
      <c r="D56" s="15"/>
      <c r="E56" s="15"/>
      <c r="F56" s="15"/>
      <c r="G56" s="3">
        <f>MIN(G8:G48)</f>
        <v>38958.201182999997</v>
      </c>
      <c r="H56" s="16">
        <f>MIN(H8:H48)</f>
        <v>21.071129803828242</v>
      </c>
      <c r="I56" s="15"/>
      <c r="J56" s="15"/>
      <c r="K56" s="15"/>
      <c r="L56" s="15"/>
      <c r="M56" s="15"/>
      <c r="N56" s="15"/>
      <c r="O56" s="23">
        <f>MIN(O8:O48)</f>
        <v>24.200015060047939</v>
      </c>
      <c r="Q56" s="1"/>
    </row>
    <row r="57" spans="1:25">
      <c r="A57" s="15"/>
      <c r="B57" s="15"/>
      <c r="C57" s="15"/>
      <c r="D57" s="15"/>
      <c r="E57" s="15"/>
      <c r="F57" s="15"/>
      <c r="G57" s="3"/>
      <c r="H57" s="15"/>
      <c r="I57" s="15"/>
      <c r="J57" s="15"/>
      <c r="K57" s="15"/>
      <c r="L57" s="15"/>
      <c r="M57" s="15"/>
      <c r="N57" s="15"/>
      <c r="O57" s="15"/>
      <c r="Q57" s="1"/>
    </row>
    <row r="58" spans="1:25">
      <c r="A58" s="15" t="s">
        <v>59</v>
      </c>
      <c r="B58" s="15"/>
      <c r="C58" s="15"/>
      <c r="D58" s="15"/>
      <c r="E58" s="15"/>
      <c r="F58" s="15"/>
      <c r="G58" s="3">
        <f>AVERAGE(G39:G48)</f>
        <v>84643.215751175783</v>
      </c>
      <c r="H58" s="16">
        <f>AVERAGE(H39:H48)</f>
        <v>45.780557929988142</v>
      </c>
      <c r="I58" s="37"/>
      <c r="J58" s="15"/>
      <c r="K58" s="15"/>
      <c r="L58" s="15"/>
      <c r="M58" s="15"/>
      <c r="N58" s="15"/>
      <c r="O58" s="15"/>
      <c r="Q58" s="1"/>
    </row>
    <row r="59" spans="1:25">
      <c r="A59" s="15" t="s">
        <v>60</v>
      </c>
      <c r="B59" s="15"/>
      <c r="C59" s="15"/>
      <c r="D59" s="15"/>
      <c r="E59" s="15"/>
      <c r="F59" s="15"/>
      <c r="G59" s="3">
        <f>MAX(G39:G48)</f>
        <v>108077.86083382118</v>
      </c>
      <c r="H59" s="16">
        <f>MAX(H39:H48)</f>
        <v>58.45553863876227</v>
      </c>
      <c r="J59" s="15"/>
      <c r="K59" s="15"/>
      <c r="L59" s="15"/>
      <c r="M59" s="15"/>
      <c r="N59" s="15"/>
      <c r="O59" s="15"/>
      <c r="Q59" s="1"/>
    </row>
    <row r="60" spans="1:25">
      <c r="A60" s="15" t="s">
        <v>61</v>
      </c>
      <c r="B60" s="15"/>
      <c r="C60" s="15"/>
      <c r="D60" s="15"/>
      <c r="E60" s="15"/>
      <c r="F60" s="15"/>
      <c r="G60" s="3">
        <f>MIN(G39:G48)</f>
        <v>63131.589072218645</v>
      </c>
      <c r="H60" s="16">
        <f>MIN(H39:H48)</f>
        <v>34.145670684691169</v>
      </c>
      <c r="I60" s="15"/>
      <c r="J60" s="15"/>
      <c r="K60" s="15"/>
      <c r="L60" s="15"/>
      <c r="M60" s="15"/>
      <c r="N60" s="15"/>
      <c r="O60" s="15"/>
      <c r="Q60" s="1"/>
    </row>
    <row r="61" spans="1:25">
      <c r="A61" t="s">
        <v>62</v>
      </c>
      <c r="Q61" s="1"/>
    </row>
    <row r="62" spans="1:25">
      <c r="A62" s="15"/>
    </row>
    <row r="63" spans="1:25">
      <c r="A63" s="15" t="s">
        <v>63</v>
      </c>
    </row>
    <row r="64" spans="1:25">
      <c r="A64" s="15" t="s">
        <v>64</v>
      </c>
    </row>
    <row r="65" spans="1:2">
      <c r="A65" s="15" t="s">
        <v>65</v>
      </c>
    </row>
    <row r="66" spans="1:2">
      <c r="A66" s="15" t="s">
        <v>66</v>
      </c>
    </row>
    <row r="67" spans="1:2">
      <c r="A67" s="15" t="s">
        <v>67</v>
      </c>
    </row>
    <row r="68" spans="1:2">
      <c r="A68" t="s">
        <v>68</v>
      </c>
    </row>
    <row r="69" spans="1:2">
      <c r="A69" t="s">
        <v>69</v>
      </c>
    </row>
    <row r="70" spans="1:2">
      <c r="A70" t="s">
        <v>70</v>
      </c>
    </row>
    <row r="71" spans="1:2">
      <c r="A71" s="15" t="s">
        <v>71</v>
      </c>
    </row>
    <row r="72" spans="1:2">
      <c r="A72" s="15" t="s">
        <v>72</v>
      </c>
    </row>
    <row r="73" spans="1:2">
      <c r="A73" s="15" t="s">
        <v>73</v>
      </c>
    </row>
    <row r="74" spans="1:2">
      <c r="A74" t="s">
        <v>74</v>
      </c>
    </row>
    <row r="75" spans="1:2">
      <c r="A75" t="s">
        <v>75</v>
      </c>
    </row>
    <row r="76" spans="1:2">
      <c r="A76" t="s">
        <v>76</v>
      </c>
    </row>
    <row r="77" spans="1:2">
      <c r="A77" t="s">
        <v>77</v>
      </c>
    </row>
    <row r="78" spans="1:2">
      <c r="A78" t="s">
        <v>78</v>
      </c>
    </row>
    <row r="79" spans="1:2">
      <c r="A79" t="s">
        <v>79</v>
      </c>
    </row>
    <row r="80" spans="1:2">
      <c r="B80" s="15"/>
    </row>
    <row r="81" spans="2:2">
      <c r="B81" s="15"/>
    </row>
  </sheetData>
  <phoneticPr fontId="0" type="noConversion"/>
  <pageMargins left="0.75" right="0.75" top="1" bottom="1" header="0.5" footer="0.5"/>
  <pageSetup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61"/>
  <sheetViews>
    <sheetView workbookViewId="0">
      <pane xSplit="1" ySplit="3" topLeftCell="B19" activePane="bottomRight" state="frozen"/>
      <selection pane="bottomRight" activeCell="W48" sqref="W48"/>
      <selection pane="bottomLeft" activeCell="A4" sqref="A4"/>
      <selection pane="topRight" activeCell="B1" sqref="B1"/>
    </sheetView>
  </sheetViews>
  <sheetFormatPr defaultColWidth="9.140625" defaultRowHeight="12.75"/>
  <cols>
    <col min="1" max="1" width="15.85546875" customWidth="1"/>
    <col min="2" max="19" width="10.7109375" customWidth="1"/>
    <col min="20" max="20" width="10.42578125" customWidth="1"/>
    <col min="21" max="21" width="10.28515625" customWidth="1"/>
    <col min="22" max="22" width="11.85546875" customWidth="1"/>
    <col min="23" max="23" width="11.42578125" bestFit="1" customWidth="1"/>
    <col min="24" max="26" width="10.7109375" customWidth="1"/>
    <col min="27" max="30" width="10.7109375" style="13" customWidth="1"/>
    <col min="31" max="31" width="12" style="13" customWidth="1"/>
    <col min="32" max="34" width="11.5703125" style="13" customWidth="1"/>
    <col min="35" max="35" width="10.7109375" customWidth="1"/>
    <col min="36" max="36" width="13.140625" customWidth="1"/>
    <col min="37" max="37" width="14.42578125" customWidth="1"/>
    <col min="38" max="38" width="13.42578125" customWidth="1"/>
    <col min="40" max="40" width="12.7109375" customWidth="1"/>
    <col min="41" max="41" width="14" customWidth="1"/>
    <col min="42" max="42" width="13.85546875" customWidth="1"/>
  </cols>
  <sheetData>
    <row r="1" spans="1:52" ht="20.25" customHeight="1">
      <c r="A1" s="66" t="s">
        <v>80</v>
      </c>
      <c r="V1" s="62"/>
    </row>
    <row r="2" spans="1:52">
      <c r="A2" s="15" t="s">
        <v>81</v>
      </c>
      <c r="B2" s="63" t="s">
        <v>82</v>
      </c>
      <c r="C2" s="18"/>
      <c r="D2" s="18"/>
      <c r="E2" s="18"/>
      <c r="F2" s="18"/>
      <c r="G2" s="63" t="s">
        <v>83</v>
      </c>
      <c r="H2" s="18"/>
      <c r="I2" s="18"/>
      <c r="J2" s="18"/>
      <c r="K2" s="18"/>
      <c r="L2" s="63" t="s">
        <v>84</v>
      </c>
      <c r="M2" s="18"/>
      <c r="N2" s="18" t="s">
        <v>81</v>
      </c>
      <c r="O2" s="18"/>
      <c r="P2" s="18"/>
      <c r="Q2" s="63" t="s">
        <v>85</v>
      </c>
      <c r="R2" s="18"/>
      <c r="S2" s="18"/>
      <c r="T2" s="18"/>
      <c r="U2" s="18"/>
      <c r="V2" s="61" t="s">
        <v>86</v>
      </c>
      <c r="W2" s="15"/>
      <c r="X2" s="15"/>
      <c r="Y2" s="15"/>
      <c r="Z2" s="15" t="s">
        <v>81</v>
      </c>
      <c r="AI2" s="15"/>
      <c r="AJ2" s="15"/>
      <c r="AK2" s="15"/>
      <c r="AL2" s="15"/>
      <c r="AM2" s="15"/>
      <c r="AN2" s="15"/>
      <c r="AO2" s="15"/>
      <c r="AP2" s="15"/>
      <c r="AQ2" s="15"/>
      <c r="AR2" s="15"/>
      <c r="AS2" s="15"/>
      <c r="AT2" s="15"/>
      <c r="AU2" s="15"/>
      <c r="AV2" s="15"/>
      <c r="AW2" s="15"/>
      <c r="AX2" s="15"/>
      <c r="AY2" s="15"/>
      <c r="AZ2" s="15"/>
    </row>
    <row r="3" spans="1:52" ht="63.75">
      <c r="A3" s="15"/>
      <c r="B3" s="73" t="s">
        <v>87</v>
      </c>
      <c r="C3" s="74" t="s">
        <v>88</v>
      </c>
      <c r="D3" s="74" t="s">
        <v>89</v>
      </c>
      <c r="E3" s="74" t="s">
        <v>90</v>
      </c>
      <c r="F3" s="74" t="s">
        <v>91</v>
      </c>
      <c r="G3" s="73" t="s">
        <v>87</v>
      </c>
      <c r="H3" s="74" t="s">
        <v>88</v>
      </c>
      <c r="I3" s="74" t="s">
        <v>89</v>
      </c>
      <c r="J3" s="74" t="s">
        <v>90</v>
      </c>
      <c r="K3" s="74" t="s">
        <v>91</v>
      </c>
      <c r="L3" s="73" t="s">
        <v>87</v>
      </c>
      <c r="M3" s="74" t="s">
        <v>88</v>
      </c>
      <c r="N3" s="74" t="s">
        <v>89</v>
      </c>
      <c r="O3" s="74" t="s">
        <v>90</v>
      </c>
      <c r="P3" s="74" t="s">
        <v>91</v>
      </c>
      <c r="Q3" s="73" t="s">
        <v>87</v>
      </c>
      <c r="R3" s="74" t="s">
        <v>88</v>
      </c>
      <c r="S3" s="74" t="s">
        <v>89</v>
      </c>
      <c r="T3" s="74" t="s">
        <v>90</v>
      </c>
      <c r="U3" s="74" t="s">
        <v>91</v>
      </c>
      <c r="V3" s="75" t="s">
        <v>87</v>
      </c>
      <c r="W3" s="74" t="s">
        <v>88</v>
      </c>
      <c r="X3" s="74" t="s">
        <v>89</v>
      </c>
      <c r="Y3" s="74" t="s">
        <v>92</v>
      </c>
      <c r="Z3" s="74" t="s">
        <v>93</v>
      </c>
      <c r="AI3" s="15"/>
      <c r="AJ3" s="15"/>
      <c r="AK3" s="15"/>
      <c r="AL3" s="15"/>
      <c r="AM3" s="15"/>
      <c r="AN3" s="15"/>
      <c r="AO3" s="15"/>
      <c r="AP3" s="15"/>
      <c r="AQ3" s="15"/>
      <c r="AR3" s="15"/>
      <c r="AS3" s="15"/>
      <c r="AT3" s="15"/>
      <c r="AU3" s="15"/>
      <c r="AV3" s="15"/>
      <c r="AW3" s="15"/>
      <c r="AX3" s="15"/>
      <c r="AY3" s="15"/>
      <c r="AZ3" s="15"/>
    </row>
    <row r="4" spans="1:52">
      <c r="A4" s="67">
        <f>'density by Salinity zone'!A4</f>
        <v>1984</v>
      </c>
      <c r="B4" s="70">
        <f>'density by Salinity zone'!W4+'density by Salinity zone'!AB4</f>
        <v>2796.7999999999997</v>
      </c>
      <c r="C4" s="68">
        <f>B4*2.4711</f>
        <v>6911.1724799999993</v>
      </c>
      <c r="D4" s="68" t="str">
        <f>IF(SUM('density by Salinity zone'!AB4:AE4)&lt;&gt;0,'density by Salinity zone'!W4*2.4711,"")</f>
        <v/>
      </c>
      <c r="E4" s="7">
        <f t="shared" ref="E4:E39" si="0">$B$57</f>
        <v>20602</v>
      </c>
      <c r="F4" s="69">
        <f>C4/E4</f>
        <v>0.33546124065624694</v>
      </c>
      <c r="G4" s="70">
        <f>'density by Salinity zone'!X4+'density by Salinity zone'!AC4</f>
        <v>264.36</v>
      </c>
      <c r="H4" s="68">
        <f t="shared" ref="H4:H7" si="1">G4*2.4711</f>
        <v>653.259996</v>
      </c>
      <c r="I4" s="68" t="str">
        <f>IF(SUM('density by Salinity zone'!AB4:AE4)&lt;&gt;0,'density by Salinity zone'!X4*2.4711,"")</f>
        <v/>
      </c>
      <c r="J4" s="7">
        <f t="shared" ref="J4:J39" si="2">$B$58</f>
        <v>10334</v>
      </c>
      <c r="K4" s="64">
        <f t="shared" ref="K4:K7" si="3">H4/J4</f>
        <v>6.3214630927036969E-2</v>
      </c>
      <c r="L4" s="70">
        <f>'density by Salinity zone'!Y4+'density by Salinity zone'!AD4</f>
        <v>6327.52</v>
      </c>
      <c r="M4" s="68">
        <f t="shared" ref="M4:M7" si="4">L4*2.4711</f>
        <v>15635.934671999999</v>
      </c>
      <c r="N4" s="68" t="str">
        <f>IF(SUM('density by Salinity zone'!AB4:AE4)&lt;&gt;0,'density by Salinity zone'!Y4*2.4711,"")</f>
        <v/>
      </c>
      <c r="O4" s="53">
        <f t="shared" ref="O4:O39" si="5">$B$59</f>
        <v>120306</v>
      </c>
      <c r="P4" s="64">
        <f t="shared" ref="P4:P38" si="6">M4/O4</f>
        <v>0.12996803710538127</v>
      </c>
      <c r="Q4" s="70">
        <f>'density by Salinity zone'!Z4+'density by Salinity zone'!AE4</f>
        <v>6081.21</v>
      </c>
      <c r="R4" s="68">
        <f t="shared" ref="R4:R7" si="7">Q4*2.4711</f>
        <v>15027.278031</v>
      </c>
      <c r="S4" s="68" t="str">
        <f>IF(SUM('density by Salinity zone'!AB4:AE4)&lt;&gt;0,'density by Salinity zone'!Z4*2.4711,"")</f>
        <v/>
      </c>
      <c r="T4" s="8">
        <f t="shared" ref="T4:T39" si="8">$B$60</f>
        <v>33647</v>
      </c>
      <c r="U4" s="64">
        <f t="shared" ref="U4:U38" si="9">R4/T4</f>
        <v>0.44661568731239037</v>
      </c>
      <c r="V4" s="70">
        <f>B4+G4+L4+Q4</f>
        <v>15469.89</v>
      </c>
      <c r="W4" s="68">
        <f>C4+H4+M4+R4</f>
        <v>38227.645178999999</v>
      </c>
      <c r="X4" s="68" t="str">
        <f>IF(SUM('density by Salinity zone'!AB4:AE4)&lt;&gt;0,D4+I4+N4+S4,"")</f>
        <v/>
      </c>
      <c r="Y4" s="25">
        <f t="shared" ref="Y4:Y39" si="10">$B$61</f>
        <v>184889</v>
      </c>
      <c r="Z4" s="64">
        <f t="shared" ref="Z4:Z7" si="11">W4/Y4</f>
        <v>0.2067599758720097</v>
      </c>
      <c r="AA4"/>
      <c r="AB4"/>
      <c r="AC4"/>
      <c r="AD4"/>
      <c r="AE4"/>
      <c r="AF4"/>
      <c r="AG4"/>
      <c r="AH4"/>
    </row>
    <row r="5" spans="1:52">
      <c r="A5" s="67">
        <f>'density by Salinity zone'!A5</f>
        <v>1985</v>
      </c>
      <c r="B5" s="70">
        <f>'density by Salinity zone'!W5+'density by Salinity zone'!AB5</f>
        <v>3437.9300000000003</v>
      </c>
      <c r="C5" s="68">
        <f t="shared" ref="C5:C7" si="12">B5*2.4711</f>
        <v>8495.4688230000011</v>
      </c>
      <c r="D5" s="68" t="str">
        <f>IF(SUM('density by Salinity zone'!AB5:AE5)&lt;&gt;0,'density by Salinity zone'!W5*2.4711,"")</f>
        <v/>
      </c>
      <c r="E5" s="7">
        <f t="shared" si="0"/>
        <v>20602</v>
      </c>
      <c r="F5" s="69">
        <f t="shared" ref="F5:F38" si="13">C5/E5</f>
        <v>0.41236136409086499</v>
      </c>
      <c r="G5" s="70">
        <f>'density by Salinity zone'!X5+'density by Salinity zone'!AC5</f>
        <v>771.37</v>
      </c>
      <c r="H5" s="68">
        <f t="shared" si="1"/>
        <v>1906.1324069999998</v>
      </c>
      <c r="I5" s="68" t="str">
        <f>IF(SUM('density by Salinity zone'!AB5:AE5)&lt;&gt;0,'density by Salinity zone'!X5*2.4711,"")</f>
        <v/>
      </c>
      <c r="J5" s="7">
        <f t="shared" si="2"/>
        <v>10334</v>
      </c>
      <c r="K5" s="64">
        <f t="shared" si="3"/>
        <v>0.18445252632088252</v>
      </c>
      <c r="L5" s="70">
        <f>'density by Salinity zone'!Y5+'density by Salinity zone'!AD5</f>
        <v>9376.2200000000012</v>
      </c>
      <c r="M5" s="68">
        <f t="shared" si="4"/>
        <v>23169.577242000003</v>
      </c>
      <c r="N5" s="68" t="str">
        <f>IF(SUM('density by Salinity zone'!AB5:AE5)&lt;&gt;0,'density by Salinity zone'!Y5*2.4711,"")</f>
        <v/>
      </c>
      <c r="O5" s="53">
        <f t="shared" si="5"/>
        <v>120306</v>
      </c>
      <c r="P5" s="64">
        <f t="shared" si="6"/>
        <v>0.19258870914168871</v>
      </c>
      <c r="Q5" s="70">
        <f>'density by Salinity zone'!Z5+'density by Salinity zone'!AE5</f>
        <v>6287.3700000000008</v>
      </c>
      <c r="R5" s="68">
        <f t="shared" si="7"/>
        <v>15536.720007000002</v>
      </c>
      <c r="S5" s="68" t="str">
        <f>IF(SUM('density by Salinity zone'!AB5:AE5)&lt;&gt;0,'density by Salinity zone'!Z5*2.4711,"")</f>
        <v/>
      </c>
      <c r="T5" s="8">
        <f t="shared" si="8"/>
        <v>33647</v>
      </c>
      <c r="U5" s="64">
        <f t="shared" si="9"/>
        <v>0.46175647181026547</v>
      </c>
      <c r="V5" s="70">
        <f t="shared" ref="V5:W38" si="14">B5+G5+L5+Q5</f>
        <v>19872.89</v>
      </c>
      <c r="W5" s="68">
        <f t="shared" si="14"/>
        <v>49107.898479000003</v>
      </c>
      <c r="X5" s="68" t="str">
        <f>IF(SUM('density by Salinity zone'!AB5:AE5)&lt;&gt;0,D5+I5+N5+S5,"")</f>
        <v/>
      </c>
      <c r="Y5" s="25">
        <f t="shared" si="10"/>
        <v>184889</v>
      </c>
      <c r="Z5" s="64">
        <f t="shared" si="11"/>
        <v>0.26560746436510557</v>
      </c>
      <c r="AA5"/>
      <c r="AB5"/>
      <c r="AC5"/>
      <c r="AD5"/>
      <c r="AE5"/>
      <c r="AF5"/>
      <c r="AG5"/>
      <c r="AH5"/>
    </row>
    <row r="6" spans="1:52" s="6" customFormat="1">
      <c r="A6" s="67">
        <f>'density by Salinity zone'!A6</f>
        <v>1986</v>
      </c>
      <c r="B6" s="70">
        <f>'density by Salinity zone'!W6+'density by Salinity zone'!AB6</f>
        <v>3965.13</v>
      </c>
      <c r="C6" s="68">
        <f t="shared" si="12"/>
        <v>9798.2327430000005</v>
      </c>
      <c r="D6" s="68" t="str">
        <f>IF(SUM('density by Salinity zone'!AB6:AE6)&lt;&gt;0,'density by Salinity zone'!W6*2.4711,"")</f>
        <v/>
      </c>
      <c r="E6" s="7">
        <f t="shared" si="0"/>
        <v>20602</v>
      </c>
      <c r="F6" s="69">
        <f t="shared" si="13"/>
        <v>0.47559619177749735</v>
      </c>
      <c r="G6" s="70">
        <f>'density by Salinity zone'!X6+'density by Salinity zone'!AC6</f>
        <v>453.16999999999996</v>
      </c>
      <c r="H6" s="68">
        <f t="shared" si="1"/>
        <v>1119.8283869999998</v>
      </c>
      <c r="I6" s="68" t="str">
        <f>IF(SUM('density by Salinity zone'!AB6:AE6)&lt;&gt;0,'density by Salinity zone'!X6*2.4711,"")</f>
        <v/>
      </c>
      <c r="J6" s="7">
        <f t="shared" si="2"/>
        <v>10334</v>
      </c>
      <c r="K6" s="64">
        <f t="shared" si="3"/>
        <v>0.10836349787110507</v>
      </c>
      <c r="L6" s="70">
        <f>'density by Salinity zone'!Y6+'density by Salinity zone'!AD6</f>
        <v>8421.25</v>
      </c>
      <c r="M6" s="68">
        <f t="shared" si="4"/>
        <v>20809.750874999998</v>
      </c>
      <c r="N6" s="68" t="str">
        <f>IF(SUM('density by Salinity zone'!AB6:AE6)&lt;&gt;0,'density by Salinity zone'!Y6*2.4711,"")</f>
        <v/>
      </c>
      <c r="O6" s="53">
        <f t="shared" si="5"/>
        <v>120306</v>
      </c>
      <c r="P6" s="64">
        <f t="shared" si="6"/>
        <v>0.17297350817914317</v>
      </c>
      <c r="Q6" s="70">
        <f>'density by Salinity zone'!Z6+'density by Salinity zone'!AE6</f>
        <v>6347.7199999999993</v>
      </c>
      <c r="R6" s="68">
        <f t="shared" si="7"/>
        <v>15685.850891999997</v>
      </c>
      <c r="S6" s="68" t="str">
        <f>IF(SUM('density by Salinity zone'!AB6:AE6)&lt;&gt;0,'density by Salinity zone'!Z6*2.4711,"")</f>
        <v/>
      </c>
      <c r="T6" s="8">
        <f t="shared" si="8"/>
        <v>33647</v>
      </c>
      <c r="U6" s="64">
        <f t="shared" si="9"/>
        <v>0.46618869117603345</v>
      </c>
      <c r="V6" s="70">
        <f t="shared" si="14"/>
        <v>19187.269999999997</v>
      </c>
      <c r="W6" s="68">
        <f t="shared" si="14"/>
        <v>47413.662896999995</v>
      </c>
      <c r="X6" s="68" t="str">
        <f>IF(SUM('density by Salinity zone'!AB6:AE6)&lt;&gt;0,D6+I6+N6+S6,"")</f>
        <v/>
      </c>
      <c r="Y6" s="25">
        <f t="shared" si="10"/>
        <v>184889</v>
      </c>
      <c r="Z6" s="64">
        <f t="shared" si="11"/>
        <v>0.25644393607515859</v>
      </c>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row>
    <row r="7" spans="1:52" s="6" customFormat="1">
      <c r="A7" s="67">
        <f>'density by Salinity zone'!A7</f>
        <v>1987</v>
      </c>
      <c r="B7" s="70">
        <f>'density by Salinity zone'!W7+'density by Salinity zone'!AB7</f>
        <v>3798.8600000000006</v>
      </c>
      <c r="C7" s="68">
        <f t="shared" si="12"/>
        <v>9387.3629460000011</v>
      </c>
      <c r="D7" s="68" t="str">
        <f>IF(SUM('density by Salinity zone'!AB7:AE7)&lt;&gt;0,'density by Salinity zone'!W7*2.4711,"")</f>
        <v/>
      </c>
      <c r="E7" s="7">
        <f t="shared" si="0"/>
        <v>20602</v>
      </c>
      <c r="F7" s="69">
        <f t="shared" si="13"/>
        <v>0.45565299223376377</v>
      </c>
      <c r="G7" s="70">
        <f>'density by Salinity zone'!X7+'density by Salinity zone'!AC7</f>
        <v>700.06999999999994</v>
      </c>
      <c r="H7" s="68">
        <f t="shared" si="1"/>
        <v>1729.9429769999997</v>
      </c>
      <c r="I7" s="68" t="str">
        <f>IF(SUM('density by Salinity zone'!AB7:AE7)&lt;&gt;0,'density by Salinity zone'!X7*2.4711,"")</f>
        <v/>
      </c>
      <c r="J7" s="7">
        <f t="shared" si="2"/>
        <v>10334</v>
      </c>
      <c r="K7" s="64">
        <f t="shared" si="3"/>
        <v>0.16740303628798139</v>
      </c>
      <c r="L7" s="70">
        <f>'density by Salinity zone'!Y7+'density by Salinity zone'!AD7</f>
        <v>9259.25</v>
      </c>
      <c r="M7" s="68">
        <f t="shared" si="4"/>
        <v>22880.532674999999</v>
      </c>
      <c r="N7" s="68" t="str">
        <f>IF(SUM('density by Salinity zone'!AB7:AE7)&lt;&gt;0,'density by Salinity zone'!Y7*2.4711,"")</f>
        <v/>
      </c>
      <c r="O7" s="53">
        <f t="shared" si="5"/>
        <v>120306</v>
      </c>
      <c r="P7" s="64">
        <f t="shared" si="6"/>
        <v>0.19018613099097301</v>
      </c>
      <c r="Q7" s="70">
        <f>'density by Salinity zone'!Z7+'density by Salinity zone'!AE7</f>
        <v>6330.02</v>
      </c>
      <c r="R7" s="68">
        <f t="shared" si="7"/>
        <v>15642.112422</v>
      </c>
      <c r="S7" s="68" t="str">
        <f>IF(SUM('density by Salinity zone'!AB7:AE7)&lt;&gt;0,'density by Salinity zone'!Z7*2.4711,"")</f>
        <v/>
      </c>
      <c r="T7" s="8">
        <f t="shared" si="8"/>
        <v>33647</v>
      </c>
      <c r="U7" s="64">
        <f>R7/T8</f>
        <v>0.46488876934050583</v>
      </c>
      <c r="V7" s="70">
        <f t="shared" si="14"/>
        <v>20088.2</v>
      </c>
      <c r="W7" s="68">
        <f t="shared" si="14"/>
        <v>49639.95102</v>
      </c>
      <c r="X7" s="68" t="str">
        <f>IF(SUM('density by Salinity zone'!AB7:AE7)&lt;&gt;0,D7+I7+N7+S7,"")</f>
        <v/>
      </c>
      <c r="Y7" s="25">
        <f t="shared" si="10"/>
        <v>184889</v>
      </c>
      <c r="Z7" s="64">
        <f t="shared" si="11"/>
        <v>0.26848515065796236</v>
      </c>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row>
    <row r="8" spans="1:52" s="6" customFormat="1">
      <c r="A8" s="67" t="s">
        <v>94</v>
      </c>
      <c r="B8" s="70"/>
      <c r="C8" s="68"/>
      <c r="D8" s="68"/>
      <c r="E8" s="7">
        <f t="shared" si="0"/>
        <v>20602</v>
      </c>
      <c r="F8" s="69"/>
      <c r="G8" s="70"/>
      <c r="H8" s="68"/>
      <c r="I8" s="68"/>
      <c r="J8" s="7">
        <f t="shared" si="2"/>
        <v>10334</v>
      </c>
      <c r="K8" s="65"/>
      <c r="L8" s="70"/>
      <c r="M8" s="68"/>
      <c r="N8" s="68"/>
      <c r="O8" s="53">
        <f t="shared" si="5"/>
        <v>120306</v>
      </c>
      <c r="P8" s="65"/>
      <c r="Q8" s="70"/>
      <c r="R8" s="68"/>
      <c r="S8" s="68"/>
      <c r="T8" s="8">
        <f t="shared" si="8"/>
        <v>33647</v>
      </c>
      <c r="U8" s="64"/>
      <c r="V8" s="70"/>
      <c r="W8" s="68"/>
      <c r="X8" s="68" t="str">
        <f>IF(SUM('density by Salinity zone'!AB8:AE8)&lt;&gt;0,D9+I9+N9+S8,"")</f>
        <v/>
      </c>
      <c r="Y8" s="25">
        <f t="shared" si="10"/>
        <v>184889</v>
      </c>
      <c r="Z8" s="65"/>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row>
    <row r="9" spans="1:52">
      <c r="A9" s="67">
        <f>'density by Salinity zone'!A8</f>
        <v>1989</v>
      </c>
      <c r="B9" s="70">
        <f>'density by Salinity zone'!W8+'density by Salinity zone'!AB8</f>
        <v>3253.46</v>
      </c>
      <c r="C9" s="68">
        <f>B9*2.4711</f>
        <v>8039.6250059999993</v>
      </c>
      <c r="D9" s="68" t="str">
        <f>IF(SUM('density by Salinity zone'!AB8:AE8)&lt;&gt;0,'density by Salinity zone'!W8*2.4711,"")</f>
        <v/>
      </c>
      <c r="E9" s="7">
        <f t="shared" si="0"/>
        <v>20602</v>
      </c>
      <c r="F9" s="69">
        <f t="shared" si="13"/>
        <v>0.39023517163382193</v>
      </c>
      <c r="G9" s="70">
        <f>'density by Salinity zone'!X8+'density by Salinity zone'!AC8</f>
        <v>1556.52</v>
      </c>
      <c r="H9" s="68">
        <f t="shared" ref="H9:H38" si="15">G9*2.4711</f>
        <v>3846.3165719999997</v>
      </c>
      <c r="I9" s="68" t="str">
        <f>IF(SUM('density by Salinity zone'!AB8:AE8)&lt;&gt;0,'density by Salinity zone'!X8*2.4711,"")</f>
        <v/>
      </c>
      <c r="J9" s="7">
        <f t="shared" si="2"/>
        <v>10334</v>
      </c>
      <c r="K9" s="64">
        <f t="shared" ref="K9:K38" si="16">H9/J9</f>
        <v>0.37220017147280821</v>
      </c>
      <c r="L9" s="70">
        <f>'density by Salinity zone'!Y8+'density by Salinity zone'!AD8</f>
        <v>11807.739999999998</v>
      </c>
      <c r="M9" s="68">
        <f>L9*2.4711</f>
        <v>29178.106313999993</v>
      </c>
      <c r="N9" s="68" t="str">
        <f>IF(SUM('density by Salinity zone'!AB8:AE8)&lt;&gt;0,'density by Salinity zone'!Y8*2.4711,"")</f>
        <v/>
      </c>
      <c r="O9" s="53">
        <f t="shared" si="5"/>
        <v>120306</v>
      </c>
      <c r="P9" s="64">
        <f t="shared" si="6"/>
        <v>0.24253242825794219</v>
      </c>
      <c r="Q9" s="70">
        <f>'density by Salinity zone'!Z8+'density by Salinity zone'!AE8</f>
        <v>7533.97</v>
      </c>
      <c r="R9" s="68">
        <f>Q9*2.4711</f>
        <v>18617.193266999999</v>
      </c>
      <c r="S9" s="68" t="str">
        <f>IF(SUM('density by Salinity zone'!AB8:AE8)&lt;&gt;0,'density by Salinity zone'!Z8*2.4711,"")</f>
        <v/>
      </c>
      <c r="T9" s="8">
        <f t="shared" si="8"/>
        <v>33647</v>
      </c>
      <c r="U9" s="64">
        <f t="shared" si="9"/>
        <v>0.55330915882545251</v>
      </c>
      <c r="V9" s="70">
        <f t="shared" si="14"/>
        <v>24151.69</v>
      </c>
      <c r="W9" s="68">
        <f t="shared" si="14"/>
        <v>59681.241158999983</v>
      </c>
      <c r="X9" s="68" t="str">
        <f>IF(SUM('density by Salinity zone'!AB8:AE8)&lt;&gt;0,D9+I9+N9+S9,"")</f>
        <v/>
      </c>
      <c r="Y9" s="25">
        <f t="shared" si="10"/>
        <v>184889</v>
      </c>
      <c r="Z9" s="64">
        <f t="shared" ref="Z9:Z38" si="17">W9/Y9</f>
        <v>0.32279498055049238</v>
      </c>
      <c r="AA9"/>
      <c r="AB9"/>
      <c r="AC9"/>
      <c r="AD9"/>
      <c r="AE9"/>
      <c r="AF9"/>
      <c r="AG9"/>
      <c r="AH9"/>
    </row>
    <row r="10" spans="1:52">
      <c r="A10" s="67">
        <f>'density by Salinity zone'!A9</f>
        <v>1990</v>
      </c>
      <c r="B10" s="70">
        <f>'density by Salinity zone'!W9+'density by Salinity zone'!AB9</f>
        <v>3423.82</v>
      </c>
      <c r="C10" s="68">
        <f t="shared" ref="C10:C38" si="18">B10*2.4711</f>
        <v>8460.6016020000006</v>
      </c>
      <c r="D10" s="68" t="str">
        <f>IF(SUM('density by Salinity zone'!AB9:AE9)&lt;&gt;0,'density by Salinity zone'!W9*2.4711,"")</f>
        <v/>
      </c>
      <c r="E10" s="7">
        <f t="shared" si="0"/>
        <v>20602</v>
      </c>
      <c r="F10" s="69">
        <f t="shared" si="13"/>
        <v>0.41066894485972238</v>
      </c>
      <c r="G10" s="70">
        <f>'density by Salinity zone'!X9+'density by Salinity zone'!AC9</f>
        <v>1807.32</v>
      </c>
      <c r="H10" s="68">
        <f t="shared" si="15"/>
        <v>4466.0684519999995</v>
      </c>
      <c r="I10" s="68" t="str">
        <f>IF(SUM('density by Salinity zone'!AB9:AE9)&lt;&gt;0,'density by Salinity zone'!X9*2.4711,"")</f>
        <v/>
      </c>
      <c r="J10" s="7">
        <f t="shared" si="2"/>
        <v>10334</v>
      </c>
      <c r="K10" s="64">
        <f t="shared" si="16"/>
        <v>0.43217229069092311</v>
      </c>
      <c r="L10" s="70">
        <f>'density by Salinity zone'!Y9+'density by Salinity zone'!AD9</f>
        <v>11076.029999999999</v>
      </c>
      <c r="M10" s="68">
        <f t="shared" ref="M10:M38" si="19">L10*2.4711</f>
        <v>27369.977732999996</v>
      </c>
      <c r="N10" s="68" t="str">
        <f>IF(SUM('density by Salinity zone'!AB9:AE9)&lt;&gt;0,'density by Salinity zone'!Y9*2.4711,"")</f>
        <v/>
      </c>
      <c r="O10" s="53">
        <f t="shared" si="5"/>
        <v>120306</v>
      </c>
      <c r="P10" s="64">
        <f t="shared" si="6"/>
        <v>0.22750301508652931</v>
      </c>
      <c r="Q10" s="70">
        <f>'density by Salinity zone'!Z9+'density by Salinity zone'!AE9</f>
        <v>7984.51</v>
      </c>
      <c r="R10" s="68">
        <f t="shared" ref="R10:R38" si="20">Q10*2.4711</f>
        <v>19730.522660999999</v>
      </c>
      <c r="S10" s="68" t="str">
        <f>IF(SUM('density by Salinity zone'!AB9:AE9)&lt;&gt;0,'density by Salinity zone'!Z9*2.4711,"")</f>
        <v/>
      </c>
      <c r="T10" s="8">
        <f t="shared" si="8"/>
        <v>33647</v>
      </c>
      <c r="U10" s="64">
        <f t="shared" si="9"/>
        <v>0.58639767768300288</v>
      </c>
      <c r="V10" s="70">
        <f t="shared" si="14"/>
        <v>24291.68</v>
      </c>
      <c r="W10" s="68">
        <f t="shared" si="14"/>
        <v>60027.17044799999</v>
      </c>
      <c r="X10" s="68" t="str">
        <f>IF(SUM('density by Salinity zone'!AB9:AE9)&lt;&gt;0,D10+I10+N10+S10,"")</f>
        <v/>
      </c>
      <c r="Y10" s="25">
        <f t="shared" si="10"/>
        <v>184889</v>
      </c>
      <c r="Z10" s="64">
        <f t="shared" si="17"/>
        <v>0.32466599120553408</v>
      </c>
      <c r="AA10"/>
      <c r="AB10"/>
      <c r="AC10"/>
      <c r="AD10"/>
      <c r="AE10"/>
      <c r="AF10"/>
      <c r="AG10"/>
      <c r="AH10"/>
    </row>
    <row r="11" spans="1:52">
      <c r="A11" s="67">
        <f>'density by Salinity zone'!A10</f>
        <v>1991</v>
      </c>
      <c r="B11" s="70">
        <f>'density by Salinity zone'!W10+'density by Salinity zone'!AB10</f>
        <v>3753.0699999999997</v>
      </c>
      <c r="C11" s="68">
        <f t="shared" si="18"/>
        <v>9274.2112769999985</v>
      </c>
      <c r="D11" s="68" t="str">
        <f>IF(SUM('density by Salinity zone'!AB10:AE10)&lt;&gt;0,'density by Salinity zone'!W10*2.4711,"")</f>
        <v/>
      </c>
      <c r="E11" s="7">
        <f t="shared" si="0"/>
        <v>20602</v>
      </c>
      <c r="F11" s="69">
        <f t="shared" si="13"/>
        <v>0.45016072599747592</v>
      </c>
      <c r="G11" s="70">
        <f>'density by Salinity zone'!X10+'density by Salinity zone'!AC10</f>
        <v>1807.4700000000003</v>
      </c>
      <c r="H11" s="68">
        <f t="shared" si="15"/>
        <v>4466.4391170000008</v>
      </c>
      <c r="I11" s="68" t="str">
        <f>IF(SUM('density by Salinity zone'!AB10:AE10)&lt;&gt;0,'density by Salinity zone'!X10*2.4711,"")</f>
        <v/>
      </c>
      <c r="J11" s="7">
        <f t="shared" si="2"/>
        <v>10334</v>
      </c>
      <c r="K11" s="64">
        <f t="shared" si="16"/>
        <v>0.4322081591832786</v>
      </c>
      <c r="L11" s="70">
        <f>'density by Salinity zone'!Y10+'density by Salinity zone'!AD10</f>
        <v>11080.61</v>
      </c>
      <c r="M11" s="68">
        <f t="shared" si="19"/>
        <v>27381.295371</v>
      </c>
      <c r="N11" s="68" t="str">
        <f>IF(SUM('density by Salinity zone'!AB10:AE10)&lt;&gt;0,'density by Salinity zone'!Y10*2.4711,"")</f>
        <v/>
      </c>
      <c r="O11" s="53">
        <f t="shared" si="5"/>
        <v>120306</v>
      </c>
      <c r="P11" s="64">
        <f t="shared" si="6"/>
        <v>0.22759708884843649</v>
      </c>
      <c r="Q11" s="70">
        <f>'density by Salinity zone'!Z10+'density by Salinity zone'!AE10</f>
        <v>8983.82</v>
      </c>
      <c r="R11" s="68">
        <f t="shared" si="20"/>
        <v>22199.917601999998</v>
      </c>
      <c r="S11" s="68" t="str">
        <f>IF(SUM('density by Salinity zone'!AB10:AE10)&lt;&gt;0,'density by Salinity zone'!Z10*2.4711,"")</f>
        <v/>
      </c>
      <c r="T11" s="8">
        <f t="shared" si="8"/>
        <v>33647</v>
      </c>
      <c r="U11" s="64">
        <f t="shared" si="9"/>
        <v>0.6597889143757244</v>
      </c>
      <c r="V11" s="70">
        <f t="shared" si="14"/>
        <v>25624.97</v>
      </c>
      <c r="W11" s="68">
        <f t="shared" si="14"/>
        <v>63321.863366999998</v>
      </c>
      <c r="X11" s="68" t="str">
        <f>IF(SUM('density by Salinity zone'!AB10:AE10)&lt;&gt;0,D11+I11+N11+S11,"")</f>
        <v/>
      </c>
      <c r="Y11" s="25">
        <f t="shared" si="10"/>
        <v>184889</v>
      </c>
      <c r="Z11" s="64">
        <f t="shared" si="17"/>
        <v>0.34248583402473914</v>
      </c>
      <c r="AA11"/>
      <c r="AB11"/>
      <c r="AC11"/>
      <c r="AD11"/>
      <c r="AE11"/>
      <c r="AF11"/>
      <c r="AG11"/>
      <c r="AH11"/>
    </row>
    <row r="12" spans="1:52">
      <c r="A12" s="67">
        <f>'density by Salinity zone'!A11</f>
        <v>1992</v>
      </c>
      <c r="B12" s="70">
        <f>'density by Salinity zone'!W11+'density by Salinity zone'!AB11</f>
        <v>3209.48</v>
      </c>
      <c r="C12" s="68">
        <f t="shared" si="18"/>
        <v>7930.9460279999994</v>
      </c>
      <c r="D12" s="68" t="str">
        <f>IF(SUM('density by Salinity zone'!AB11:AE11)&lt;&gt;0,'density by Salinity zone'!W11*2.4711,"")</f>
        <v/>
      </c>
      <c r="E12" s="7">
        <f t="shared" si="0"/>
        <v>20602</v>
      </c>
      <c r="F12" s="69">
        <f t="shared" si="13"/>
        <v>0.38496000524220947</v>
      </c>
      <c r="G12" s="70">
        <f>'density by Salinity zone'!X11+'density by Salinity zone'!AC11</f>
        <v>1969.47</v>
      </c>
      <c r="H12" s="68">
        <f t="shared" si="15"/>
        <v>4866.7573169999996</v>
      </c>
      <c r="I12" s="68" t="str">
        <f>IF(SUM('density by Salinity zone'!AB11:AE11)&lt;&gt;0,'density by Salinity zone'!X11*2.4711,"")</f>
        <v/>
      </c>
      <c r="J12" s="7">
        <f t="shared" si="2"/>
        <v>10334</v>
      </c>
      <c r="K12" s="64">
        <f t="shared" si="16"/>
        <v>0.47094613092703691</v>
      </c>
      <c r="L12" s="70">
        <f>'density by Salinity zone'!Y11+'density by Salinity zone'!AD11</f>
        <v>14111.890000000001</v>
      </c>
      <c r="M12" s="68">
        <f t="shared" si="19"/>
        <v>34871.891379000001</v>
      </c>
      <c r="N12" s="68" t="str">
        <f>IF(SUM('density by Salinity zone'!AB11:AE11)&lt;&gt;0,'density by Salinity zone'!Y11*2.4711,"")</f>
        <v/>
      </c>
      <c r="O12" s="53">
        <f t="shared" si="5"/>
        <v>120306</v>
      </c>
      <c r="P12" s="64">
        <f t="shared" si="6"/>
        <v>0.28985995194753378</v>
      </c>
      <c r="Q12" s="70">
        <f>'density by Salinity zone'!Z11+'density by Salinity zone'!AE11</f>
        <v>9275.4699999999993</v>
      </c>
      <c r="R12" s="68">
        <f t="shared" si="20"/>
        <v>22920.613916999999</v>
      </c>
      <c r="S12" s="68" t="str">
        <f>IF(SUM('density by Salinity zone'!AB11:AE11)&lt;&gt;0,'density by Salinity zone'!Z11*2.4711,"")</f>
        <v/>
      </c>
      <c r="T12" s="8">
        <f t="shared" si="8"/>
        <v>33647</v>
      </c>
      <c r="U12" s="64">
        <f t="shared" si="9"/>
        <v>0.68120824789728651</v>
      </c>
      <c r="V12" s="70">
        <f t="shared" si="14"/>
        <v>28566.309999999998</v>
      </c>
      <c r="W12" s="68">
        <f t="shared" si="14"/>
        <v>70590.20864099999</v>
      </c>
      <c r="X12" s="68" t="str">
        <f>IF(SUM('density by Salinity zone'!AB11:AE11)&lt;&gt;0,D12+I12+N12+S12,"")</f>
        <v/>
      </c>
      <c r="Y12" s="25">
        <f t="shared" si="10"/>
        <v>184889</v>
      </c>
      <c r="Z12" s="64">
        <f t="shared" si="17"/>
        <v>0.38179777402116938</v>
      </c>
      <c r="AA12"/>
      <c r="AB12"/>
      <c r="AC12"/>
      <c r="AD12"/>
      <c r="AE12"/>
      <c r="AF12"/>
      <c r="AG12"/>
      <c r="AH12"/>
    </row>
    <row r="13" spans="1:52">
      <c r="A13" s="67">
        <f>'density by Salinity zone'!A12</f>
        <v>1993</v>
      </c>
      <c r="B13" s="70">
        <f>'density by Salinity zone'!W12+'density by Salinity zone'!AB12</f>
        <v>3215.05</v>
      </c>
      <c r="C13" s="68">
        <f t="shared" si="18"/>
        <v>7944.7100549999996</v>
      </c>
      <c r="D13" s="68" t="str">
        <f>IF(SUM('density by Salinity zone'!AB12:AE12)&lt;&gt;0,'density by Salinity zone'!W12*2.4711,"")</f>
        <v/>
      </c>
      <c r="E13" s="7">
        <f t="shared" si="0"/>
        <v>20602</v>
      </c>
      <c r="F13" s="69">
        <f t="shared" si="13"/>
        <v>0.38562809702941458</v>
      </c>
      <c r="G13" s="70">
        <f>'density by Salinity zone'!X12+'density by Salinity zone'!AC12</f>
        <v>1531.27</v>
      </c>
      <c r="H13" s="68">
        <f t="shared" si="15"/>
        <v>3783.9212969999999</v>
      </c>
      <c r="I13" s="68" t="str">
        <f>IF(SUM('density by Salinity zone'!AB12:AE12)&lt;&gt;0,'density by Salinity zone'!X12*2.4711,"")</f>
        <v/>
      </c>
      <c r="J13" s="7">
        <f t="shared" si="2"/>
        <v>10334</v>
      </c>
      <c r="K13" s="64">
        <f t="shared" si="16"/>
        <v>0.36616230859299398</v>
      </c>
      <c r="L13" s="70">
        <f>'density by Salinity zone'!Y12+'density by Salinity zone'!AD12</f>
        <v>15122.769999999999</v>
      </c>
      <c r="M13" s="68">
        <f t="shared" si="19"/>
        <v>37369.876946999997</v>
      </c>
      <c r="N13" s="68" t="str">
        <f>IF(SUM('density by Salinity zone'!AB12:AE12)&lt;&gt;0,'density by Salinity zone'!Y12*2.4711,"")</f>
        <v/>
      </c>
      <c r="O13" s="53">
        <f t="shared" si="5"/>
        <v>120306</v>
      </c>
      <c r="P13" s="64">
        <f t="shared" si="6"/>
        <v>0.31062355116951773</v>
      </c>
      <c r="Q13" s="70">
        <f>'density by Salinity zone'!Z12+'density by Salinity zone'!AE12</f>
        <v>9718.619999999999</v>
      </c>
      <c r="R13" s="68">
        <f t="shared" si="20"/>
        <v>24015.681881999997</v>
      </c>
      <c r="S13" s="68" t="str">
        <f>IF(SUM('density by Salinity zone'!AB12:AE12)&lt;&gt;0,'density by Salinity zone'!Z12*2.4711,"")</f>
        <v/>
      </c>
      <c r="T13" s="8">
        <f t="shared" si="8"/>
        <v>33647</v>
      </c>
      <c r="U13" s="64">
        <f t="shared" si="9"/>
        <v>0.71375403102802615</v>
      </c>
      <c r="V13" s="70">
        <f t="shared" si="14"/>
        <v>29587.709999999995</v>
      </c>
      <c r="W13" s="68">
        <f t="shared" si="14"/>
        <v>73114.190180999984</v>
      </c>
      <c r="X13" s="68" t="str">
        <f>IF(SUM('density by Salinity zone'!AB12:AE12)&lt;&gt;0,D13+I13+N13+S13,"")</f>
        <v/>
      </c>
      <c r="Y13" s="25">
        <f t="shared" si="10"/>
        <v>184889</v>
      </c>
      <c r="Z13" s="64">
        <f t="shared" si="17"/>
        <v>0.39544910828118485</v>
      </c>
      <c r="AA13"/>
      <c r="AB13"/>
      <c r="AC13"/>
      <c r="AD13"/>
      <c r="AE13"/>
      <c r="AF13"/>
      <c r="AG13"/>
      <c r="AH13"/>
    </row>
    <row r="14" spans="1:52">
      <c r="A14" s="67">
        <f>'density by Salinity zone'!A13</f>
        <v>1994</v>
      </c>
      <c r="B14" s="70">
        <f>'density by Salinity zone'!W13+'density by Salinity zone'!AB13</f>
        <v>3754.8199999999997</v>
      </c>
      <c r="C14" s="68">
        <f t="shared" si="18"/>
        <v>9278.5357019999992</v>
      </c>
      <c r="D14" s="68" t="str">
        <f>IF(SUM('density by Salinity zone'!AB13:AE13)&lt;&gt;0,'density by Salinity zone'!W13*2.4711,"")</f>
        <v/>
      </c>
      <c r="E14" s="7">
        <f t="shared" si="0"/>
        <v>20602</v>
      </c>
      <c r="F14" s="69">
        <f t="shared" si="13"/>
        <v>0.45037062916221721</v>
      </c>
      <c r="G14" s="70">
        <f>'density by Salinity zone'!X13+'density by Salinity zone'!AC13</f>
        <v>1651.15</v>
      </c>
      <c r="H14" s="68">
        <f t="shared" si="15"/>
        <v>4080.1567650000002</v>
      </c>
      <c r="I14" s="68" t="str">
        <f>IF(SUM('density by Salinity zone'!AB13:AE13)&lt;&gt;0,'density by Salinity zone'!X13*2.4711,"")</f>
        <v/>
      </c>
      <c r="J14" s="7">
        <f t="shared" si="2"/>
        <v>10334</v>
      </c>
      <c r="K14" s="64">
        <f t="shared" si="16"/>
        <v>0.39482840768337529</v>
      </c>
      <c r="L14" s="70">
        <f>'density by Salinity zone'!Y13+'density by Salinity zone'!AD13</f>
        <v>11890.09</v>
      </c>
      <c r="M14" s="68">
        <f t="shared" si="19"/>
        <v>29381.601398999999</v>
      </c>
      <c r="N14" s="68" t="str">
        <f>IF(SUM('density by Salinity zone'!AB13:AE13)&lt;&gt;0,'density by Salinity zone'!Y13*2.4711,"")</f>
        <v/>
      </c>
      <c r="O14" s="53">
        <f t="shared" si="5"/>
        <v>120306</v>
      </c>
      <c r="P14" s="64">
        <f t="shared" si="6"/>
        <v>0.24422390736122887</v>
      </c>
      <c r="Q14" s="70">
        <f>'density by Salinity zone'!Z13+'density by Salinity zone'!AE13</f>
        <v>9188.5499999999993</v>
      </c>
      <c r="R14" s="68">
        <f t="shared" si="20"/>
        <v>22705.825904999998</v>
      </c>
      <c r="S14" s="68" t="str">
        <f>IF(SUM('density by Salinity zone'!AB13:AE13)&lt;&gt;0,'density by Salinity zone'!Z13*2.4711,"")</f>
        <v/>
      </c>
      <c r="T14" s="8">
        <f t="shared" si="8"/>
        <v>33647</v>
      </c>
      <c r="U14" s="64">
        <f t="shared" si="9"/>
        <v>0.67482467693999459</v>
      </c>
      <c r="V14" s="70">
        <f t="shared" si="14"/>
        <v>26484.609999999997</v>
      </c>
      <c r="W14" s="68">
        <f t="shared" si="14"/>
        <v>65446.119770999998</v>
      </c>
      <c r="X14" s="68" t="str">
        <f>IF(SUM('density by Salinity zone'!AB13:AE13)&lt;&gt;0,D14+I14+N14+S14,"")</f>
        <v/>
      </c>
      <c r="Y14" s="25">
        <f t="shared" si="10"/>
        <v>184889</v>
      </c>
      <c r="Z14" s="64">
        <f t="shared" si="17"/>
        <v>0.35397519468978683</v>
      </c>
      <c r="AA14"/>
      <c r="AB14"/>
      <c r="AC14"/>
      <c r="AD14"/>
      <c r="AE14"/>
      <c r="AF14"/>
      <c r="AG14"/>
      <c r="AH14"/>
    </row>
    <row r="15" spans="1:52">
      <c r="A15" s="67">
        <f>'density by Salinity zone'!A14</f>
        <v>1995</v>
      </c>
      <c r="B15" s="70">
        <f>'density by Salinity zone'!W14+'density by Salinity zone'!AB14</f>
        <v>2792.32</v>
      </c>
      <c r="C15" s="68">
        <f t="shared" si="18"/>
        <v>6900.101952</v>
      </c>
      <c r="D15" s="68" t="str">
        <f>IF(SUM('density by Salinity zone'!AB14:AE14)&lt;&gt;0,'density by Salinity zone'!W14*2.4711,"")</f>
        <v/>
      </c>
      <c r="E15" s="7">
        <f t="shared" si="0"/>
        <v>20602</v>
      </c>
      <c r="F15" s="69">
        <f t="shared" si="13"/>
        <v>0.33492388855450927</v>
      </c>
      <c r="G15" s="70">
        <f>'density by Salinity zone'!X14+'density by Salinity zone'!AC14</f>
        <v>1452.43</v>
      </c>
      <c r="H15" s="68">
        <f t="shared" si="15"/>
        <v>3589.0997729999999</v>
      </c>
      <c r="I15" s="68" t="str">
        <f>IF(SUM('density by Salinity zone'!AB14:AE14)&lt;&gt;0,'density by Salinity zone'!X14*2.4711,"")</f>
        <v/>
      </c>
      <c r="J15" s="7">
        <f t="shared" si="2"/>
        <v>10334</v>
      </c>
      <c r="K15" s="64">
        <f t="shared" si="16"/>
        <v>0.34730982901103152</v>
      </c>
      <c r="L15" s="70">
        <f>'density by Salinity zone'!Y14+'density by Salinity zone'!AD14</f>
        <v>11292.05</v>
      </c>
      <c r="M15" s="68">
        <f t="shared" si="19"/>
        <v>27903.784754999997</v>
      </c>
      <c r="N15" s="68" t="str">
        <f>IF(SUM('density by Salinity zone'!AB14:AE14)&lt;&gt;0,'density by Salinity zone'!Y14*2.4711,"")</f>
        <v/>
      </c>
      <c r="O15" s="53">
        <f t="shared" si="5"/>
        <v>120306</v>
      </c>
      <c r="P15" s="64">
        <f t="shared" si="6"/>
        <v>0.23194009238940699</v>
      </c>
      <c r="Q15" s="70">
        <f>'density by Salinity zone'!Z14+'density by Salinity zone'!AE14</f>
        <v>8714.99</v>
      </c>
      <c r="R15" s="68">
        <f t="shared" si="20"/>
        <v>21535.611788999999</v>
      </c>
      <c r="S15" s="68" t="str">
        <f>IF(SUM('density by Salinity zone'!AB14:AE14)&lt;&gt;0,'density by Salinity zone'!Z14*2.4711,"")</f>
        <v/>
      </c>
      <c r="T15" s="8">
        <f t="shared" si="8"/>
        <v>33647</v>
      </c>
      <c r="U15" s="64">
        <f t="shared" si="9"/>
        <v>0.64004552527714209</v>
      </c>
      <c r="V15" s="70">
        <f t="shared" si="14"/>
        <v>24251.79</v>
      </c>
      <c r="W15" s="68">
        <f t="shared" si="14"/>
        <v>59928.598268999995</v>
      </c>
      <c r="X15" s="68" t="str">
        <f>IF(SUM('density by Salinity zone'!AB14:AE14)&lt;&gt;0,D15+I15+N15+S15,"")</f>
        <v/>
      </c>
      <c r="Y15" s="25">
        <f t="shared" si="10"/>
        <v>184889</v>
      </c>
      <c r="Z15" s="64">
        <f t="shared" si="17"/>
        <v>0.32413284873086012</v>
      </c>
      <c r="AA15"/>
      <c r="AB15"/>
      <c r="AC15"/>
      <c r="AD15"/>
      <c r="AE15"/>
      <c r="AF15"/>
      <c r="AG15"/>
      <c r="AH15"/>
    </row>
    <row r="16" spans="1:52">
      <c r="A16" s="67">
        <f>'density by Salinity zone'!A15</f>
        <v>1996</v>
      </c>
      <c r="B16" s="70">
        <f>'density by Salinity zone'!W15+'density by Salinity zone'!AB15</f>
        <v>2958.7</v>
      </c>
      <c r="C16" s="68">
        <f t="shared" si="18"/>
        <v>7311.2435699999987</v>
      </c>
      <c r="D16" s="68" t="str">
        <f>IF(SUM('density by Salinity zone'!AB15:AE15)&lt;&gt;0,'density by Salinity zone'!W15*2.4711,"")</f>
        <v/>
      </c>
      <c r="E16" s="7">
        <f t="shared" si="0"/>
        <v>20602</v>
      </c>
      <c r="F16" s="69">
        <f t="shared" si="13"/>
        <v>0.35488028201145516</v>
      </c>
      <c r="G16" s="70">
        <f>'density by Salinity zone'!X15+'density by Salinity zone'!AC15</f>
        <v>1698.94</v>
      </c>
      <c r="H16" s="68">
        <f t="shared" si="15"/>
        <v>4198.250634</v>
      </c>
      <c r="I16" s="68" t="str">
        <f>IF(SUM('density by Salinity zone'!AB15:AE15)&lt;&gt;0,'density by Salinity zone'!X15*2.4711,"")</f>
        <v/>
      </c>
      <c r="J16" s="7">
        <f t="shared" si="2"/>
        <v>10334</v>
      </c>
      <c r="K16" s="64">
        <f t="shared" si="16"/>
        <v>0.406256109347784</v>
      </c>
      <c r="L16" s="70">
        <f>'density by Salinity zone'!Y15+'density by Salinity zone'!AD15</f>
        <v>12147.099999999999</v>
      </c>
      <c r="M16" s="68">
        <f t="shared" si="19"/>
        <v>30016.698809999994</v>
      </c>
      <c r="N16" s="68" t="str">
        <f>IF(SUM('density by Salinity zone'!AB15:AE15)&lt;&gt;0,'density by Salinity zone'!Y15*2.4711,"")</f>
        <v/>
      </c>
      <c r="O16" s="53">
        <f t="shared" si="5"/>
        <v>120306</v>
      </c>
      <c r="P16" s="64">
        <f t="shared" si="6"/>
        <v>0.24950292429305268</v>
      </c>
      <c r="Q16" s="70">
        <f>'density by Salinity zone'!Z15+'density by Salinity zone'!AE15</f>
        <v>8890.85</v>
      </c>
      <c r="R16" s="68">
        <f t="shared" si="20"/>
        <v>21970.179434999998</v>
      </c>
      <c r="S16" s="68" t="str">
        <f>IF(SUM('density by Salinity zone'!AB15:AE15)&lt;&gt;0,'density by Salinity zone'!Z15*2.4711,"")</f>
        <v/>
      </c>
      <c r="T16" s="8">
        <f t="shared" si="8"/>
        <v>33647</v>
      </c>
      <c r="U16" s="64">
        <f t="shared" si="9"/>
        <v>0.65296101985318156</v>
      </c>
      <c r="V16" s="70">
        <f t="shared" si="14"/>
        <v>25695.589999999997</v>
      </c>
      <c r="W16" s="68">
        <f t="shared" si="14"/>
        <v>63496.372448999988</v>
      </c>
      <c r="X16" s="68" t="str">
        <f>IF(SUM('density by Salinity zone'!AB15:AE15)&lt;&gt;0,D16+I16+N16+S16,"")</f>
        <v/>
      </c>
      <c r="Y16" s="25">
        <f t="shared" si="10"/>
        <v>184889</v>
      </c>
      <c r="Z16" s="64">
        <f t="shared" si="17"/>
        <v>0.34342969267506446</v>
      </c>
      <c r="AA16"/>
      <c r="AB16"/>
      <c r="AC16"/>
      <c r="AD16"/>
      <c r="AE16"/>
      <c r="AF16"/>
      <c r="AG16"/>
      <c r="AH16"/>
    </row>
    <row r="17" spans="1:34">
      <c r="A17" s="67">
        <f>'density by Salinity zone'!A16</f>
        <v>1997</v>
      </c>
      <c r="B17" s="70">
        <f>'density by Salinity zone'!W16+'density by Salinity zone'!AB16</f>
        <v>3275.76</v>
      </c>
      <c r="C17" s="68">
        <f t="shared" si="18"/>
        <v>8094.730536</v>
      </c>
      <c r="D17" s="68" t="str">
        <f>IF(SUM('density by Salinity zone'!AB16:AE16)&lt;&gt;0,'density by Salinity zone'!W16*2.4711,"")</f>
        <v/>
      </c>
      <c r="E17" s="7">
        <f t="shared" si="0"/>
        <v>20602</v>
      </c>
      <c r="F17" s="69">
        <f t="shared" si="13"/>
        <v>0.39290993767595378</v>
      </c>
      <c r="G17" s="70">
        <f>'density by Salinity zone'!X16+'density by Salinity zone'!AC16</f>
        <v>2339.5100000000002</v>
      </c>
      <c r="H17" s="68">
        <f t="shared" si="15"/>
        <v>5781.1631610000004</v>
      </c>
      <c r="I17" s="68" t="str">
        <f>IF(SUM('density by Salinity zone'!AB16:AE16)&lt;&gt;0,'density by Salinity zone'!X16*2.4711,"")</f>
        <v/>
      </c>
      <c r="J17" s="7">
        <f t="shared" si="2"/>
        <v>10334</v>
      </c>
      <c r="K17" s="64">
        <f t="shared" si="16"/>
        <v>0.55943131033481719</v>
      </c>
      <c r="L17" s="70">
        <f>'density by Salinity zone'!Y16+'density by Salinity zone'!AD16</f>
        <v>13239.189999999999</v>
      </c>
      <c r="M17" s="68">
        <f t="shared" si="19"/>
        <v>32715.362408999994</v>
      </c>
      <c r="N17" s="68" t="str">
        <f>IF(SUM('density by Salinity zone'!AB16:AE16)&lt;&gt;0,'density by Salinity zone'!Y16*2.4711,"")</f>
        <v/>
      </c>
      <c r="O17" s="53">
        <f t="shared" si="5"/>
        <v>120306</v>
      </c>
      <c r="P17" s="64">
        <f t="shared" si="6"/>
        <v>0.27193458687845989</v>
      </c>
      <c r="Q17" s="70">
        <f>'density by Salinity zone'!Z16+'density by Salinity zone'!AE16</f>
        <v>9177.2799999999988</v>
      </c>
      <c r="R17" s="68">
        <f t="shared" si="20"/>
        <v>22677.976607999997</v>
      </c>
      <c r="S17" s="68" t="str">
        <f>IF(SUM('density by Salinity zone'!AB16:AE16)&lt;&gt;0,'density by Salinity zone'!Z16*2.4711,"")</f>
        <v/>
      </c>
      <c r="T17" s="8">
        <f t="shared" si="8"/>
        <v>33647</v>
      </c>
      <c r="U17" s="64">
        <f t="shared" si="9"/>
        <v>0.67399698659613028</v>
      </c>
      <c r="V17" s="70">
        <f t="shared" si="14"/>
        <v>28031.739999999998</v>
      </c>
      <c r="W17" s="68">
        <f t="shared" si="14"/>
        <v>69269.232713999983</v>
      </c>
      <c r="X17" s="68" t="str">
        <f>IF(SUM('density by Salinity zone'!AB16:AE16)&lt;&gt;0,D17+I17+N17+S17,"")</f>
        <v/>
      </c>
      <c r="Y17" s="25">
        <f t="shared" si="10"/>
        <v>184889</v>
      </c>
      <c r="Z17" s="64">
        <f t="shared" si="17"/>
        <v>0.37465307678661242</v>
      </c>
      <c r="AA17"/>
      <c r="AB17"/>
      <c r="AC17"/>
      <c r="AD17"/>
      <c r="AE17"/>
      <c r="AF17"/>
      <c r="AG17"/>
      <c r="AH17"/>
    </row>
    <row r="18" spans="1:34">
      <c r="A18" s="67">
        <f>'density by Salinity zone'!A17</f>
        <v>1998</v>
      </c>
      <c r="B18" s="70">
        <f>'density by Salinity zone'!W17+'density by Salinity zone'!AB17</f>
        <v>3816.1399999999994</v>
      </c>
      <c r="C18" s="68">
        <f t="shared" si="18"/>
        <v>9430.0635539999985</v>
      </c>
      <c r="D18" s="68" t="str">
        <f>IF(SUM('density by Salinity zone'!AB17:AE17)&lt;&gt;0,'density by Salinity zone'!W17*2.4711,"")</f>
        <v/>
      </c>
      <c r="E18" s="7">
        <f t="shared" si="0"/>
        <v>20602</v>
      </c>
      <c r="F18" s="69">
        <f t="shared" si="13"/>
        <v>0.45772563605475192</v>
      </c>
      <c r="G18" s="70">
        <f>'density by Salinity zone'!X17+'density by Salinity zone'!AC17</f>
        <v>3360.8500000000004</v>
      </c>
      <c r="H18" s="68">
        <f t="shared" si="15"/>
        <v>8304.9964350000009</v>
      </c>
      <c r="I18" s="68" t="str">
        <f>IF(SUM('density by Salinity zone'!AB17:AE17)&lt;&gt;0,'density by Salinity zone'!X17*2.4711,"")</f>
        <v/>
      </c>
      <c r="J18" s="7">
        <f t="shared" si="2"/>
        <v>10334</v>
      </c>
      <c r="K18" s="64">
        <f t="shared" si="16"/>
        <v>0.80365748354944855</v>
      </c>
      <c r="L18" s="70">
        <f>'density by Salinity zone'!Y17+'density by Salinity zone'!AD17</f>
        <v>10139.41</v>
      </c>
      <c r="M18" s="68">
        <f t="shared" si="19"/>
        <v>25055.496050999998</v>
      </c>
      <c r="N18" s="68" t="str">
        <f>IF(SUM('density by Salinity zone'!AB17:AE17)&lt;&gt;0,'density by Salinity zone'!Y17*2.4711,"")</f>
        <v/>
      </c>
      <c r="O18" s="53">
        <f t="shared" si="5"/>
        <v>120306</v>
      </c>
      <c r="P18" s="64">
        <f t="shared" si="6"/>
        <v>0.20826472537529298</v>
      </c>
      <c r="Q18" s="70">
        <f>'density by Salinity zone'!Z17+'density by Salinity zone'!AE17</f>
        <v>8387.74</v>
      </c>
      <c r="R18" s="68">
        <f t="shared" si="20"/>
        <v>20726.944313999997</v>
      </c>
      <c r="S18" s="68" t="str">
        <f>IF(SUM('density by Salinity zone'!AB17:AE17)&lt;&gt;0,'density by Salinity zone'!Z17*2.4711,"")</f>
        <v/>
      </c>
      <c r="T18" s="8">
        <f t="shared" si="8"/>
        <v>33647</v>
      </c>
      <c r="U18" s="64">
        <f t="shared" si="9"/>
        <v>0.61601165970220217</v>
      </c>
      <c r="V18" s="70">
        <f t="shared" si="14"/>
        <v>25704.14</v>
      </c>
      <c r="W18" s="68">
        <f t="shared" si="14"/>
        <v>63517.500353999989</v>
      </c>
      <c r="X18" s="68" t="str">
        <f>IF(SUM('density by Salinity zone'!AB17:AE17)&lt;&gt;0,D18+I18+N18+S18,"")</f>
        <v/>
      </c>
      <c r="Y18" s="25">
        <f t="shared" si="10"/>
        <v>184889</v>
      </c>
      <c r="Z18" s="64">
        <f t="shared" si="17"/>
        <v>0.34354396613102989</v>
      </c>
      <c r="AA18"/>
      <c r="AB18"/>
      <c r="AC18"/>
      <c r="AD18"/>
      <c r="AE18"/>
      <c r="AF18"/>
      <c r="AG18"/>
      <c r="AH18"/>
    </row>
    <row r="19" spans="1:34">
      <c r="A19" s="67">
        <f>'density by Salinity zone'!A18</f>
        <v>1999</v>
      </c>
      <c r="B19" s="70">
        <f>'density by Salinity zone'!W18+'density by Salinity zone'!AB18</f>
        <v>4303.7356664785866</v>
      </c>
      <c r="C19" s="68">
        <f t="shared" si="18"/>
        <v>10634.961205435235</v>
      </c>
      <c r="D19" s="68">
        <f>IF(SUM('density by Salinity zone'!AB18:AE18)&lt;&gt;0,'density by Salinity zone'!W18*2.4711,"")</f>
        <v>10063.307640000001</v>
      </c>
      <c r="E19" s="7">
        <f t="shared" si="0"/>
        <v>20602</v>
      </c>
      <c r="F19" s="69">
        <f t="shared" si="13"/>
        <v>0.51621013520217618</v>
      </c>
      <c r="G19" s="70">
        <f>'density by Salinity zone'!X18+'density by Salinity zone'!AC18</f>
        <v>2963.2277179808543</v>
      </c>
      <c r="H19" s="68">
        <f t="shared" si="15"/>
        <v>7322.4320139024885</v>
      </c>
      <c r="I19" s="68">
        <f>IF(SUM('density by Salinity zone'!AB18:AE18)&lt;&gt;0,'density by Salinity zone'!X18*2.4711,"")</f>
        <v>4875.356745</v>
      </c>
      <c r="J19" s="7">
        <f t="shared" si="2"/>
        <v>10334</v>
      </c>
      <c r="K19" s="64">
        <f t="shared" si="16"/>
        <v>0.70857673833002599</v>
      </c>
      <c r="L19" s="70">
        <f>'density by Salinity zone'!Y18+'density by Salinity zone'!AD18</f>
        <v>12767.161459048311</v>
      </c>
      <c r="M19" s="68">
        <f t="shared" si="19"/>
        <v>31548.93268145428</v>
      </c>
      <c r="N19" s="68">
        <f>IF(SUM('density by Salinity zone'!AB18:AE18)&lt;&gt;0,'density by Salinity zone'!Y18*2.4711,"")</f>
        <v>31185.627953999996</v>
      </c>
      <c r="O19" s="53">
        <f t="shared" si="5"/>
        <v>120306</v>
      </c>
      <c r="P19" s="64">
        <f t="shared" si="6"/>
        <v>0.26223906273547687</v>
      </c>
      <c r="Q19" s="70">
        <f>'density by Salinity zone'!Z18+'density by Salinity zone'!AE18</f>
        <v>7524.33</v>
      </c>
      <c r="R19" s="68">
        <f t="shared" si="20"/>
        <v>18593.371863</v>
      </c>
      <c r="S19" s="68">
        <f>IF(SUM('density by Salinity zone'!AB18:AE18)&lt;&gt;0,'density by Salinity zone'!Z18*2.4711,"")</f>
        <v>18593.371863</v>
      </c>
      <c r="T19" s="8">
        <f t="shared" si="8"/>
        <v>33647</v>
      </c>
      <c r="U19" s="64">
        <f t="shared" si="9"/>
        <v>0.55260117879751536</v>
      </c>
      <c r="V19" s="70">
        <f t="shared" si="14"/>
        <v>27558.454843507752</v>
      </c>
      <c r="W19" s="68">
        <f t="shared" si="14"/>
        <v>68099.697763792006</v>
      </c>
      <c r="X19" s="68">
        <f>IF(SUM('density by Salinity zone'!AB18:AE18)&lt;&gt;0,D19+I19+N19+S19,"")</f>
        <v>64717.664201999993</v>
      </c>
      <c r="Y19" s="25">
        <f t="shared" si="10"/>
        <v>184889</v>
      </c>
      <c r="Z19" s="64">
        <f t="shared" si="17"/>
        <v>0.36832747088140455</v>
      </c>
      <c r="AA19"/>
      <c r="AB19"/>
      <c r="AC19"/>
      <c r="AD19"/>
      <c r="AE19"/>
      <c r="AF19"/>
      <c r="AG19"/>
      <c r="AH19"/>
    </row>
    <row r="20" spans="1:34">
      <c r="A20" s="67">
        <f>'density by Salinity zone'!A19</f>
        <v>2000</v>
      </c>
      <c r="B20" s="70">
        <f>'density by Salinity zone'!W19+'density by Salinity zone'!AB19</f>
        <v>5136.58</v>
      </c>
      <c r="C20" s="68">
        <f t="shared" si="18"/>
        <v>12693.002837999999</v>
      </c>
      <c r="D20" s="68" t="str">
        <f>IF(SUM('density by Salinity zone'!AB19:AE19)&lt;&gt;0,'density by Salinity zone'!W19*2.4711,"")</f>
        <v/>
      </c>
      <c r="E20" s="7">
        <f t="shared" si="0"/>
        <v>20602</v>
      </c>
      <c r="F20" s="69">
        <f t="shared" si="13"/>
        <v>0.61610537025531498</v>
      </c>
      <c r="G20" s="70">
        <f>'density by Salinity zone'!X19+'density by Salinity zone'!AC19</f>
        <v>4654.26</v>
      </c>
      <c r="H20" s="68">
        <f t="shared" si="15"/>
        <v>11501.141885999999</v>
      </c>
      <c r="I20" s="68" t="str">
        <f>IF(SUM('density by Salinity zone'!AB19:AE19)&lt;&gt;0,'density by Salinity zone'!X19*2.4711,"")</f>
        <v/>
      </c>
      <c r="J20" s="7">
        <f t="shared" si="2"/>
        <v>10334</v>
      </c>
      <c r="K20" s="64">
        <f t="shared" si="16"/>
        <v>1.1129419281981807</v>
      </c>
      <c r="L20" s="70">
        <f>'density by Salinity zone'!Y19+'density by Salinity zone'!AD19</f>
        <v>10441.85</v>
      </c>
      <c r="M20" s="68">
        <f t="shared" si="19"/>
        <v>25802.855534999999</v>
      </c>
      <c r="N20" s="68" t="str">
        <f>IF(SUM('density by Salinity zone'!AB19:AE19)&lt;&gt;0,'density by Salinity zone'!Y19*2.4711,"")</f>
        <v/>
      </c>
      <c r="O20" s="53">
        <f t="shared" si="5"/>
        <v>120306</v>
      </c>
      <c r="P20" s="64">
        <f t="shared" si="6"/>
        <v>0.21447688008079396</v>
      </c>
      <c r="Q20" s="70">
        <f>'density by Salinity zone'!Z19+'density by Salinity zone'!AE19</f>
        <v>7753.42</v>
      </c>
      <c r="R20" s="68">
        <f t="shared" si="20"/>
        <v>19159.476161999999</v>
      </c>
      <c r="S20" s="68" t="str">
        <f>IF(SUM('density by Salinity zone'!AB19:AE19)&lt;&gt;0,'density by Salinity zone'!Z19*2.4711,"")</f>
        <v/>
      </c>
      <c r="T20" s="8">
        <f t="shared" si="8"/>
        <v>33647</v>
      </c>
      <c r="U20" s="64">
        <f t="shared" si="9"/>
        <v>0.56942598632864738</v>
      </c>
      <c r="V20" s="70">
        <f t="shared" si="14"/>
        <v>27986.11</v>
      </c>
      <c r="W20" s="68">
        <f t="shared" si="14"/>
        <v>69156.476420999999</v>
      </c>
      <c r="X20" s="68" t="str">
        <f>IF(SUM('density by Salinity zone'!AB19:AE19)&lt;&gt;0,D20+I20+N20+S20,"")</f>
        <v/>
      </c>
      <c r="Y20" s="25">
        <f t="shared" si="10"/>
        <v>184889</v>
      </c>
      <c r="Z20" s="64">
        <f t="shared" si="17"/>
        <v>0.37404321739530205</v>
      </c>
      <c r="AA20"/>
      <c r="AB20"/>
      <c r="AC20"/>
      <c r="AD20"/>
      <c r="AE20"/>
      <c r="AF20"/>
      <c r="AG20"/>
      <c r="AH20"/>
    </row>
    <row r="21" spans="1:34">
      <c r="A21" s="67">
        <f>'density by Salinity zone'!A20</f>
        <v>2001</v>
      </c>
      <c r="B21" s="70">
        <f>'density by Salinity zone'!W20+'density by Salinity zone'!AB20</f>
        <v>5079.1911509634283</v>
      </c>
      <c r="C21" s="68">
        <f t="shared" si="18"/>
        <v>12551.189253145727</v>
      </c>
      <c r="D21" s="68">
        <f>IF(SUM('density by Salinity zone'!AB20:AE20)&lt;&gt;0,'density by Salinity zone'!W20*2.4711,"")</f>
        <v>10457.892887999998</v>
      </c>
      <c r="E21" s="7">
        <f t="shared" si="0"/>
        <v>20602</v>
      </c>
      <c r="F21" s="69">
        <f t="shared" si="13"/>
        <v>0.60922188395037991</v>
      </c>
      <c r="G21" s="70">
        <f>'density by Salinity zone'!X20+'density by Salinity zone'!AC20</f>
        <v>5080.6518847768984</v>
      </c>
      <c r="H21" s="68">
        <f t="shared" si="15"/>
        <v>12554.798872472193</v>
      </c>
      <c r="I21" s="68">
        <f>IF(SUM('density by Salinity zone'!AB20:AE20)&lt;&gt;0,'density by Salinity zone'!X20*2.4711,"")</f>
        <v>7228.9559399999998</v>
      </c>
      <c r="J21" s="7">
        <f t="shared" si="2"/>
        <v>10334</v>
      </c>
      <c r="K21" s="64">
        <f t="shared" si="16"/>
        <v>1.2149021552614856</v>
      </c>
      <c r="L21" s="70">
        <f>'density by Salinity zone'!Y20+'density by Salinity zone'!AD20</f>
        <v>16116.212611464376</v>
      </c>
      <c r="M21" s="68">
        <f t="shared" si="19"/>
        <v>39824.772984189614</v>
      </c>
      <c r="N21" s="68">
        <f>IF(SUM('density by Salinity zone'!AB20:AE20)&lt;&gt;0,'density by Salinity zone'!Y20*2.4711,"")</f>
        <v>39718.632785999995</v>
      </c>
      <c r="O21" s="53">
        <f t="shared" si="5"/>
        <v>120306</v>
      </c>
      <c r="P21" s="64">
        <f t="shared" si="6"/>
        <v>0.33102898429163646</v>
      </c>
      <c r="Q21" s="70">
        <f>'density by Salinity zone'!Z20+'density by Salinity zone'!AE20</f>
        <v>8289.3100000000013</v>
      </c>
      <c r="R21" s="68">
        <f t="shared" si="20"/>
        <v>20483.713941000002</v>
      </c>
      <c r="S21" s="68">
        <f>IF(SUM('density by Salinity zone'!AB20:AE20)&lt;&gt;0,'density by Salinity zone'!Z20*2.4711,"")</f>
        <v>20483.713941000002</v>
      </c>
      <c r="T21" s="8">
        <f t="shared" si="8"/>
        <v>33647</v>
      </c>
      <c r="U21" s="64">
        <f t="shared" si="9"/>
        <v>0.60878277234225942</v>
      </c>
      <c r="V21" s="70">
        <f t="shared" si="14"/>
        <v>34565.365647204701</v>
      </c>
      <c r="W21" s="68">
        <f t="shared" si="14"/>
        <v>85414.475050807538</v>
      </c>
      <c r="X21" s="68">
        <f>IF(SUM('density by Salinity zone'!AB20:AE20)&lt;&gt;0,D21+I21+N21+S21,"")</f>
        <v>77889.195554999984</v>
      </c>
      <c r="Y21" s="25">
        <f t="shared" si="10"/>
        <v>184889</v>
      </c>
      <c r="Z21" s="64">
        <f t="shared" si="17"/>
        <v>0.46197705137032241</v>
      </c>
      <c r="AA21"/>
      <c r="AB21"/>
      <c r="AC21"/>
      <c r="AD21"/>
      <c r="AE21"/>
      <c r="AF21"/>
      <c r="AG21"/>
      <c r="AH21"/>
    </row>
    <row r="22" spans="1:34">
      <c r="A22" s="67">
        <f>'density by Salinity zone'!A21</f>
        <v>2002</v>
      </c>
      <c r="B22" s="70">
        <f>'density by Salinity zone'!W21+'density by Salinity zone'!AB21</f>
        <v>6010.22</v>
      </c>
      <c r="C22" s="68">
        <f t="shared" si="18"/>
        <v>14851.854642</v>
      </c>
      <c r="D22" s="68" t="str">
        <f>IF(SUM('density by Salinity zone'!AB21:AE21)&lt;&gt;0,'density by Salinity zone'!W21*2.4711,"")</f>
        <v/>
      </c>
      <c r="E22" s="7">
        <f t="shared" si="0"/>
        <v>20602</v>
      </c>
      <c r="F22" s="69">
        <f t="shared" si="13"/>
        <v>0.72089382788078826</v>
      </c>
      <c r="G22" s="70">
        <f>'density by Salinity zone'!X21+'density by Salinity zone'!AC21</f>
        <v>2347.2800000000002</v>
      </c>
      <c r="H22" s="68">
        <f t="shared" si="15"/>
        <v>5800.3636080000006</v>
      </c>
      <c r="I22" s="68" t="str">
        <f>IF(SUM('density by Salinity zone'!AB21:AE21)&lt;&gt;0,'density by Salinity zone'!X21*2.4711,"")</f>
        <v/>
      </c>
      <c r="J22" s="7">
        <f t="shared" si="2"/>
        <v>10334</v>
      </c>
      <c r="K22" s="64">
        <f t="shared" si="16"/>
        <v>0.56128929823882334</v>
      </c>
      <c r="L22" s="70">
        <f>'density by Salinity zone'!Y21+'density by Salinity zone'!AD21</f>
        <v>19604.23</v>
      </c>
      <c r="M22" s="68">
        <f t="shared" si="19"/>
        <v>48444.012752999995</v>
      </c>
      <c r="N22" s="68" t="str">
        <f>IF(SUM('density by Salinity zone'!AB21:AE21)&lt;&gt;0,'density by Salinity zone'!Y21*2.4711,"")</f>
        <v/>
      </c>
      <c r="O22" s="53">
        <f t="shared" si="5"/>
        <v>120306</v>
      </c>
      <c r="P22" s="64">
        <f t="shared" si="6"/>
        <v>0.40267328938706293</v>
      </c>
      <c r="Q22" s="70">
        <f>'density by Salinity zone'!Z21+'density by Salinity zone'!AE21</f>
        <v>8321.33</v>
      </c>
      <c r="R22" s="68">
        <f t="shared" si="20"/>
        <v>20562.838562999998</v>
      </c>
      <c r="S22" s="68" t="str">
        <f>IF(SUM('density by Salinity zone'!AB21:AE21)&lt;&gt;0,'density by Salinity zone'!Z21*2.4711,"")</f>
        <v/>
      </c>
      <c r="T22" s="8">
        <f t="shared" si="8"/>
        <v>33647</v>
      </c>
      <c r="U22" s="64">
        <f t="shared" si="9"/>
        <v>0.61113438235206696</v>
      </c>
      <c r="V22" s="70">
        <f t="shared" si="14"/>
        <v>36283.06</v>
      </c>
      <c r="W22" s="68">
        <f t="shared" si="14"/>
        <v>89659.069565999991</v>
      </c>
      <c r="X22" s="68" t="str">
        <f>IF(SUM('density by Salinity zone'!AB21:AE21)&lt;&gt;0,D22+I22+N22+S22,"")</f>
        <v/>
      </c>
      <c r="Y22" s="25">
        <f t="shared" si="10"/>
        <v>184889</v>
      </c>
      <c r="Z22" s="64">
        <f t="shared" si="17"/>
        <v>0.48493458002368983</v>
      </c>
      <c r="AA22"/>
      <c r="AB22"/>
      <c r="AC22"/>
      <c r="AD22"/>
      <c r="AE22"/>
      <c r="AF22"/>
      <c r="AG22"/>
      <c r="AH22"/>
    </row>
    <row r="23" spans="1:34">
      <c r="A23" s="67">
        <f>'density by Salinity zone'!A22</f>
        <v>2003</v>
      </c>
      <c r="B23" s="70">
        <f>'density by Salinity zone'!W22+'density by Salinity zone'!AB22</f>
        <v>4350.92</v>
      </c>
      <c r="C23" s="68">
        <f t="shared" si="18"/>
        <v>10751.558412</v>
      </c>
      <c r="D23" s="68">
        <f>IF(SUM('density by Salinity zone'!AB22:AE22)&lt;&gt;0,'density by Salinity zone'!W22*2.4711,"")</f>
        <v>10751.558412</v>
      </c>
      <c r="E23" s="7">
        <f t="shared" si="0"/>
        <v>20602</v>
      </c>
      <c r="F23" s="69">
        <f t="shared" si="13"/>
        <v>0.52186964430637806</v>
      </c>
      <c r="G23" s="70">
        <f>'density by Salinity zone'!X22+'density by Salinity zone'!AC22</f>
        <v>2574.17</v>
      </c>
      <c r="H23" s="68">
        <f t="shared" si="15"/>
        <v>6361.0314870000002</v>
      </c>
      <c r="I23" s="68">
        <f>IF(SUM('density by Salinity zone'!AB22:AE22)&lt;&gt;0,'density by Salinity zone'!X22*2.4711,"")</f>
        <v>6361.0314870000002</v>
      </c>
      <c r="J23" s="7">
        <f t="shared" si="2"/>
        <v>10334</v>
      </c>
      <c r="K23" s="64">
        <f t="shared" si="16"/>
        <v>0.61554397977549835</v>
      </c>
      <c r="L23" s="70">
        <f>'density by Salinity zone'!Y22+'density by Salinity zone'!AD22</f>
        <v>10940.235680577662</v>
      </c>
      <c r="M23" s="68">
        <f t="shared" si="19"/>
        <v>27034.416390275459</v>
      </c>
      <c r="N23" s="68">
        <f>IF(SUM('density by Salinity zone'!AB22:AE22)&lt;&gt;0,'density by Salinity zone'!Y22*2.4711,"")</f>
        <v>25202.748899999999</v>
      </c>
      <c r="O23" s="53">
        <f t="shared" si="5"/>
        <v>120306</v>
      </c>
      <c r="P23" s="64">
        <f t="shared" si="6"/>
        <v>0.22471378310537679</v>
      </c>
      <c r="Q23" s="70">
        <f>'density by Salinity zone'!Z22+'density by Salinity zone'!AE22</f>
        <v>7842.63</v>
      </c>
      <c r="R23" s="68">
        <f t="shared" si="20"/>
        <v>19379.922993</v>
      </c>
      <c r="S23" s="68">
        <f>IF(SUM('density by Salinity zone'!AB22:AE22)&lt;&gt;0,'density by Salinity zone'!Z22*2.4711,"")</f>
        <v>19379.922993</v>
      </c>
      <c r="T23" s="8">
        <f t="shared" si="8"/>
        <v>33647</v>
      </c>
      <c r="U23" s="64">
        <f t="shared" si="9"/>
        <v>0.57597773926353013</v>
      </c>
      <c r="V23" s="70">
        <f t="shared" si="14"/>
        <v>25707.955680577663</v>
      </c>
      <c r="W23" s="68">
        <f t="shared" si="14"/>
        <v>63526.929282275458</v>
      </c>
      <c r="X23" s="68">
        <f>IF(SUM('density by Salinity zone'!AB22:AE22)&lt;&gt;0,D23+I23+N23+S23,"")</f>
        <v>61695.261791999998</v>
      </c>
      <c r="Y23" s="25">
        <f t="shared" si="10"/>
        <v>184889</v>
      </c>
      <c r="Z23" s="64">
        <f t="shared" si="17"/>
        <v>0.34359496390956445</v>
      </c>
      <c r="AA23"/>
      <c r="AB23"/>
      <c r="AC23"/>
      <c r="AD23"/>
      <c r="AE23"/>
      <c r="AF23"/>
      <c r="AG23"/>
      <c r="AH23"/>
    </row>
    <row r="24" spans="1:34">
      <c r="A24" s="67">
        <f>'density by Salinity zone'!A23</f>
        <v>2004</v>
      </c>
      <c r="B24" s="70">
        <f>'density by Salinity zone'!W23+'density by Salinity zone'!AB23</f>
        <v>5853.3099999999995</v>
      </c>
      <c r="C24" s="68">
        <f t="shared" si="18"/>
        <v>14464.114340999999</v>
      </c>
      <c r="D24" s="68" t="str">
        <f>IF(SUM('density by Salinity zone'!AB23:AE23)&lt;&gt;0,'density by Salinity zone'!W23*2.4711,"")</f>
        <v/>
      </c>
      <c r="E24" s="7">
        <f t="shared" si="0"/>
        <v>20602</v>
      </c>
      <c r="F24" s="69">
        <f t="shared" si="13"/>
        <v>0.70207331040675658</v>
      </c>
      <c r="G24" s="70">
        <f>'density by Salinity zone'!X23+'density by Salinity zone'!AC23</f>
        <v>5509.93</v>
      </c>
      <c r="H24" s="68">
        <f t="shared" si="15"/>
        <v>13615.588023</v>
      </c>
      <c r="I24" s="68" t="str">
        <f>IF(SUM('density by Salinity zone'!AB23:AE23)&lt;&gt;0,'density by Salinity zone'!X23*2.4711,"")</f>
        <v/>
      </c>
      <c r="J24" s="7">
        <f t="shared" si="2"/>
        <v>10334</v>
      </c>
      <c r="K24" s="64">
        <f t="shared" si="16"/>
        <v>1.3175525472227598</v>
      </c>
      <c r="L24" s="70">
        <f>'density by Salinity zone'!Y23+'density by Salinity zone'!AD23</f>
        <v>11730.26</v>
      </c>
      <c r="M24" s="68">
        <f t="shared" si="19"/>
        <v>28986.645485999998</v>
      </c>
      <c r="N24" s="68" t="str">
        <f>IF(SUM('density by Salinity zone'!AB23:AE23)&lt;&gt;0,'density by Salinity zone'!Y23*2.4711,"")</f>
        <v/>
      </c>
      <c r="O24" s="53">
        <f t="shared" si="5"/>
        <v>120306</v>
      </c>
      <c r="P24" s="64">
        <f t="shared" si="6"/>
        <v>0.24094097955214203</v>
      </c>
      <c r="Q24" s="70">
        <f>'density by Salinity zone'!Z23+'density by Salinity zone'!AE23</f>
        <v>6425.87</v>
      </c>
      <c r="R24" s="68">
        <f t="shared" si="20"/>
        <v>15878.967357</v>
      </c>
      <c r="S24" s="68" t="str">
        <f>IF(SUM('density by Salinity zone'!AB23:AE23)&lt;&gt;0,'density by Salinity zone'!Z23*2.4711,"")</f>
        <v/>
      </c>
      <c r="T24" s="8">
        <f t="shared" si="8"/>
        <v>33647</v>
      </c>
      <c r="U24" s="64">
        <f t="shared" si="9"/>
        <v>0.47192817656849051</v>
      </c>
      <c r="V24" s="70">
        <f t="shared" si="14"/>
        <v>29519.37</v>
      </c>
      <c r="W24" s="68">
        <f t="shared" si="14"/>
        <v>72945.315206999992</v>
      </c>
      <c r="X24" s="68" t="str">
        <f>IF(SUM('density by Salinity zone'!AB23:AE23)&lt;&gt;0,D24+I24+N24+S24,"")</f>
        <v/>
      </c>
      <c r="Y24" s="25">
        <f t="shared" si="10"/>
        <v>184889</v>
      </c>
      <c r="Z24" s="64">
        <f t="shared" si="17"/>
        <v>0.39453572255245034</v>
      </c>
      <c r="AA24"/>
      <c r="AB24"/>
      <c r="AC24"/>
      <c r="AD24"/>
      <c r="AE24"/>
      <c r="AF24"/>
      <c r="AG24"/>
      <c r="AH24"/>
    </row>
    <row r="25" spans="1:34">
      <c r="A25" s="67">
        <f>'density by Salinity zone'!A24</f>
        <v>2005</v>
      </c>
      <c r="B25" s="70">
        <f>'density by Salinity zone'!W24+'density by Salinity zone'!AB24</f>
        <v>6727.0300000000007</v>
      </c>
      <c r="C25" s="68">
        <f t="shared" si="18"/>
        <v>16623.163833000002</v>
      </c>
      <c r="D25" s="68" t="str">
        <f>IF(SUM('density by Salinity zone'!AB24:AE24)&lt;&gt;0,'density by Salinity zone'!W24*2.4711,"")</f>
        <v/>
      </c>
      <c r="E25" s="7">
        <f t="shared" si="0"/>
        <v>20602</v>
      </c>
      <c r="F25" s="69">
        <f t="shared" si="13"/>
        <v>0.80687136360547529</v>
      </c>
      <c r="G25" s="70">
        <f>'density by Salinity zone'!X24+'density by Salinity zone'!AC24</f>
        <v>5632.58</v>
      </c>
      <c r="H25" s="68">
        <f t="shared" si="15"/>
        <v>13918.668437999999</v>
      </c>
      <c r="I25" s="68" t="str">
        <f>IF(SUM('density by Salinity zone'!AB24:AE24)&lt;&gt;0,'density by Salinity zone'!X24*2.4711,"")</f>
        <v/>
      </c>
      <c r="J25" s="7">
        <f t="shared" si="2"/>
        <v>10334</v>
      </c>
      <c r="K25" s="64">
        <f t="shared" si="16"/>
        <v>1.3468810178053028</v>
      </c>
      <c r="L25" s="70">
        <f>'density by Salinity zone'!Y24+'density by Salinity zone'!AD24</f>
        <v>12653.560000000001</v>
      </c>
      <c r="M25" s="68">
        <f t="shared" si="19"/>
        <v>31268.212116000002</v>
      </c>
      <c r="N25" s="68" t="str">
        <f>IF(SUM('density by Salinity zone'!AB24:AE24)&lt;&gt;0,'density by Salinity zone'!Y24*2.4711,"")</f>
        <v/>
      </c>
      <c r="O25" s="53">
        <f t="shared" si="5"/>
        <v>120306</v>
      </c>
      <c r="P25" s="64">
        <f t="shared" si="6"/>
        <v>0.25990567482918558</v>
      </c>
      <c r="Q25" s="70">
        <f>'density by Salinity zone'!Z24+'density by Salinity zone'!AE24</f>
        <v>6658.1100000000006</v>
      </c>
      <c r="R25" s="68">
        <f t="shared" si="20"/>
        <v>16452.855620999999</v>
      </c>
      <c r="S25" s="68" t="str">
        <f>IF(SUM('density by Salinity zone'!AB24:AE24)&lt;&gt;0,'density by Salinity zone'!Z24*2.4711,"")</f>
        <v/>
      </c>
      <c r="T25" s="8">
        <f t="shared" si="8"/>
        <v>33647</v>
      </c>
      <c r="U25" s="64">
        <f t="shared" si="9"/>
        <v>0.48898432612119946</v>
      </c>
      <c r="V25" s="70">
        <f t="shared" si="14"/>
        <v>31671.280000000002</v>
      </c>
      <c r="W25" s="68">
        <f t="shared" si="14"/>
        <v>78262.900007999997</v>
      </c>
      <c r="X25" s="68" t="str">
        <f>IF(SUM('density by Salinity zone'!AB24:AE24)&lt;&gt;0,D25+I25+N25+S25,"")</f>
        <v/>
      </c>
      <c r="Y25" s="25">
        <f t="shared" si="10"/>
        <v>184889</v>
      </c>
      <c r="Z25" s="64">
        <f t="shared" si="17"/>
        <v>0.42329668075439858</v>
      </c>
      <c r="AA25"/>
      <c r="AB25"/>
      <c r="AC25"/>
      <c r="AD25"/>
      <c r="AE25"/>
      <c r="AF25"/>
      <c r="AG25"/>
      <c r="AH25"/>
    </row>
    <row r="26" spans="1:34">
      <c r="A26" s="67">
        <f>'density by Salinity zone'!A25</f>
        <v>2006</v>
      </c>
      <c r="B26" s="70">
        <f>'density by Salinity zone'!W25+'density by Salinity zone'!AB25</f>
        <v>6784.76</v>
      </c>
      <c r="C26" s="68">
        <f t="shared" si="18"/>
        <v>16765.820435999998</v>
      </c>
      <c r="D26" s="68" t="str">
        <f>IF(SUM('density by Salinity zone'!AB25:AE25)&lt;&gt;0,'density by Salinity zone'!W25*2.4711,"")</f>
        <v/>
      </c>
      <c r="E26" s="7">
        <f t="shared" si="0"/>
        <v>20602</v>
      </c>
      <c r="F26" s="69">
        <f t="shared" si="13"/>
        <v>0.81379576914862628</v>
      </c>
      <c r="G26" s="70">
        <f>'density by Salinity zone'!X25+'density by Salinity zone'!AC25</f>
        <v>4270.7700000000004</v>
      </c>
      <c r="H26" s="68">
        <f t="shared" si="15"/>
        <v>10553.499747</v>
      </c>
      <c r="I26" s="68" t="str">
        <f>IF(SUM('density by Salinity zone'!AB25:AE25)&lt;&gt;0,'density by Salinity zone'!X25*2.4711,"")</f>
        <v/>
      </c>
      <c r="J26" s="7">
        <f t="shared" si="2"/>
        <v>10334</v>
      </c>
      <c r="K26" s="64">
        <f t="shared" si="16"/>
        <v>1.0212405406425391</v>
      </c>
      <c r="L26" s="70">
        <f>'density by Salinity zone'!Y25+'density by Salinity zone'!AD25</f>
        <v>8855.01</v>
      </c>
      <c r="M26" s="68">
        <f t="shared" si="19"/>
        <v>21881.615211</v>
      </c>
      <c r="N26" s="68" t="str">
        <f>IF(SUM('density by Salinity zone'!AB25:AE25)&lt;&gt;0,'density by Salinity zone'!Y25*2.4711,"")</f>
        <v/>
      </c>
      <c r="O26" s="53">
        <f t="shared" si="5"/>
        <v>120306</v>
      </c>
      <c r="P26" s="64">
        <f t="shared" si="6"/>
        <v>0.18188299179592041</v>
      </c>
      <c r="Q26" s="70">
        <f>'density by Salinity zone'!Z25+'density by Salinity zone'!AE25</f>
        <v>4030.3900000000003</v>
      </c>
      <c r="R26" s="68">
        <f t="shared" si="20"/>
        <v>9959.4967290000004</v>
      </c>
      <c r="S26" s="68" t="str">
        <f>IF(SUM('density by Salinity zone'!AB25:AE25)&lt;&gt;0,'density by Salinity zone'!Z25*2.4711,"")</f>
        <v/>
      </c>
      <c r="T26" s="8">
        <f t="shared" si="8"/>
        <v>33647</v>
      </c>
      <c r="U26" s="64">
        <f t="shared" si="9"/>
        <v>0.29599954614081492</v>
      </c>
      <c r="V26" s="70">
        <f t="shared" si="14"/>
        <v>23940.93</v>
      </c>
      <c r="W26" s="68">
        <f t="shared" si="14"/>
        <v>59160.432122999999</v>
      </c>
      <c r="X26" s="68" t="str">
        <f>IF(SUM('density by Salinity zone'!AB25:AE25)&lt;&gt;0,D26+I26+N26+S26,"")</f>
        <v/>
      </c>
      <c r="Y26" s="25">
        <f t="shared" si="10"/>
        <v>184889</v>
      </c>
      <c r="Z26" s="64">
        <f t="shared" si="17"/>
        <v>0.31997810644765234</v>
      </c>
      <c r="AA26"/>
      <c r="AB26"/>
      <c r="AC26"/>
      <c r="AD26"/>
      <c r="AE26"/>
      <c r="AF26"/>
      <c r="AG26"/>
      <c r="AH26"/>
    </row>
    <row r="27" spans="1:34">
      <c r="A27" s="67">
        <f>'density by Salinity zone'!A26</f>
        <v>2007</v>
      </c>
      <c r="B27" s="70">
        <f>'density by Salinity zone'!W26+'density by Salinity zone'!AB26</f>
        <v>8992.369999999999</v>
      </c>
      <c r="C27" s="68">
        <f t="shared" si="18"/>
        <v>22221.045506999995</v>
      </c>
      <c r="D27" s="68" t="str">
        <f>IF(SUM('density by Salinity zone'!AB26:AE26)&lt;&gt;0,'density by Salinity zone'!W26*2.4711,"")</f>
        <v/>
      </c>
      <c r="E27" s="7">
        <f t="shared" si="0"/>
        <v>20602</v>
      </c>
      <c r="F27" s="69">
        <f t="shared" si="13"/>
        <v>1.0785868122997766</v>
      </c>
      <c r="G27" s="70">
        <f>'density by Salinity zone'!X26+'density by Salinity zone'!AC26</f>
        <v>4514.46</v>
      </c>
      <c r="H27" s="68">
        <f t="shared" si="15"/>
        <v>11155.682106</v>
      </c>
      <c r="I27" s="68" t="str">
        <f>IF(SUM('density by Salinity zone'!AB26:AE26)&lt;&gt;0,'density by Salinity zone'!X26*2.4711,"")</f>
        <v/>
      </c>
      <c r="J27" s="7">
        <f t="shared" si="2"/>
        <v>10334</v>
      </c>
      <c r="K27" s="64">
        <f t="shared" si="16"/>
        <v>1.0795124933230114</v>
      </c>
      <c r="L27" s="70">
        <f>'density by Salinity zone'!Y26+'density by Salinity zone'!AD26</f>
        <v>7790.3000000000011</v>
      </c>
      <c r="M27" s="68">
        <f t="shared" si="19"/>
        <v>19250.610330000003</v>
      </c>
      <c r="N27" s="68" t="str">
        <f>IF(SUM('density by Salinity zone'!AB26:AE26)&lt;&gt;0,'density by Salinity zone'!Y26*2.4711,"")</f>
        <v/>
      </c>
      <c r="O27" s="53">
        <f t="shared" si="5"/>
        <v>120306</v>
      </c>
      <c r="P27" s="64">
        <f t="shared" si="6"/>
        <v>0.16001371776968731</v>
      </c>
      <c r="Q27" s="70">
        <f>'density by Salinity zone'!Z26+'density by Salinity zone'!AE26</f>
        <v>4973.55</v>
      </c>
      <c r="R27" s="68">
        <f t="shared" si="20"/>
        <v>12290.139405</v>
      </c>
      <c r="S27" s="68" t="str">
        <f>IF(SUM('density by Salinity zone'!AB26:AE26)&lt;&gt;0,'density by Salinity zone'!Z26*2.4711,"")</f>
        <v/>
      </c>
      <c r="T27" s="8">
        <f t="shared" si="8"/>
        <v>33647</v>
      </c>
      <c r="U27" s="64">
        <f t="shared" si="9"/>
        <v>0.36526701949653756</v>
      </c>
      <c r="V27" s="70">
        <f t="shared" si="14"/>
        <v>26270.679999999997</v>
      </c>
      <c r="W27" s="68">
        <f t="shared" si="14"/>
        <v>64917.477348</v>
      </c>
      <c r="X27" s="68" t="str">
        <f>IF(SUM('density by Salinity zone'!AB26:AE26)&lt;&gt;0,D27+I27+N27+S27,"")</f>
        <v/>
      </c>
      <c r="Y27" s="25">
        <f t="shared" si="10"/>
        <v>184889</v>
      </c>
      <c r="Z27" s="64">
        <f t="shared" si="17"/>
        <v>0.35111595253368239</v>
      </c>
      <c r="AA27"/>
      <c r="AB27"/>
      <c r="AC27"/>
      <c r="AD27"/>
      <c r="AE27"/>
      <c r="AF27"/>
      <c r="AG27"/>
      <c r="AH27"/>
    </row>
    <row r="28" spans="1:34">
      <c r="A28" s="67">
        <f>'density by Salinity zone'!A27</f>
        <v>2008</v>
      </c>
      <c r="B28" s="70">
        <f>'density by Salinity zone'!W27+'density by Salinity zone'!AB27</f>
        <v>10311.61</v>
      </c>
      <c r="C28" s="68">
        <f t="shared" si="18"/>
        <v>25481.019471</v>
      </c>
      <c r="D28" s="68" t="str">
        <f>IF(SUM('density by Salinity zone'!AB27:AE27)&lt;&gt;0,'density by Salinity zone'!W27*2.4711,"")</f>
        <v/>
      </c>
      <c r="E28" s="7">
        <f t="shared" si="0"/>
        <v>20602</v>
      </c>
      <c r="F28" s="69">
        <f t="shared" si="13"/>
        <v>1.23682261290166</v>
      </c>
      <c r="G28" s="70">
        <f>'density by Salinity zone'!X27+'density by Salinity zone'!AC27</f>
        <v>5009.66</v>
      </c>
      <c r="H28" s="68">
        <f t="shared" si="15"/>
        <v>12379.370825999998</v>
      </c>
      <c r="I28" s="68" t="str">
        <f>IF(SUM('density by Salinity zone'!AB27:AE27)&lt;&gt;0,'density by Salinity zone'!X27*2.4711,"")</f>
        <v/>
      </c>
      <c r="J28" s="7">
        <f t="shared" si="2"/>
        <v>10334</v>
      </c>
      <c r="K28" s="64">
        <f t="shared" si="16"/>
        <v>1.1979263427520803</v>
      </c>
      <c r="L28" s="70">
        <f>'density by Salinity zone'!Y27+'density by Salinity zone'!AD27</f>
        <v>9578.9</v>
      </c>
      <c r="M28" s="68">
        <f t="shared" si="19"/>
        <v>23670.419789999996</v>
      </c>
      <c r="N28" s="68" t="str">
        <f>IF(SUM('density by Salinity zone'!AB27:AE27)&lt;&gt;0,'density by Salinity zone'!Y27*2.4711,"")</f>
        <v/>
      </c>
      <c r="O28" s="53">
        <f t="shared" si="5"/>
        <v>120306</v>
      </c>
      <c r="P28" s="64">
        <f t="shared" si="6"/>
        <v>0.19675178120791978</v>
      </c>
      <c r="Q28" s="70">
        <f>'density by Salinity zone'!Z27+'density by Salinity zone'!AE27</f>
        <v>6203.49</v>
      </c>
      <c r="R28" s="68">
        <f t="shared" si="20"/>
        <v>15329.444138999999</v>
      </c>
      <c r="S28" s="68" t="str">
        <f>IF(SUM('density by Salinity zone'!AB27:AE27)&lt;&gt;0,'density by Salinity zone'!Z27*2.4711,"")</f>
        <v/>
      </c>
      <c r="T28" s="8">
        <f t="shared" si="8"/>
        <v>33647</v>
      </c>
      <c r="U28" s="64">
        <f t="shared" si="9"/>
        <v>0.45559616426427318</v>
      </c>
      <c r="V28" s="70">
        <f t="shared" si="14"/>
        <v>31103.659999999996</v>
      </c>
      <c r="W28" s="68">
        <f t="shared" si="14"/>
        <v>76860.25422599999</v>
      </c>
      <c r="X28" s="68" t="str">
        <f>IF(SUM('density by Salinity zone'!AB27:AE27)&lt;&gt;0,D28+I28+N28+S28,"")</f>
        <v/>
      </c>
      <c r="Y28" s="25">
        <f t="shared" si="10"/>
        <v>184889</v>
      </c>
      <c r="Z28" s="64">
        <f t="shared" si="17"/>
        <v>0.41571025980993997</v>
      </c>
      <c r="AA28"/>
      <c r="AB28"/>
      <c r="AC28"/>
      <c r="AD28"/>
      <c r="AE28"/>
      <c r="AF28"/>
      <c r="AG28"/>
      <c r="AH28"/>
    </row>
    <row r="29" spans="1:34">
      <c r="A29" s="67">
        <f>'density by Salinity zone'!A28</f>
        <v>2009</v>
      </c>
      <c r="B29" s="70">
        <f>'density by Salinity zone'!W28+'density by Salinity zone'!AB28</f>
        <v>10065.449999999999</v>
      </c>
      <c r="C29" s="68">
        <f t="shared" si="18"/>
        <v>24872.733494999997</v>
      </c>
      <c r="D29" s="68" t="str">
        <f>IF(SUM('density by Salinity zone'!AB28:AE28)&lt;&gt;0,'density by Salinity zone'!W28*2.4711,"")</f>
        <v/>
      </c>
      <c r="E29" s="7">
        <f t="shared" si="0"/>
        <v>20602</v>
      </c>
      <c r="F29" s="69">
        <f t="shared" si="13"/>
        <v>1.2072970340258227</v>
      </c>
      <c r="G29" s="70">
        <f>'density by Salinity zone'!X28+'density by Salinity zone'!AC28</f>
        <v>5359.48</v>
      </c>
      <c r="H29" s="68">
        <f t="shared" si="15"/>
        <v>13243.811027999998</v>
      </c>
      <c r="I29" s="68" t="str">
        <f>IF(SUM('density by Salinity zone'!AB28:AE28)&lt;&gt;0,'density by Salinity zone'!X28*2.4711,"")</f>
        <v/>
      </c>
      <c r="J29" s="7">
        <f t="shared" si="2"/>
        <v>10334</v>
      </c>
      <c r="K29" s="64">
        <f t="shared" si="16"/>
        <v>1.2815764493903616</v>
      </c>
      <c r="L29" s="70">
        <f>'density by Salinity zone'!Y28+'density by Salinity zone'!AD28</f>
        <v>12232.48</v>
      </c>
      <c r="M29" s="68">
        <f t="shared" si="19"/>
        <v>30227.681327999999</v>
      </c>
      <c r="N29" s="68" t="str">
        <f>IF(SUM('density by Salinity zone'!AB28:AE28)&lt;&gt;0,'density by Salinity zone'!Y28*2.4711,"")</f>
        <v/>
      </c>
      <c r="O29" s="53">
        <f t="shared" si="5"/>
        <v>120306</v>
      </c>
      <c r="P29" s="64">
        <f t="shared" si="6"/>
        <v>0.2512566399680814</v>
      </c>
      <c r="Q29" s="70">
        <f>'density by Salinity zone'!Z28+'density by Salinity zone'!AE28</f>
        <v>7110.29</v>
      </c>
      <c r="R29" s="68">
        <f t="shared" si="20"/>
        <v>17570.237619</v>
      </c>
      <c r="S29" s="68" t="str">
        <f>IF(SUM('density by Salinity zone'!AB28:AE28)&lt;&gt;0,'density by Salinity zone'!Z28*2.4711,"")</f>
        <v/>
      </c>
      <c r="T29" s="8">
        <f t="shared" si="8"/>
        <v>33647</v>
      </c>
      <c r="U29" s="64">
        <f t="shared" si="9"/>
        <v>0.5221932897137932</v>
      </c>
      <c r="V29" s="70">
        <f t="shared" si="14"/>
        <v>34767.699999999997</v>
      </c>
      <c r="W29" s="68">
        <f t="shared" si="14"/>
        <v>85914.463469999988</v>
      </c>
      <c r="X29" s="68" t="str">
        <f>IF(SUM('density by Salinity zone'!AB28:AE28)&lt;&gt;0,D29+I29+N29+S29,"")</f>
        <v/>
      </c>
      <c r="Y29" s="25">
        <f t="shared" si="10"/>
        <v>184889</v>
      </c>
      <c r="Z29" s="64">
        <f t="shared" si="17"/>
        <v>0.46468131403166218</v>
      </c>
      <c r="AA29"/>
      <c r="AB29"/>
      <c r="AC29"/>
      <c r="AD29"/>
      <c r="AE29"/>
      <c r="AF29"/>
      <c r="AG29"/>
      <c r="AH29"/>
    </row>
    <row r="30" spans="1:34">
      <c r="A30" s="67">
        <f>'density by Salinity zone'!A29</f>
        <v>2010</v>
      </c>
      <c r="B30" s="70">
        <f>'density by Salinity zone'!W29+'density by Salinity zone'!AB29</f>
        <v>9620.77</v>
      </c>
      <c r="C30" s="68">
        <f t="shared" si="18"/>
        <v>23773.884747</v>
      </c>
      <c r="D30" s="68" t="str">
        <f>IF(SUM('density by Salinity zone'!AB29:AE29)&lt;&gt;0,'density by Salinity zone'!W29*2.4711,"")</f>
        <v/>
      </c>
      <c r="E30" s="7">
        <f t="shared" si="0"/>
        <v>20602</v>
      </c>
      <c r="F30" s="69">
        <f t="shared" si="13"/>
        <v>1.1539600401417338</v>
      </c>
      <c r="G30" s="70">
        <f>'density by Salinity zone'!X29+'density by Salinity zone'!AC29</f>
        <v>4760.5200000000004</v>
      </c>
      <c r="H30" s="68">
        <f t="shared" si="15"/>
        <v>11763.720972000001</v>
      </c>
      <c r="I30" s="68" t="str">
        <f>IF(SUM('density by Salinity zone'!AB29:AE29)&lt;&gt;0,'density by Salinity zone'!X29*2.4711,"")</f>
        <v/>
      </c>
      <c r="J30" s="7">
        <f t="shared" si="2"/>
        <v>10334</v>
      </c>
      <c r="K30" s="64">
        <f t="shared" si="16"/>
        <v>1.1383511681826979</v>
      </c>
      <c r="L30" s="70">
        <f>'density by Salinity zone'!Y29+'density by Salinity zone'!AD29</f>
        <v>10866.31</v>
      </c>
      <c r="M30" s="68">
        <f t="shared" si="19"/>
        <v>26851.738640999996</v>
      </c>
      <c r="N30" s="68" t="str">
        <f>IF(SUM('density by Salinity zone'!AB29:AE29)&lt;&gt;0,'density by Salinity zone'!Y29*2.4711,"")</f>
        <v/>
      </c>
      <c r="O30" s="53">
        <f t="shared" si="5"/>
        <v>120306</v>
      </c>
      <c r="P30" s="64">
        <f t="shared" si="6"/>
        <v>0.22319534055658069</v>
      </c>
      <c r="Q30" s="70">
        <f>'density by Salinity zone'!Z29+'density by Salinity zone'!AE29</f>
        <v>6990.7199999999993</v>
      </c>
      <c r="R30" s="68">
        <f t="shared" si="20"/>
        <v>17274.768191999996</v>
      </c>
      <c r="S30" s="68" t="str">
        <f>IF(SUM('density by Salinity zone'!AB29:AE29)&lt;&gt;0,'density by Salinity zone'!Z29*2.4711,"")</f>
        <v/>
      </c>
      <c r="T30" s="8">
        <f t="shared" si="8"/>
        <v>33647</v>
      </c>
      <c r="U30" s="64">
        <f t="shared" si="9"/>
        <v>0.51341184034237808</v>
      </c>
      <c r="V30" s="70">
        <f t="shared" si="14"/>
        <v>32238.32</v>
      </c>
      <c r="W30" s="68">
        <f t="shared" si="14"/>
        <v>79664.112551999991</v>
      </c>
      <c r="X30" s="68" t="str">
        <f>IF(SUM('density by Salinity zone'!AB29:AE29)&lt;&gt;0,D30+I30+N30+S30,"")</f>
        <v/>
      </c>
      <c r="Y30" s="25">
        <f t="shared" si="10"/>
        <v>184889</v>
      </c>
      <c r="Z30" s="64">
        <f t="shared" si="17"/>
        <v>0.43087534981529452</v>
      </c>
      <c r="AA30"/>
      <c r="AB30"/>
      <c r="AC30"/>
      <c r="AD30"/>
      <c r="AE30"/>
      <c r="AF30"/>
      <c r="AG30"/>
      <c r="AH30"/>
    </row>
    <row r="31" spans="1:34">
      <c r="A31" s="67">
        <f>'density by Salinity zone'!A30</f>
        <v>2011</v>
      </c>
      <c r="B31" s="70">
        <f>'density by Salinity zone'!W30+'density by Salinity zone'!AB30</f>
        <v>7315.6878593376623</v>
      </c>
      <c r="C31" s="68">
        <f t="shared" si="18"/>
        <v>18077.796269209295</v>
      </c>
      <c r="D31" s="68">
        <f>IF(SUM('density by Salinity zone'!AB30:AE30)&lt;&gt;0,'density by Salinity zone'!W30*2.4711,"")</f>
        <v>13157.495504999999</v>
      </c>
      <c r="E31" s="7">
        <f t="shared" si="0"/>
        <v>20602</v>
      </c>
      <c r="F31" s="69">
        <f t="shared" si="13"/>
        <v>0.87747773367679327</v>
      </c>
      <c r="G31" s="70">
        <f>'density by Salinity zone'!X30+'density by Salinity zone'!AC30</f>
        <v>3084.0177925873977</v>
      </c>
      <c r="H31" s="68">
        <f t="shared" si="15"/>
        <v>7620.9163672627183</v>
      </c>
      <c r="I31" s="68">
        <f>IF(SUM('density by Salinity zone'!AB30:AE30)&lt;&gt;0,'density by Salinity zone'!X30*2.4711,"")</f>
        <v>7422.5172029999994</v>
      </c>
      <c r="J31" s="7">
        <f t="shared" si="2"/>
        <v>10334</v>
      </c>
      <c r="K31" s="64">
        <f t="shared" si="16"/>
        <v>0.73746045744752453</v>
      </c>
      <c r="L31" s="70">
        <f>'density by Salinity zone'!Y30+'density by Salinity zone'!AD30</f>
        <v>10626.93</v>
      </c>
      <c r="M31" s="68">
        <f t="shared" si="19"/>
        <v>26260.206722999999</v>
      </c>
      <c r="N31" s="68">
        <f>IF(SUM('density by Salinity zone'!AB30:AE30)&lt;&gt;0,'density by Salinity zone'!Y30*2.4711,"")</f>
        <v>26260.206722999999</v>
      </c>
      <c r="O31" s="53">
        <f t="shared" si="5"/>
        <v>120306</v>
      </c>
      <c r="P31" s="64">
        <f t="shared" si="6"/>
        <v>0.21827844598773127</v>
      </c>
      <c r="Q31" s="70">
        <f>'density by Salinity zone'!Z30+'density by Salinity zone'!AE30</f>
        <v>4501.7000000000007</v>
      </c>
      <c r="R31" s="68">
        <f t="shared" si="20"/>
        <v>11124.150870000001</v>
      </c>
      <c r="S31" s="68">
        <f>IF(SUM('density by Salinity zone'!AB30:AE30)&lt;&gt;0,'density by Salinity zone'!Z30*2.4711,"")</f>
        <v>11124.150870000001</v>
      </c>
      <c r="T31" s="8">
        <f t="shared" si="8"/>
        <v>33647</v>
      </c>
      <c r="U31" s="64">
        <f t="shared" si="9"/>
        <v>0.33061345350254112</v>
      </c>
      <c r="V31" s="70">
        <f t="shared" si="14"/>
        <v>25528.335651925063</v>
      </c>
      <c r="W31" s="68">
        <f t="shared" si="14"/>
        <v>63083.07022947201</v>
      </c>
      <c r="X31" s="68">
        <f>IF(SUM('density by Salinity zone'!AB30:AE30)&lt;&gt;0,D31+I31+N31+S31,"")</f>
        <v>57964.370301000003</v>
      </c>
      <c r="Y31" s="25">
        <f t="shared" si="10"/>
        <v>184889</v>
      </c>
      <c r="Z31" s="64">
        <f t="shared" si="17"/>
        <v>0.34119428537918434</v>
      </c>
      <c r="AA31"/>
      <c r="AB31"/>
      <c r="AC31"/>
      <c r="AD31"/>
      <c r="AE31"/>
      <c r="AF31"/>
      <c r="AG31"/>
      <c r="AH31"/>
    </row>
    <row r="32" spans="1:34">
      <c r="A32" s="67">
        <f>'density by Salinity zone'!A31</f>
        <v>2012</v>
      </c>
      <c r="B32" s="70">
        <f>'density by Salinity zone'!W31+'density by Salinity zone'!AB31</f>
        <v>4916.1400000000003</v>
      </c>
      <c r="C32" s="68">
        <f t="shared" si="18"/>
        <v>12148.273553999999</v>
      </c>
      <c r="D32" s="68" t="str">
        <f>IF(SUM('density by Salinity zone'!AB31:AE31)&lt;&gt;0,'density by Salinity zone'!W31*2.4711,"")</f>
        <v/>
      </c>
      <c r="E32" s="7">
        <f t="shared" si="0"/>
        <v>20602</v>
      </c>
      <c r="F32" s="69">
        <f t="shared" si="13"/>
        <v>0.58966476817784674</v>
      </c>
      <c r="G32" s="70">
        <f>'density by Salinity zone'!X31+'density by Salinity zone'!AC31</f>
        <v>2230.3000000000002</v>
      </c>
      <c r="H32" s="68">
        <f t="shared" si="15"/>
        <v>5511.2943299999997</v>
      </c>
      <c r="I32" s="68" t="str">
        <f>IF(SUM('density by Salinity zone'!AB31:AE31)&lt;&gt;0,'density by Salinity zone'!X31*2.4711,"")</f>
        <v/>
      </c>
      <c r="J32" s="7">
        <f t="shared" si="2"/>
        <v>10334</v>
      </c>
      <c r="K32" s="64">
        <f t="shared" si="16"/>
        <v>0.53331665666731176</v>
      </c>
      <c r="L32" s="70">
        <f>'density by Salinity zone'!Y31+'density by Salinity zone'!AD31</f>
        <v>7939.33</v>
      </c>
      <c r="M32" s="68">
        <f t="shared" si="19"/>
        <v>19618.878363</v>
      </c>
      <c r="N32" s="68" t="str">
        <f>IF(SUM('density by Salinity zone'!AB31:AE31)&lt;&gt;0,'density by Salinity zone'!Y31*2.4711,"")</f>
        <v/>
      </c>
      <c r="O32" s="53">
        <f t="shared" si="5"/>
        <v>120306</v>
      </c>
      <c r="P32" s="64">
        <f t="shared" si="6"/>
        <v>0.16307481225375292</v>
      </c>
      <c r="Q32" s="70">
        <f>'density by Salinity zone'!Z31+'density by Salinity zone'!AE31</f>
        <v>4417.7</v>
      </c>
      <c r="R32" s="68">
        <f t="shared" si="20"/>
        <v>10916.578469999999</v>
      </c>
      <c r="S32" s="68" t="str">
        <f>IF(SUM('density by Salinity zone'!AB31:AE31)&lt;&gt;0,'density by Salinity zone'!Z31*2.4711,"")</f>
        <v/>
      </c>
      <c r="T32" s="8">
        <f t="shared" si="8"/>
        <v>33647</v>
      </c>
      <c r="U32" s="64">
        <f t="shared" si="9"/>
        <v>0.32444433292715541</v>
      </c>
      <c r="V32" s="70">
        <f t="shared" si="14"/>
        <v>19503.47</v>
      </c>
      <c r="W32" s="68">
        <f t="shared" si="14"/>
        <v>48195.024717</v>
      </c>
      <c r="X32" s="68" t="str">
        <f>IF(SUM('density by Salinity zone'!AB31:AE31)&lt;&gt;0,D32+I32+N32+S32,"")</f>
        <v/>
      </c>
      <c r="Y32" s="25">
        <f t="shared" si="10"/>
        <v>184889</v>
      </c>
      <c r="Z32" s="64">
        <f t="shared" si="17"/>
        <v>0.26067004914840797</v>
      </c>
      <c r="AA32"/>
      <c r="AB32"/>
      <c r="AC32"/>
      <c r="AD32"/>
      <c r="AE32"/>
      <c r="AF32"/>
      <c r="AG32"/>
      <c r="AH32"/>
    </row>
    <row r="33" spans="1:50">
      <c r="A33" s="67">
        <f>'density by Salinity zone'!A32</f>
        <v>2013</v>
      </c>
      <c r="B33" s="70">
        <f>'density by Salinity zone'!W32+'density by Salinity zone'!AB32</f>
        <v>5659.4901112365715</v>
      </c>
      <c r="C33" s="68">
        <f t="shared" si="18"/>
        <v>13985.166013876691</v>
      </c>
      <c r="D33" s="68" t="str">
        <f>IF(SUM('density by Salinity zone'!AB32:AE32)&lt;&gt;0,'density by Salinity zone'!W32*2.4711,"")</f>
        <v/>
      </c>
      <c r="E33" s="7">
        <f t="shared" si="0"/>
        <v>20602</v>
      </c>
      <c r="F33" s="69">
        <f t="shared" si="13"/>
        <v>0.67882564866890061</v>
      </c>
      <c r="G33" s="70">
        <f>'density by Salinity zone'!X32+'density by Salinity zone'!AC32</f>
        <v>2271.52</v>
      </c>
      <c r="H33" s="68">
        <f t="shared" si="15"/>
        <v>5613.1530720000001</v>
      </c>
      <c r="I33" s="68" t="str">
        <f>IF(SUM('density by Salinity zone'!AB32:AE32)&lt;&gt;0,'density by Salinity zone'!X32*2.4711,"")</f>
        <v/>
      </c>
      <c r="J33" s="7">
        <f t="shared" si="2"/>
        <v>10334</v>
      </c>
      <c r="K33" s="64">
        <f t="shared" si="16"/>
        <v>0.54317331836655702</v>
      </c>
      <c r="L33" s="70">
        <f>'density by Salinity zone'!Y32+'density by Salinity zone'!AD32</f>
        <v>10282.869999999999</v>
      </c>
      <c r="M33" s="68">
        <f t="shared" si="19"/>
        <v>25410.000056999997</v>
      </c>
      <c r="N33" s="68" t="str">
        <f>IF(SUM('density by Salinity zone'!AB32:AE32)&lt;&gt;0,'density by Salinity zone'!Y32*2.4711,"")</f>
        <v/>
      </c>
      <c r="O33" s="53">
        <f t="shared" si="5"/>
        <v>120306</v>
      </c>
      <c r="P33" s="64">
        <f t="shared" si="6"/>
        <v>0.2112114113759912</v>
      </c>
      <c r="Q33" s="70">
        <f>'density by Salinity zone'!Z32+'density by Salinity zone'!AE32</f>
        <v>5949.89</v>
      </c>
      <c r="R33" s="68">
        <f t="shared" si="20"/>
        <v>14702.773179</v>
      </c>
      <c r="S33" s="68" t="str">
        <f>IF(SUM('density by Salinity zone'!AB32:AE32)&lt;&gt;0,'density by Salinity zone'!Z32*2.4711,"")</f>
        <v/>
      </c>
      <c r="T33" s="8">
        <f t="shared" si="8"/>
        <v>33647</v>
      </c>
      <c r="U33" s="64">
        <f t="shared" si="9"/>
        <v>0.43697129547953756</v>
      </c>
      <c r="V33" s="70">
        <f t="shared" si="14"/>
        <v>24163.770111236568</v>
      </c>
      <c r="W33" s="68">
        <f t="shared" si="14"/>
        <v>59711.092321876684</v>
      </c>
      <c r="X33" s="68" t="str">
        <f>IF(SUM('density by Salinity zone'!AB32:AE32)&lt;&gt;0,D33+I33+N33+S33,"")</f>
        <v/>
      </c>
      <c r="Y33" s="25">
        <f t="shared" si="10"/>
        <v>184889</v>
      </c>
      <c r="Z33" s="64">
        <f t="shared" si="17"/>
        <v>0.32295643506036964</v>
      </c>
      <c r="AA33"/>
      <c r="AB33"/>
      <c r="AC33"/>
      <c r="AD33"/>
      <c r="AE33"/>
      <c r="AF33"/>
      <c r="AG33"/>
      <c r="AH33"/>
    </row>
    <row r="34" spans="1:50">
      <c r="A34" s="67">
        <f>'density by Salinity zone'!A33</f>
        <v>2014</v>
      </c>
      <c r="B34" s="70">
        <f>'density by Salinity zone'!W33+'density by Salinity zone'!AB33</f>
        <v>6270.38</v>
      </c>
      <c r="C34" s="68">
        <f t="shared" si="18"/>
        <v>15494.736018</v>
      </c>
      <c r="D34" s="68" t="str">
        <f>IF(SUM('density by Salinity zone'!AB33:AE33)&lt;&gt;0,'density by Salinity zone'!W33*2.4711,"")</f>
        <v/>
      </c>
      <c r="E34" s="7">
        <f t="shared" si="0"/>
        <v>20602</v>
      </c>
      <c r="F34" s="69">
        <f t="shared" si="13"/>
        <v>0.75209863207455585</v>
      </c>
      <c r="G34" s="70">
        <f>'density by Salinity zone'!X33+'density by Salinity zone'!AC33</f>
        <v>2913.5699999999997</v>
      </c>
      <c r="H34" s="68">
        <f t="shared" si="15"/>
        <v>7199.7228269999987</v>
      </c>
      <c r="I34" s="68" t="str">
        <f>IF(SUM('density by Salinity zone'!AB33:AE33)&lt;&gt;0,'density by Salinity zone'!X33*2.4711,"")</f>
        <v/>
      </c>
      <c r="J34" s="7">
        <f t="shared" si="2"/>
        <v>10334</v>
      </c>
      <c r="K34" s="64">
        <f t="shared" si="16"/>
        <v>0.69670242181149589</v>
      </c>
      <c r="L34" s="70">
        <f>'density by Salinity zone'!Y33+'density by Salinity zone'!AD33</f>
        <v>14992.45</v>
      </c>
      <c r="M34" s="68">
        <f t="shared" si="19"/>
        <v>37047.843195000001</v>
      </c>
      <c r="N34" s="68" t="str">
        <f>IF(SUM('density by Salinity zone'!AB33:AE33)&lt;&gt;0,'density by Salinity zone'!Y33*2.4711,"")</f>
        <v/>
      </c>
      <c r="O34" s="53">
        <f t="shared" si="5"/>
        <v>120306</v>
      </c>
      <c r="P34" s="64">
        <f t="shared" si="6"/>
        <v>0.30794676238092866</v>
      </c>
      <c r="Q34" s="70">
        <f>'density by Salinity zone'!Z33+'density by Salinity zone'!AE33</f>
        <v>6351.8099999999995</v>
      </c>
      <c r="R34" s="68">
        <f t="shared" si="20"/>
        <v>15695.957690999998</v>
      </c>
      <c r="S34" s="68" t="str">
        <f>IF(SUM('density by Salinity zone'!AB33:AE33)&lt;&gt;0,'density by Salinity zone'!Z33*2.4711,"")</f>
        <v/>
      </c>
      <c r="T34" s="8">
        <f t="shared" si="8"/>
        <v>33647</v>
      </c>
      <c r="U34" s="64">
        <f t="shared" si="9"/>
        <v>0.46648906859452544</v>
      </c>
      <c r="V34" s="70">
        <f t="shared" si="14"/>
        <v>30528.21</v>
      </c>
      <c r="W34" s="68">
        <f t="shared" si="14"/>
        <v>75438.259730999998</v>
      </c>
      <c r="X34" s="68" t="str">
        <f>IF(SUM('density by Salinity zone'!AB33:AE33)&lt;&gt;0,D34+I34+N34+S34,"")</f>
        <v/>
      </c>
      <c r="Y34" s="25">
        <f t="shared" si="10"/>
        <v>184889</v>
      </c>
      <c r="Z34" s="64">
        <f t="shared" si="17"/>
        <v>0.40801918843738677</v>
      </c>
      <c r="AA34"/>
      <c r="AB34"/>
      <c r="AC34"/>
      <c r="AD34"/>
      <c r="AE34"/>
      <c r="AF34"/>
      <c r="AG34"/>
      <c r="AH34"/>
    </row>
    <row r="35" spans="1:50">
      <c r="A35" s="67">
        <f>'density by Salinity zone'!A34</f>
        <v>2015</v>
      </c>
      <c r="B35" s="70">
        <f>'density by Salinity zone'!W34+'density by Salinity zone'!AB34</f>
        <v>7072.5694785842943</v>
      </c>
      <c r="C35" s="68">
        <f t="shared" si="18"/>
        <v>17477.026438529647</v>
      </c>
      <c r="D35" s="68" t="str">
        <f>IF(SUM('density by Salinity zone'!AB34:AE34)&lt;&gt;0,'density by Salinity zone'!W34*2.4711,"")</f>
        <v/>
      </c>
      <c r="E35" s="7">
        <f t="shared" si="0"/>
        <v>20602</v>
      </c>
      <c r="F35" s="69">
        <f t="shared" si="13"/>
        <v>0.84831698080427376</v>
      </c>
      <c r="G35" s="70">
        <f>'density by Salinity zone'!X34+'density by Salinity zone'!AC34</f>
        <v>4091.0412178611768</v>
      </c>
      <c r="H35" s="68">
        <f t="shared" si="15"/>
        <v>10109.371953456754</v>
      </c>
      <c r="I35" s="68" t="str">
        <f>IF(SUM('density by Salinity zone'!AB34:AE34)&lt;&gt;0,'density by Salinity zone'!X34*2.4711,"")</f>
        <v/>
      </c>
      <c r="J35" s="7">
        <f t="shared" si="2"/>
        <v>10334</v>
      </c>
      <c r="K35" s="64">
        <f t="shared" si="16"/>
        <v>0.97826320432134251</v>
      </c>
      <c r="L35" s="70">
        <f>'density by Salinity zone'!Y34+'density by Salinity zone'!AD34</f>
        <v>19449.517289355492</v>
      </c>
      <c r="M35" s="68">
        <f t="shared" si="19"/>
        <v>48061.702173726349</v>
      </c>
      <c r="N35" s="68" t="str">
        <f>IF(SUM('density by Salinity zone'!AB34:AE34)&lt;&gt;0,'density by Salinity zone'!Y34*2.4711,"")</f>
        <v/>
      </c>
      <c r="O35" s="53">
        <f t="shared" si="5"/>
        <v>120306</v>
      </c>
      <c r="P35" s="64">
        <f t="shared" si="6"/>
        <v>0.39949547132916352</v>
      </c>
      <c r="Q35" s="70">
        <f>'density by Salinity zone'!Z34+'density by Salinity zone'!AE34</f>
        <v>6744.6496322199346</v>
      </c>
      <c r="R35" s="68">
        <f t="shared" si="20"/>
        <v>16666.70370617868</v>
      </c>
      <c r="S35" s="68" t="str">
        <f>IF(SUM('density by Salinity zone'!AB34:AE34)&lt;&gt;0,'density by Salinity zone'!Z34*2.4711,"")</f>
        <v/>
      </c>
      <c r="T35" s="8">
        <f t="shared" si="8"/>
        <v>33647</v>
      </c>
      <c r="U35" s="64">
        <f t="shared" si="9"/>
        <v>0.49533996214160786</v>
      </c>
      <c r="V35" s="70">
        <f t="shared" si="14"/>
        <v>37357.777618020897</v>
      </c>
      <c r="W35" s="68">
        <f t="shared" si="14"/>
        <v>92314.804271891437</v>
      </c>
      <c r="X35" s="68" t="str">
        <f>IF(SUM('density by Salinity zone'!AB34:AE34)&lt;&gt;0,D35+I35+N35+S35,"")</f>
        <v/>
      </c>
      <c r="Y35" s="25">
        <f t="shared" si="10"/>
        <v>184889</v>
      </c>
      <c r="Z35" s="64">
        <f t="shared" si="17"/>
        <v>0.49929852112289774</v>
      </c>
      <c r="AA35"/>
      <c r="AB35"/>
      <c r="AC35"/>
      <c r="AD35"/>
      <c r="AE35"/>
      <c r="AF35"/>
      <c r="AG35"/>
      <c r="AH35"/>
    </row>
    <row r="36" spans="1:50">
      <c r="A36" s="67">
        <f>'density by Salinity zone'!A35</f>
        <v>2016</v>
      </c>
      <c r="B36" s="70">
        <f>'density by Salinity zone'!W35+'density by Salinity zone'!AB35</f>
        <v>7681.3337283373621</v>
      </c>
      <c r="C36" s="68">
        <f t="shared" si="18"/>
        <v>18981.343776094454</v>
      </c>
      <c r="D36" s="68">
        <f>IF(SUM('density by Salinity zone'!AB35:AE35)&lt;&gt;0,'density by Salinity zone'!W35*2.4711,"")</f>
        <v>17417.509087400424</v>
      </c>
      <c r="E36" s="7">
        <f t="shared" si="0"/>
        <v>20602</v>
      </c>
      <c r="F36" s="69">
        <f t="shared" si="13"/>
        <v>0.92133500514971622</v>
      </c>
      <c r="G36" s="70">
        <f>'density by Salinity zone'!X35+'density by Salinity zone'!AC35</f>
        <v>3475.3109149406437</v>
      </c>
      <c r="H36" s="68">
        <f t="shared" si="15"/>
        <v>8587.8408019098242</v>
      </c>
      <c r="I36" s="68">
        <f>IF(SUM('density by Salinity zone'!AB35:AE35)&lt;&gt;0,'density by Salinity zone'!X35*2.4711,"")</f>
        <v>8587.8408019098242</v>
      </c>
      <c r="J36" s="7">
        <f t="shared" si="2"/>
        <v>10334</v>
      </c>
      <c r="K36" s="64">
        <f t="shared" si="16"/>
        <v>0.83102775323300027</v>
      </c>
      <c r="L36" s="70">
        <f>'density by Salinity zone'!Y35+'density by Salinity zone'!AD35</f>
        <v>23300.492503168793</v>
      </c>
      <c r="M36" s="68">
        <f t="shared" si="19"/>
        <v>57577.847024580398</v>
      </c>
      <c r="N36" s="68">
        <f>IF(SUM('density by Salinity zone'!AB35:AE35)&lt;&gt;0,'density by Salinity zone'!Y35*2.4711,"")</f>
        <v>57190.24751893965</v>
      </c>
      <c r="O36" s="53">
        <f t="shared" si="5"/>
        <v>120306</v>
      </c>
      <c r="P36" s="64">
        <f t="shared" si="6"/>
        <v>0.47859497468605389</v>
      </c>
      <c r="Q36" s="70">
        <f>'density by Salinity zone'!Z35+'density by Salinity zone'!AE35</f>
        <v>5856.1729846435483</v>
      </c>
      <c r="R36" s="68">
        <f t="shared" si="20"/>
        <v>14471.189062352671</v>
      </c>
      <c r="S36" s="68">
        <f>IF(SUM('density by Salinity zone'!AB35:AE35)&lt;&gt;0,'density by Salinity zone'!Z35*2.4711,"")</f>
        <v>14471.189062352671</v>
      </c>
      <c r="T36" s="8">
        <f t="shared" si="8"/>
        <v>33647</v>
      </c>
      <c r="U36" s="64">
        <f t="shared" si="9"/>
        <v>0.4300885387212135</v>
      </c>
      <c r="V36" s="70">
        <f t="shared" si="14"/>
        <v>40313.310131090344</v>
      </c>
      <c r="W36" s="68">
        <f t="shared" si="14"/>
        <v>99618.22066493734</v>
      </c>
      <c r="X36" s="68">
        <f>IF(SUM('density by Salinity zone'!AB35:AE35)&lt;&gt;0,D36+I36+N36+S36,"")</f>
        <v>97666.786470602572</v>
      </c>
      <c r="Y36" s="25">
        <f t="shared" si="10"/>
        <v>184889</v>
      </c>
      <c r="Z36" s="64">
        <f t="shared" si="17"/>
        <v>0.53880014854824976</v>
      </c>
      <c r="AA36"/>
      <c r="AB36"/>
      <c r="AC36"/>
      <c r="AD36"/>
      <c r="AE36"/>
      <c r="AF36"/>
      <c r="AG36"/>
      <c r="AH36"/>
    </row>
    <row r="37" spans="1:50">
      <c r="A37" s="67">
        <f>'density by Salinity zone'!A36</f>
        <v>2017</v>
      </c>
      <c r="B37" s="70">
        <f>'density by Salinity zone'!W36+'density by Salinity zone'!AB36</f>
        <v>8054.4084139602664</v>
      </c>
      <c r="C37" s="68">
        <f t="shared" si="18"/>
        <v>19903.248631737213</v>
      </c>
      <c r="D37" s="68" t="str">
        <f>IF(SUM('density by Salinity zone'!AB36:AE36)&lt;&gt;0,'density by Salinity zone'!W36*2.4711,"")</f>
        <v/>
      </c>
      <c r="E37" s="7">
        <f t="shared" si="0"/>
        <v>20602</v>
      </c>
      <c r="F37" s="69">
        <f t="shared" si="13"/>
        <v>0.96608332354806392</v>
      </c>
      <c r="G37" s="70">
        <f>'density by Salinity zone'!X36+'density by Salinity zone'!AC36</f>
        <v>3394.7843105214974</v>
      </c>
      <c r="H37" s="68">
        <f t="shared" si="15"/>
        <v>8388.8515097296713</v>
      </c>
      <c r="I37" s="68" t="str">
        <f>IF(SUM('density by Salinity zone'!AB36:AE36)&lt;&gt;0,'density by Salinity zone'!X36*2.4711,"")</f>
        <v/>
      </c>
      <c r="J37" s="7">
        <f t="shared" si="2"/>
        <v>10334</v>
      </c>
      <c r="K37" s="64">
        <f t="shared" si="16"/>
        <v>0.81177196726627354</v>
      </c>
      <c r="L37" s="70">
        <f>'density by Salinity zone'!Y36+'density by Salinity zone'!AD36</f>
        <v>24826.954782007924</v>
      </c>
      <c r="M37" s="68">
        <f t="shared" si="19"/>
        <v>61349.887961819775</v>
      </c>
      <c r="N37" s="68" t="str">
        <f>IF(SUM('density by Salinity zone'!AB36:AE36)&lt;&gt;0,'density by Salinity zone'!Y36*2.4711,"")</f>
        <v/>
      </c>
      <c r="O37" s="53">
        <f t="shared" si="5"/>
        <v>120306</v>
      </c>
      <c r="P37" s="64">
        <f t="shared" si="6"/>
        <v>0.50994869717071278</v>
      </c>
      <c r="Q37" s="70">
        <f>'density by Salinity zone'!Z36+'density by Salinity zone'!AE36</f>
        <v>6171.7000987060519</v>
      </c>
      <c r="R37" s="68">
        <f t="shared" si="20"/>
        <v>15250.888113912524</v>
      </c>
      <c r="S37" s="68" t="str">
        <f>IF(SUM('density by Salinity zone'!AB36:AE36)&lt;&gt;0,'density by Salinity zone'!Z36*2.4711,"")</f>
        <v/>
      </c>
      <c r="T37" s="8">
        <f t="shared" si="8"/>
        <v>33647</v>
      </c>
      <c r="U37" s="64">
        <f t="shared" si="9"/>
        <v>0.4532614531432973</v>
      </c>
      <c r="V37" s="70">
        <f t="shared" si="14"/>
        <v>42447.84760519574</v>
      </c>
      <c r="W37" s="68">
        <f t="shared" si="14"/>
        <v>104892.87621719918</v>
      </c>
      <c r="X37" s="68" t="str">
        <f>IF(SUM('density by Salinity zone'!AB36:AE36)&lt;&gt;0,D37+I37+N37+S37,"")</f>
        <v/>
      </c>
      <c r="Y37" s="25">
        <f t="shared" si="10"/>
        <v>184889</v>
      </c>
      <c r="Z37" s="64">
        <f t="shared" si="17"/>
        <v>0.56732891744343461</v>
      </c>
      <c r="AA37"/>
      <c r="AB37"/>
      <c r="AC37"/>
      <c r="AD37"/>
      <c r="AE37"/>
      <c r="AF37"/>
      <c r="AG37"/>
      <c r="AH37"/>
    </row>
    <row r="38" spans="1:50">
      <c r="A38" s="67">
        <f>'density by Salinity zone'!A37</f>
        <v>2018</v>
      </c>
      <c r="B38" s="70">
        <f>'density by Salinity zone'!W37+'density by Salinity zone'!AB37</f>
        <v>7709.6717487066635</v>
      </c>
      <c r="C38" s="68">
        <f t="shared" si="18"/>
        <v>19051.369858229034</v>
      </c>
      <c r="D38" s="68">
        <f>IF(SUM('density by Salinity zone'!AB37:AE37)&lt;&gt;0,'density by Salinity zone'!W37*2.4711,"")</f>
        <v>13393.559687999999</v>
      </c>
      <c r="E38" s="7">
        <f t="shared" si="0"/>
        <v>20602</v>
      </c>
      <c r="F38" s="69">
        <f t="shared" si="13"/>
        <v>0.92473399952572732</v>
      </c>
      <c r="G38" s="70">
        <f>'density by Salinity zone'!X37+'density by Salinity zone'!AC37</f>
        <v>3197.5203511888708</v>
      </c>
      <c r="H38" s="68">
        <f t="shared" si="15"/>
        <v>7901.3925398228184</v>
      </c>
      <c r="I38" s="68">
        <f>IF(SUM('density by Salinity zone'!AB37:AE37)&lt;&gt;0,'density by Salinity zone'!X37*2.4711,"")</f>
        <v>7902.3554010000007</v>
      </c>
      <c r="J38" s="7">
        <f t="shared" si="2"/>
        <v>10334</v>
      </c>
      <c r="K38" s="64">
        <f t="shared" si="16"/>
        <v>0.76460156181757488</v>
      </c>
      <c r="L38" s="70">
        <f>'density by Salinity zone'!Y37+'density by Salinity zone'!AD37</f>
        <v>25467.768960288675</v>
      </c>
      <c r="M38" s="68">
        <f t="shared" si="19"/>
        <v>62933.403877769342</v>
      </c>
      <c r="N38" s="68">
        <f>IF(SUM('density by Salinity zone'!AB37:AE37)&lt;&gt;0,'density by Salinity zone'!Y37*2.4711,"")</f>
        <v>60023.612063999994</v>
      </c>
      <c r="O38" s="53">
        <f t="shared" si="5"/>
        <v>120306</v>
      </c>
      <c r="P38" s="64">
        <f t="shared" si="6"/>
        <v>0.52311109901226327</v>
      </c>
      <c r="Q38" s="70">
        <f>'density by Salinity zone'!Z37+'density by Salinity zone'!AE37</f>
        <v>7361.7799999999988</v>
      </c>
      <c r="R38" s="68">
        <f t="shared" si="20"/>
        <v>18191.694557999996</v>
      </c>
      <c r="S38" s="68">
        <f>IF(SUM('density by Salinity zone'!AB37:AE37)&lt;&gt;0,'density by Salinity zone'!Z37*2.4711,"")</f>
        <v>18191.694557999996</v>
      </c>
      <c r="T38" s="8">
        <f t="shared" si="8"/>
        <v>33647</v>
      </c>
      <c r="U38" s="64">
        <f t="shared" si="9"/>
        <v>0.540663196065028</v>
      </c>
      <c r="V38" s="70">
        <f t="shared" si="14"/>
        <v>43736.741060184206</v>
      </c>
      <c r="W38" s="68">
        <f t="shared" si="14"/>
        <v>108077.86083382118</v>
      </c>
      <c r="X38" s="68">
        <f>IF(SUM('density by Salinity zone'!AB37:AE37)&lt;&gt;0,D38+I38+N38+S38,"")</f>
        <v>99511.221710999991</v>
      </c>
      <c r="Y38" s="25">
        <f t="shared" si="10"/>
        <v>184889</v>
      </c>
      <c r="Z38" s="64">
        <f t="shared" si="17"/>
        <v>0.58455538638762272</v>
      </c>
      <c r="AA38"/>
      <c r="AB38"/>
      <c r="AC38"/>
      <c r="AD38"/>
      <c r="AE38"/>
      <c r="AF38"/>
      <c r="AG38"/>
      <c r="AH38"/>
    </row>
    <row r="39" spans="1:50">
      <c r="A39" s="67">
        <f>'density by Salinity zone'!A38</f>
        <v>2019</v>
      </c>
      <c r="B39" s="70">
        <f>'density by Salinity zone'!W38+'density by Salinity zone'!AB38</f>
        <v>7129.7367276090672</v>
      </c>
      <c r="C39" s="68">
        <f t="shared" ref="C39" si="21">B39*2.4711</f>
        <v>17618.292427594766</v>
      </c>
      <c r="D39" s="68" t="str">
        <f>IF(SUM('density by Salinity zone'!AB38:AE38)&lt;&gt;0,'density by Salinity zone'!W38*2.4711,"")</f>
        <v/>
      </c>
      <c r="E39" s="7">
        <f t="shared" si="0"/>
        <v>20602</v>
      </c>
      <c r="F39" s="69">
        <f t="shared" ref="F39" si="22">C39/E39</f>
        <v>0.85517388736990418</v>
      </c>
      <c r="G39" s="70">
        <f>'density by Salinity zone'!X38+'density by Salinity zone'!AC38</f>
        <v>3654.0375552486439</v>
      </c>
      <c r="H39" s="68">
        <f t="shared" ref="H39" si="23">G39*2.4711</f>
        <v>9029.4922027749235</v>
      </c>
      <c r="I39" s="68" t="str">
        <f>IF(SUM('density by Salinity zone'!AB38:AE38)&lt;&gt;0,'density by Salinity zone'!X38*2.4711,"")</f>
        <v/>
      </c>
      <c r="J39" s="7">
        <f t="shared" si="2"/>
        <v>10334</v>
      </c>
      <c r="K39" s="64">
        <f t="shared" ref="K39" si="24">H39/J39</f>
        <v>0.87376545411021134</v>
      </c>
      <c r="L39" s="70">
        <f>'density by Salinity zone'!Y38+'density by Salinity zone'!AD38</f>
        <v>11355.673422390173</v>
      </c>
      <c r="M39" s="68">
        <f t="shared" ref="M39" si="25">L39*2.4711</f>
        <v>28061.004594068356</v>
      </c>
      <c r="N39" s="68" t="str">
        <f>IF(SUM('density by Salinity zone'!AB38:AE38)&lt;&gt;0,'density by Salinity zone'!Y38*2.4711,"")</f>
        <v/>
      </c>
      <c r="O39" s="53">
        <f t="shared" si="5"/>
        <v>120306</v>
      </c>
      <c r="P39" s="64">
        <f t="shared" ref="P39" si="26">M39/O39</f>
        <v>0.23324692529107738</v>
      </c>
      <c r="Q39" s="70">
        <f>'density by Salinity zone'!Z38+'density by Salinity zone'!AE38</f>
        <v>4846.1530619812029</v>
      </c>
      <c r="R39" s="68">
        <f t="shared" ref="R39" si="27">Q39*2.4711</f>
        <v>11975.328831461749</v>
      </c>
      <c r="S39" s="68" t="str">
        <f>IF(SUM('density by Salinity zone'!AB38:AE38)&lt;&gt;0,'density by Salinity zone'!Z38*2.4711,"")</f>
        <v/>
      </c>
      <c r="T39" s="8">
        <f t="shared" si="8"/>
        <v>33647</v>
      </c>
      <c r="U39" s="64">
        <f t="shared" ref="U39" si="28">R39/T39</f>
        <v>0.35591074483495555</v>
      </c>
      <c r="V39" s="70">
        <f t="shared" ref="V39" si="29">B39+G39+L39+Q39</f>
        <v>26985.600767229087</v>
      </c>
      <c r="W39" s="68">
        <f t="shared" ref="W39" si="30">C39+H39+M39+R39</f>
        <v>66684.118055899802</v>
      </c>
      <c r="X39" s="68" t="str">
        <f>IF(SUM('density by Salinity zone'!AB38:AE38)&lt;&gt;0,D39+I39+N39+S39,"")</f>
        <v/>
      </c>
      <c r="Y39" s="25">
        <f t="shared" si="10"/>
        <v>184889</v>
      </c>
      <c r="Z39" s="64">
        <f t="shared" ref="Z39" si="31">W39/Y39</f>
        <v>0.36067109485096355</v>
      </c>
      <c r="AA39"/>
      <c r="AB39"/>
      <c r="AC39"/>
      <c r="AD39"/>
      <c r="AE39"/>
      <c r="AF39"/>
      <c r="AG39"/>
      <c r="AH39"/>
    </row>
    <row r="40" spans="1:50">
      <c r="A40" s="67">
        <f>'density by Salinity zone'!A39</f>
        <v>2020</v>
      </c>
      <c r="B40" s="70">
        <f>'density by Salinity zone'!W39+'density by Salinity zone'!AB39</f>
        <v>7492.1549975402331</v>
      </c>
      <c r="C40" s="68">
        <f t="shared" ref="C40:C41" si="32">B40*2.4711</f>
        <v>18513.864214421668</v>
      </c>
      <c r="D40" s="68" t="str">
        <f>IF(SUM('density by Salinity zone'!AB39:AE39)&lt;&gt;0,'density by Salinity zone'!W39*2.4711,"")</f>
        <v/>
      </c>
      <c r="E40" s="7">
        <f>$B$57</f>
        <v>20602</v>
      </c>
      <c r="F40" s="69">
        <f t="shared" ref="F40:F41" si="33">C40/E40</f>
        <v>0.89864402555196909</v>
      </c>
      <c r="G40" s="70">
        <f>'density by Salinity zone'!X39+'density by Salinity zone'!AC39</f>
        <v>3330.8065883300765</v>
      </c>
      <c r="H40" s="68">
        <f t="shared" ref="H40:H41" si="34">G40*2.4711</f>
        <v>8230.756160422452</v>
      </c>
      <c r="I40" s="68" t="str">
        <f>IF(SUM('density by Salinity zone'!AB39:AE39)&lt;&gt;0,'density by Salinity zone'!X39*2.4711,"")</f>
        <v/>
      </c>
      <c r="J40" s="7">
        <f>$B$58</f>
        <v>10334</v>
      </c>
      <c r="K40" s="64">
        <f t="shared" ref="K40:K41" si="35">H40/J40</f>
        <v>0.79647340433737679</v>
      </c>
      <c r="L40" s="70">
        <f>'density by Salinity zone'!Y39+'density by Salinity zone'!AD39</f>
        <v>9180.4902839965871</v>
      </c>
      <c r="M40" s="68">
        <f t="shared" ref="M40:M41" si="36">L40*2.4711</f>
        <v>22685.909540783967</v>
      </c>
      <c r="N40" s="68" t="str">
        <f>IF(SUM('density by Salinity zone'!AB39:AE39)&lt;&gt;0,'density by Salinity zone'!Y39*2.4711,"")</f>
        <v/>
      </c>
      <c r="O40" s="53">
        <f>$B$59</f>
        <v>120306</v>
      </c>
      <c r="P40" s="64">
        <f t="shared" ref="P40:P41" si="37">M40/O40</f>
        <v>0.18856839676145801</v>
      </c>
      <c r="Q40" s="70">
        <f>'density by Salinity zone'!Z39+'density by Salinity zone'!AE39</f>
        <v>5544.5182941162066</v>
      </c>
      <c r="R40" s="68">
        <f t="shared" ref="R40:R41" si="38">Q40*2.4711</f>
        <v>13701.059156590558</v>
      </c>
      <c r="S40" s="68" t="str">
        <f>IF(SUM('density by Salinity zone'!AB39:AE39)&lt;&gt;0,'density by Salinity zone'!Z39*2.4711,"")</f>
        <v/>
      </c>
      <c r="T40" s="8">
        <f>$B$60</f>
        <v>33647</v>
      </c>
      <c r="U40" s="64">
        <f t="shared" ref="U40:U41" si="39">R40/T40</f>
        <v>0.4072000224861223</v>
      </c>
      <c r="V40" s="70">
        <f t="shared" ref="V40:V41" si="40">B40+G40+L40+Q40</f>
        <v>25547.970163983104</v>
      </c>
      <c r="W40" s="68">
        <f t="shared" ref="W40:W41" si="41">C40+H40+M40+R40</f>
        <v>63131.589072218638</v>
      </c>
      <c r="X40" s="68" t="str">
        <f>IF(SUM('density by Salinity zone'!AB39:AE39)&lt;&gt;0,D40+I40+N40+S40,"")</f>
        <v/>
      </c>
      <c r="Y40" s="25">
        <f>$B$61</f>
        <v>184889</v>
      </c>
      <c r="Z40" s="64">
        <f t="shared" ref="Z40:Z41" si="42">W40/Y40</f>
        <v>0.3414567068469116</v>
      </c>
      <c r="AA40"/>
      <c r="AB40"/>
      <c r="AC40"/>
      <c r="AD40"/>
      <c r="AE40"/>
      <c r="AF40"/>
      <c r="AG40"/>
      <c r="AH40"/>
    </row>
    <row r="41" spans="1:50">
      <c r="A41" s="67">
        <f>'density by Salinity zone'!A40</f>
        <v>2021</v>
      </c>
      <c r="B41" s="70">
        <f>'density by Salinity zone'!W40+'density by Salinity zone'!AB40</f>
        <v>7787.9186272003117</v>
      </c>
      <c r="C41" s="68">
        <f t="shared" si="32"/>
        <v>19244.72571967469</v>
      </c>
      <c r="D41" s="68">
        <f>IF(SUM('density by Salinity zone'!AB40:AE40)&lt;&gt;0,'density by Salinity zone'!W40*2.4711,"")</f>
        <v>19178.730696355058</v>
      </c>
      <c r="E41" s="7">
        <f>$B$57</f>
        <v>20602</v>
      </c>
      <c r="F41" s="69">
        <f t="shared" si="33"/>
        <v>0.93411929519826664</v>
      </c>
      <c r="G41" s="70">
        <f>'density by Salinity zone'!X40+'density by Salinity zone'!AC40</f>
        <v>3392.8288096504216</v>
      </c>
      <c r="H41" s="68">
        <f t="shared" si="34"/>
        <v>8384.0192715271569</v>
      </c>
      <c r="I41" s="68">
        <f>IF(SUM('density by Salinity zone'!AB40:AE40)&lt;&gt;0,'density by Salinity zone'!X40*2.4711,"")</f>
        <v>8384.0192715271569</v>
      </c>
      <c r="J41" s="7">
        <f>$B$58</f>
        <v>10334</v>
      </c>
      <c r="K41" s="64">
        <f t="shared" si="35"/>
        <v>0.81130436147930685</v>
      </c>
      <c r="L41" s="70">
        <f>'density by Salinity zone'!Y40+'density by Salinity zone'!AD40</f>
        <v>9749.1401390625051</v>
      </c>
      <c r="M41" s="68">
        <f t="shared" si="36"/>
        <v>24091.100197637355</v>
      </c>
      <c r="N41" s="68">
        <f>IF(SUM('density by Salinity zone'!AB40:AE40)&lt;&gt;0,'density by Salinity zone'!Y40*2.4711,"")</f>
        <v>24091.100197637355</v>
      </c>
      <c r="O41" s="53">
        <f>$B$59</f>
        <v>120306</v>
      </c>
      <c r="P41" s="64">
        <f t="shared" si="37"/>
        <v>0.20024853455054076</v>
      </c>
      <c r="Q41" s="70">
        <f>'density by Salinity zone'!Z40+'density by Salinity zone'!AE40</f>
        <v>6625.1551396423474</v>
      </c>
      <c r="R41" s="68">
        <f t="shared" si="38"/>
        <v>16371.420865570204</v>
      </c>
      <c r="S41" s="68">
        <f>IF(SUM('density by Salinity zone'!AB40:AE40)&lt;&gt;0,'density by Salinity zone'!Z40*2.4711,"")</f>
        <v>16371.420865570204</v>
      </c>
      <c r="T41" s="8">
        <f>$B$60</f>
        <v>33647</v>
      </c>
      <c r="U41" s="64">
        <f t="shared" si="39"/>
        <v>0.48656405817963577</v>
      </c>
      <c r="V41" s="70">
        <f t="shared" si="40"/>
        <v>27555.042715555588</v>
      </c>
      <c r="W41" s="68">
        <f t="shared" si="41"/>
        <v>68091.266054409411</v>
      </c>
      <c r="X41" s="68">
        <f>IF(SUM('density by Salinity zone'!AB40:AE40)&lt;&gt;0,D41+I41+N41+S41,"")</f>
        <v>68025.271031089782</v>
      </c>
      <c r="Y41" s="25">
        <f>$B$61</f>
        <v>184889</v>
      </c>
      <c r="Z41" s="64">
        <f t="shared" si="42"/>
        <v>0.3682818667114291</v>
      </c>
      <c r="AA41"/>
      <c r="AB41" s="3"/>
      <c r="AC41"/>
      <c r="AD41"/>
      <c r="AE41"/>
      <c r="AF41"/>
      <c r="AG41"/>
      <c r="AH41"/>
    </row>
    <row r="42" spans="1:50">
      <c r="A42" s="67">
        <f>'density by Salinity zone'!A41</f>
        <v>2022</v>
      </c>
      <c r="B42" s="70">
        <f>'density by Salinity zone'!W41+'density by Salinity zone'!AB41</f>
        <v>7855.3211657714855</v>
      </c>
      <c r="C42" s="68">
        <f t="shared" ref="C42" si="43">B42*2.4711</f>
        <v>19411.284132737917</v>
      </c>
      <c r="D42" s="68" t="str">
        <f>IF(SUM('density by Salinity zone'!AB41:AE41)&lt;&gt;0,'density by Salinity zone'!W41*2.4711,"")</f>
        <v/>
      </c>
      <c r="E42" s="7">
        <f>$B$57</f>
        <v>20602</v>
      </c>
      <c r="F42" s="69">
        <f t="shared" ref="F42" si="44">C42/E42</f>
        <v>0.94220387014551588</v>
      </c>
      <c r="G42" s="70">
        <f>'density by Salinity zone'!X41+'density by Salinity zone'!AC41</f>
        <v>2903.5835924743633</v>
      </c>
      <c r="H42" s="68">
        <f t="shared" ref="H42" si="45">G42*2.4711</f>
        <v>7175.0454153633991</v>
      </c>
      <c r="I42" s="68" t="str">
        <f>IF(SUM('density by Salinity zone'!AB41:AE41)&lt;&gt;0,'density by Salinity zone'!X41*2.4711,"")</f>
        <v/>
      </c>
      <c r="J42" s="7">
        <f>$B$58</f>
        <v>10334</v>
      </c>
      <c r="K42" s="64">
        <f t="shared" ref="K42" si="46">H42/J42</f>
        <v>0.69431443926489245</v>
      </c>
      <c r="L42" s="70">
        <f>'density by Salinity zone'!Y41+'density by Salinity zone'!AD41</f>
        <v>12697.284628795584</v>
      </c>
      <c r="M42" s="68">
        <f t="shared" ref="M42" si="47">L42*2.4711</f>
        <v>31376.260046216765</v>
      </c>
      <c r="N42" s="68" t="str">
        <f>IF(SUM('density by Salinity zone'!AB41:AE41)&lt;&gt;0,'density by Salinity zone'!Y41*2.4711,"")</f>
        <v/>
      </c>
      <c r="O42" s="53">
        <f>$B$59</f>
        <v>120306</v>
      </c>
      <c r="P42" s="64">
        <f t="shared" ref="P42" si="48">M42/O42</f>
        <v>0.26080378406909682</v>
      </c>
      <c r="Q42" s="70">
        <f>'density by Salinity zone'!Z41+'density by Salinity zone'!AE41</f>
        <v>7875.975084155265</v>
      </c>
      <c r="R42" s="68">
        <f t="shared" ref="R42" si="49">Q42*2.4711</f>
        <v>19462.322030456075</v>
      </c>
      <c r="S42" s="68" t="str">
        <f>IF(SUM('density by Salinity zone'!AB41:AE41)&lt;&gt;0,'density by Salinity zone'!Z41*2.4711,"")</f>
        <v/>
      </c>
      <c r="T42" s="8">
        <f>$B$60</f>
        <v>33647</v>
      </c>
      <c r="U42" s="64">
        <f t="shared" ref="U42" si="50">R42/T42</f>
        <v>0.57842666598674697</v>
      </c>
      <c r="V42" s="70">
        <f t="shared" ref="V42" si="51">B42+G42+L42+Q42</f>
        <v>31332.164471196695</v>
      </c>
      <c r="W42" s="68">
        <f t="shared" ref="W42" si="52">C42+H42+M42+R42</f>
        <v>77424.911624774162</v>
      </c>
      <c r="X42" s="68" t="str">
        <f>IF(SUM('density by Salinity zone'!AB41:AE41)&lt;&gt;0,D42+I42+N42+S42,"")</f>
        <v/>
      </c>
      <c r="Y42" s="25">
        <f>$B$61</f>
        <v>184889</v>
      </c>
      <c r="Z42" s="64">
        <f>W42/Y42</f>
        <v>0.41876429438622181</v>
      </c>
      <c r="AA42"/>
      <c r="AB42" s="3"/>
      <c r="AC42"/>
      <c r="AD42"/>
      <c r="AE42"/>
      <c r="AF42"/>
      <c r="AG42"/>
      <c r="AH42"/>
    </row>
    <row r="43" spans="1:50">
      <c r="A43" s="67">
        <f>'density by Salinity zone'!A42</f>
        <v>2023</v>
      </c>
      <c r="B43" s="70">
        <f>'density by Salinity zone'!W42+'density by Salinity zone'!AB42</f>
        <v>8022.0800601265919</v>
      </c>
      <c r="C43" s="68">
        <f t="shared" ref="C43:C44" si="53">B43*2.4711</f>
        <v>19823.362036578819</v>
      </c>
      <c r="D43" s="68">
        <f>IF(SUM('density by Salinity zone'!AB42:AE42)&lt;&gt;0,'density by Salinity zone'!W42*2.4711,"")</f>
        <v>16373.978109</v>
      </c>
      <c r="E43" s="7">
        <f t="shared" ref="E43:E44" si="54">$B$57</f>
        <v>20602</v>
      </c>
      <c r="F43" s="69">
        <f t="shared" ref="F43:F44" si="55">C43/E43</f>
        <v>0.96220570995916999</v>
      </c>
      <c r="G43" s="70">
        <f>'density by Salinity zone'!X42+'density by Salinity zone'!AC42</f>
        <v>1384.6289638671881</v>
      </c>
      <c r="H43" s="68">
        <f t="shared" ref="H43:H44" si="56">G43*2.4711</f>
        <v>3421.5566326122084</v>
      </c>
      <c r="I43" s="68">
        <f>IF(SUM('density by Salinity zone'!AB42:AE42)&lt;&gt;0,'density by Salinity zone'!X42*2.4711,"")</f>
        <v>3168.3949979999998</v>
      </c>
      <c r="J43" s="7">
        <f t="shared" ref="J43:J44" si="57">$B$58</f>
        <v>10334</v>
      </c>
      <c r="K43" s="64">
        <f t="shared" ref="K43:K44" si="58">H43/J43</f>
        <v>0.33109702270294256</v>
      </c>
      <c r="L43" s="70">
        <f>'density by Salinity zone'!Y42+'density by Salinity zone'!AD42</f>
        <v>15527.740000000002</v>
      </c>
      <c r="M43" s="68">
        <f t="shared" ref="M43:M44" si="59">L43*2.4711</f>
        <v>38370.598314000003</v>
      </c>
      <c r="N43" s="68">
        <f>IF(SUM('density by Salinity zone'!AB42:AE42)&lt;&gt;0,'density by Salinity zone'!Y42*2.4711,"")</f>
        <v>38370.598314000003</v>
      </c>
      <c r="O43" s="53">
        <f t="shared" ref="O43:O44" si="60">$B$59</f>
        <v>120306</v>
      </c>
      <c r="P43" s="64">
        <f t="shared" ref="P43:P44" si="61">M43/O43</f>
        <v>0.31894168465413197</v>
      </c>
      <c r="Q43" s="70">
        <f>'density by Salinity zone'!Z42+'density by Salinity zone'!AE42</f>
        <v>8823.369999999999</v>
      </c>
      <c r="R43" s="68">
        <f t="shared" ref="R43:R44" si="62">Q43*2.4711</f>
        <v>21803.429606999995</v>
      </c>
      <c r="S43" s="68">
        <f>IF(SUM('density by Salinity zone'!AB42:AE42)&lt;&gt;0,'density by Salinity zone'!Z42*2.4711,"")</f>
        <v>21803.429606999995</v>
      </c>
      <c r="T43" s="8">
        <f t="shared" ref="T43:T44" si="63">$B$60</f>
        <v>33647</v>
      </c>
      <c r="U43" s="64">
        <f t="shared" ref="U43:U44" si="64">R43/T43</f>
        <v>0.64800515965762162</v>
      </c>
      <c r="V43" s="70">
        <f t="shared" ref="V43:V44" si="65">B43+G43+L43+Q43</f>
        <v>33757.819023993783</v>
      </c>
      <c r="W43" s="68">
        <f t="shared" ref="W43:W44" si="66">C43+H43+M43+R43</f>
        <v>83418.94659019103</v>
      </c>
      <c r="X43" s="68">
        <f>IF(SUM('density by Salinity zone'!AB42:AE42)&lt;&gt;0,D43+I43+N43+S43,"")</f>
        <v>79716.401027999993</v>
      </c>
      <c r="Y43" s="25">
        <f t="shared" ref="Y43:Y44" si="67">$B$61</f>
        <v>184889</v>
      </c>
      <c r="Z43" s="104">
        <f>W43/Y43</f>
        <v>0.45118393517294719</v>
      </c>
      <c r="AA43"/>
      <c r="AB43" s="3"/>
      <c r="AC43"/>
      <c r="AD43"/>
      <c r="AE43"/>
      <c r="AF43"/>
      <c r="AG43"/>
      <c r="AH43"/>
    </row>
    <row r="44" spans="1:50">
      <c r="A44" s="67">
        <f>'density by Salinity zone'!A43</f>
        <v>2024</v>
      </c>
      <c r="B44" s="70">
        <f>'density by Salinity zone'!W43+'density by Salinity zone'!AB43</f>
        <v>8181.6146885160833</v>
      </c>
      <c r="C44" s="68">
        <f>B44*2.4711</f>
        <v>20217.588056792094</v>
      </c>
      <c r="D44" s="68" t="str">
        <f>IF(SUM('density by Salinity zone'!AB43:AE43)&lt;&gt;0,'density by Salinity zone'!W43*2.4711,"")</f>
        <v/>
      </c>
      <c r="E44" s="7">
        <f t="shared" si="54"/>
        <v>20602</v>
      </c>
      <c r="F44" s="69">
        <f t="shared" si="55"/>
        <v>0.98134103760761549</v>
      </c>
      <c r="G44" s="70">
        <f>'density by Salinity zone'!X43+'density by Salinity zone'!AC43</f>
        <v>1914.05662097649</v>
      </c>
      <c r="H44" s="68">
        <f t="shared" si="56"/>
        <v>4729.8253160950044</v>
      </c>
      <c r="I44" s="68" t="str">
        <f>IF(SUM('density by Salinity zone'!AB43:AE43)&lt;&gt;0,'density by Salinity zone'!X43*2.4711,"")</f>
        <v/>
      </c>
      <c r="J44" s="7">
        <f t="shared" si="57"/>
        <v>10334</v>
      </c>
      <c r="K44" s="64">
        <f t="shared" si="58"/>
        <v>0.45769550184778446</v>
      </c>
      <c r="L44" s="70">
        <f>'density by Salinity zone'!Y43+'density by Salinity zone'!AD43</f>
        <v>13366.732706944043</v>
      </c>
      <c r="M44" s="68">
        <f t="shared" si="59"/>
        <v>33030.533192129427</v>
      </c>
      <c r="N44" s="68" t="str">
        <f>IF(SUM('density by Salinity zone'!AB43:AE43)&lt;&gt;0,'density by Salinity zone'!Y43*2.4711,"")</f>
        <v/>
      </c>
      <c r="O44" s="53">
        <f t="shared" si="60"/>
        <v>120306</v>
      </c>
      <c r="P44" s="64">
        <f t="shared" si="61"/>
        <v>0.27455432972694155</v>
      </c>
      <c r="Q44" s="70">
        <f>'density by Salinity zone'!Z43+'density by Salinity zone'!AE43</f>
        <v>10035.861584476181</v>
      </c>
      <c r="R44" s="68">
        <f t="shared" si="62"/>
        <v>24799.617561399089</v>
      </c>
      <c r="S44" s="68" t="str">
        <f>IF(SUM('density by Salinity zone'!AB43:AE43)&lt;&gt;0,'density by Salinity zone'!Z43*2.4711,"")</f>
        <v/>
      </c>
      <c r="T44" s="8">
        <f t="shared" si="63"/>
        <v>33647</v>
      </c>
      <c r="U44" s="64">
        <f t="shared" si="64"/>
        <v>0.73705285943469223</v>
      </c>
      <c r="V44" s="70">
        <f t="shared" si="65"/>
        <v>33498.265600912797</v>
      </c>
      <c r="W44" s="68">
        <f t="shared" si="66"/>
        <v>82777.564126415615</v>
      </c>
      <c r="X44" s="68" t="str">
        <f>IF(SUM('density by Salinity zone'!AB43:AE43)&lt;&gt;0,D44+I44+N44+S44,"")</f>
        <v/>
      </c>
      <c r="Y44" s="25">
        <f t="shared" si="67"/>
        <v>184889</v>
      </c>
      <c r="Z44" s="104">
        <f t="shared" ref="Z43:Z44" si="68">W44/Y44</f>
        <v>0.44771492152813641</v>
      </c>
      <c r="AA44"/>
      <c r="AB44" s="3"/>
      <c r="AC44"/>
      <c r="AD44"/>
      <c r="AE44"/>
      <c r="AF44"/>
      <c r="AG44"/>
      <c r="AH44"/>
    </row>
    <row r="45" spans="1:50">
      <c r="A45" s="15"/>
      <c r="B45" s="8"/>
      <c r="C45" s="8"/>
      <c r="D45" s="8" t="s">
        <v>95</v>
      </c>
      <c r="E45" s="8"/>
      <c r="F45" s="8"/>
      <c r="G45" s="8"/>
      <c r="H45" s="8"/>
      <c r="I45" s="8"/>
      <c r="J45" s="8"/>
      <c r="K45" s="8"/>
      <c r="L45" s="8"/>
      <c r="M45" s="8"/>
      <c r="N45" s="8"/>
      <c r="O45" s="8"/>
      <c r="P45" s="8"/>
      <c r="Q45" s="8"/>
      <c r="R45" s="68"/>
      <c r="S45" s="68"/>
      <c r="T45" s="15"/>
      <c r="U45" s="15"/>
      <c r="V45" s="15"/>
      <c r="W45" s="15"/>
      <c r="X45" s="15"/>
      <c r="Y45" s="13"/>
      <c r="Z45" s="13"/>
      <c r="AG45" s="15"/>
      <c r="AH45" s="15"/>
      <c r="AI45" s="15"/>
      <c r="AJ45" s="15"/>
      <c r="AK45" s="15"/>
      <c r="AL45" s="15"/>
      <c r="AM45" s="15"/>
      <c r="AN45" s="15"/>
      <c r="AO45" s="15"/>
      <c r="AP45" s="15"/>
      <c r="AQ45" s="15"/>
      <c r="AR45" s="15"/>
      <c r="AS45" s="15"/>
      <c r="AT45" s="15"/>
      <c r="AU45" s="15"/>
      <c r="AV45" s="15"/>
      <c r="AW45" s="15"/>
      <c r="AX45" s="15"/>
    </row>
    <row r="46" spans="1:50">
      <c r="A46" s="72" t="s">
        <v>53</v>
      </c>
      <c r="B46" s="8"/>
      <c r="C46" s="68">
        <f>C44-C43</f>
        <v>394.22602021327475</v>
      </c>
      <c r="D46" s="8"/>
      <c r="E46" s="8"/>
      <c r="F46" s="8"/>
      <c r="G46" s="8"/>
      <c r="H46" s="68">
        <f>H44-H43</f>
        <v>1308.268683482796</v>
      </c>
      <c r="I46" s="8"/>
      <c r="J46" s="8"/>
      <c r="K46" s="8"/>
      <c r="L46" s="8"/>
      <c r="M46" s="68">
        <f>M44-M43</f>
        <v>-5340.0651218705752</v>
      </c>
      <c r="N46" s="8"/>
      <c r="O46" s="8"/>
      <c r="P46" s="8"/>
      <c r="Q46" s="8"/>
      <c r="R46" s="68">
        <f>R44-R43</f>
        <v>2996.1879543990945</v>
      </c>
      <c r="S46" s="68"/>
      <c r="T46" s="15"/>
      <c r="U46" s="15"/>
      <c r="V46" s="15"/>
      <c r="W46" s="68">
        <f>W44-W43</f>
        <v>-641.38246377541509</v>
      </c>
      <c r="X46" s="15"/>
      <c r="Y46" s="13"/>
      <c r="Z46" s="13"/>
      <c r="AG46" s="15"/>
      <c r="AH46" s="15"/>
      <c r="AI46" s="15"/>
      <c r="AJ46" s="15"/>
      <c r="AK46" s="15"/>
      <c r="AL46" s="15"/>
      <c r="AM46" s="15"/>
      <c r="AN46" s="15"/>
      <c r="AO46" s="15"/>
      <c r="AP46" s="15"/>
      <c r="AQ46" s="15"/>
      <c r="AR46" s="15"/>
      <c r="AS46" s="15"/>
      <c r="AT46" s="15"/>
      <c r="AU46" s="15"/>
      <c r="AV46" s="15"/>
      <c r="AW46" s="15"/>
      <c r="AX46" s="15"/>
    </row>
    <row r="47" spans="1:50">
      <c r="A47" s="15"/>
      <c r="B47" s="8"/>
      <c r="C47" s="8"/>
      <c r="D47" s="8"/>
      <c r="E47" s="8"/>
      <c r="F47" s="8"/>
      <c r="G47" s="8"/>
      <c r="H47" s="8"/>
      <c r="I47" s="8"/>
      <c r="J47" s="8"/>
      <c r="K47" s="8"/>
      <c r="L47" s="8"/>
      <c r="M47" s="8"/>
      <c r="N47" s="8"/>
      <c r="O47" s="8"/>
      <c r="P47" s="8"/>
      <c r="Q47" s="8"/>
      <c r="R47" s="8"/>
      <c r="S47" s="68"/>
      <c r="T47" s="15"/>
      <c r="U47" s="15"/>
      <c r="V47" s="15"/>
      <c r="W47" s="8"/>
      <c r="X47" s="15"/>
      <c r="Y47" s="13"/>
      <c r="Z47" s="13"/>
      <c r="AG47" s="15"/>
      <c r="AH47" s="15"/>
      <c r="AI47" s="15"/>
      <c r="AJ47" s="15"/>
      <c r="AK47" s="15"/>
      <c r="AL47" s="15"/>
      <c r="AM47" s="15"/>
      <c r="AN47" s="15"/>
      <c r="AO47" s="15"/>
      <c r="AP47" s="15"/>
      <c r="AQ47" s="15"/>
      <c r="AR47" s="15"/>
      <c r="AS47" s="15"/>
      <c r="AT47" s="15"/>
      <c r="AU47" s="15"/>
      <c r="AV47" s="15"/>
      <c r="AW47" s="15"/>
      <c r="AX47" s="15"/>
    </row>
    <row r="48" spans="1:50" s="90" customFormat="1">
      <c r="A48" s="72" t="s">
        <v>56</v>
      </c>
      <c r="C48" s="48">
        <f>AVERAGE(C$4:C$44)</f>
        <v>14322.235790051427</v>
      </c>
      <c r="D48" s="48"/>
      <c r="E48" s="48"/>
      <c r="F48" s="93">
        <f>C48/$B$57</f>
        <v>0.69518667071407758</v>
      </c>
      <c r="G48" s="48"/>
      <c r="H48" s="48">
        <f>AVERAGE(H$4:H$44)</f>
        <v>7121.6420174337891</v>
      </c>
      <c r="I48" s="48"/>
      <c r="J48" s="48"/>
      <c r="K48" s="51">
        <f>H48/$B$58</f>
        <v>0.68914670189992155</v>
      </c>
      <c r="L48" s="48"/>
      <c r="M48" s="48">
        <f>AVERAGE(M$4:M$44)</f>
        <v>31360.174378466276</v>
      </c>
      <c r="N48" s="48"/>
      <c r="O48" s="48"/>
      <c r="P48" s="51">
        <f>M48/$B$59</f>
        <v>0.26067007778885737</v>
      </c>
      <c r="Q48" s="48"/>
      <c r="R48" s="48">
        <f>AVERAGE(R$4:R$44)</f>
        <v>17676.519375473035</v>
      </c>
      <c r="S48" s="48"/>
      <c r="T48" s="48"/>
      <c r="U48" s="51">
        <f>R48/$B$60</f>
        <v>0.52535201876758808</v>
      </c>
      <c r="V48" s="48"/>
      <c r="W48" s="48">
        <f>AVERAGE(W$4:W$44)</f>
        <v>70480.571561424556</v>
      </c>
      <c r="X48" s="48"/>
      <c r="Y48" s="48"/>
      <c r="Z48" s="51">
        <f>W48/$B$61</f>
        <v>0.38120478536540603</v>
      </c>
      <c r="AA48" s="91"/>
      <c r="AB48" s="91"/>
      <c r="AC48" s="91"/>
      <c r="AD48" s="91"/>
      <c r="AE48" s="91"/>
      <c r="AF48" s="91"/>
      <c r="AG48" s="48"/>
      <c r="AH48" s="48"/>
      <c r="AI48" s="48"/>
      <c r="AJ48" s="48"/>
      <c r="AK48" s="48"/>
      <c r="AL48" s="48"/>
      <c r="AM48" s="48"/>
      <c r="AN48" s="48"/>
      <c r="AO48" s="48"/>
      <c r="AP48" s="48"/>
      <c r="AQ48" s="48"/>
      <c r="AR48" s="48"/>
      <c r="AS48" s="48"/>
      <c r="AT48" s="48"/>
      <c r="AU48" s="48"/>
      <c r="AV48" s="48"/>
      <c r="AW48" s="48"/>
      <c r="AX48" s="48"/>
    </row>
    <row r="49" spans="1:52">
      <c r="A49" s="71" t="s">
        <v>57</v>
      </c>
      <c r="C49" s="21">
        <f>MAX(C$4:C$44)</f>
        <v>25481.019471</v>
      </c>
      <c r="D49" s="8"/>
      <c r="E49" s="8"/>
      <c r="F49" s="51">
        <f>C49/$B$57</f>
        <v>1.23682261290166</v>
      </c>
      <c r="G49" s="8"/>
      <c r="H49" s="21">
        <f>MAX(H$4:H$44)</f>
        <v>13918.668437999999</v>
      </c>
      <c r="I49" s="8"/>
      <c r="J49" s="8"/>
      <c r="K49" s="51">
        <f>H49/$B$58</f>
        <v>1.3468810178053028</v>
      </c>
      <c r="L49" s="8"/>
      <c r="M49" s="21">
        <f>MAX(M$4:M$44)</f>
        <v>62933.403877769342</v>
      </c>
      <c r="N49" s="8"/>
      <c r="O49" s="8"/>
      <c r="P49" s="51">
        <f>M49/$B$59</f>
        <v>0.52311109901226327</v>
      </c>
      <c r="Q49" s="8"/>
      <c r="R49" s="21">
        <f>MAX(R$4:R$44)</f>
        <v>24799.617561399089</v>
      </c>
      <c r="S49" s="8"/>
      <c r="T49" s="8"/>
      <c r="U49" s="51">
        <f t="shared" ref="U49:U50" si="69">R49/$B$60</f>
        <v>0.73705285943469223</v>
      </c>
      <c r="V49" s="15"/>
      <c r="W49" s="21">
        <f>MAX(W$4:W$44)</f>
        <v>108077.86083382118</v>
      </c>
      <c r="X49" s="8"/>
      <c r="Y49" s="8"/>
      <c r="Z49" s="51">
        <f t="shared" ref="Z49:Z53" si="70">W49/$B$61</f>
        <v>0.58455538638762272</v>
      </c>
      <c r="AG49" s="15"/>
      <c r="AH49" s="15"/>
      <c r="AI49" s="15"/>
      <c r="AJ49" s="15"/>
      <c r="AK49" s="15"/>
      <c r="AL49" s="15"/>
      <c r="AM49" s="15"/>
      <c r="AN49" s="15"/>
      <c r="AO49" s="15"/>
      <c r="AP49" s="15"/>
      <c r="AQ49" s="15"/>
      <c r="AR49" s="15"/>
      <c r="AS49" s="15"/>
      <c r="AT49" s="15"/>
      <c r="AU49" s="15"/>
      <c r="AV49" s="15"/>
      <c r="AW49" s="15"/>
      <c r="AX49" s="15"/>
    </row>
    <row r="50" spans="1:52">
      <c r="A50" s="71" t="s">
        <v>58</v>
      </c>
      <c r="C50" s="21">
        <f>MIN(C$4:C$44)</f>
        <v>6900.101952</v>
      </c>
      <c r="D50" s="8"/>
      <c r="E50" s="8"/>
      <c r="F50" s="51">
        <f>C50/$B$57</f>
        <v>0.33492388855450927</v>
      </c>
      <c r="G50" s="8"/>
      <c r="H50" s="21">
        <f>MIN(H$4:H$44)</f>
        <v>653.259996</v>
      </c>
      <c r="I50" s="8"/>
      <c r="J50" s="8"/>
      <c r="K50" s="51">
        <f t="shared" ref="K50" si="71">H50/$B$58</f>
        <v>6.3214630927036969E-2</v>
      </c>
      <c r="L50" s="8"/>
      <c r="M50" s="21">
        <f>MIN(M$4:M$44)</f>
        <v>15635.934671999999</v>
      </c>
      <c r="N50" s="8"/>
      <c r="O50" s="8"/>
      <c r="P50" s="51">
        <f t="shared" ref="P50" si="72">M50/$B$59</f>
        <v>0.12996803710538127</v>
      </c>
      <c r="Q50" s="8"/>
      <c r="R50" s="21">
        <f>MIN(R$4:R$44)</f>
        <v>9959.4967290000004</v>
      </c>
      <c r="S50" s="8"/>
      <c r="T50" s="8"/>
      <c r="U50" s="51">
        <f t="shared" si="69"/>
        <v>0.29599954614081492</v>
      </c>
      <c r="V50" s="15"/>
      <c r="W50" s="21">
        <f>MIN(W$4:W$44)</f>
        <v>38227.645178999999</v>
      </c>
      <c r="X50" s="8"/>
      <c r="Y50" s="8"/>
      <c r="Z50" s="51">
        <f t="shared" si="70"/>
        <v>0.2067599758720097</v>
      </c>
      <c r="AG50" s="15"/>
      <c r="AH50" s="15"/>
      <c r="AI50" s="15"/>
      <c r="AJ50" s="15"/>
      <c r="AK50" s="15"/>
      <c r="AL50" s="15"/>
      <c r="AM50" s="15"/>
      <c r="AN50" s="15"/>
      <c r="AO50" s="15"/>
      <c r="AP50" s="15"/>
      <c r="AQ50" s="15"/>
      <c r="AR50" s="15"/>
      <c r="AS50" s="15"/>
      <c r="AT50" s="15"/>
      <c r="AU50" s="15"/>
      <c r="AV50" s="15"/>
      <c r="AW50" s="15"/>
      <c r="AX50" s="15"/>
    </row>
    <row r="51" spans="1:52">
      <c r="A51" s="71"/>
      <c r="C51" s="8"/>
      <c r="D51" s="8"/>
      <c r="E51" s="8"/>
      <c r="F51" s="8"/>
      <c r="G51" s="8"/>
      <c r="H51" s="8"/>
      <c r="I51" s="8"/>
      <c r="J51" s="8"/>
      <c r="K51" s="8"/>
      <c r="L51" s="8"/>
      <c r="M51" s="8"/>
      <c r="N51" s="8"/>
      <c r="O51" s="8"/>
      <c r="P51" s="8"/>
      <c r="Q51" s="8"/>
      <c r="R51" s="8"/>
      <c r="S51" s="8"/>
      <c r="T51" s="8"/>
      <c r="U51" s="8"/>
      <c r="V51" s="15"/>
      <c r="W51" s="8"/>
      <c r="X51" s="8"/>
      <c r="Y51" s="8"/>
      <c r="Z51" s="8"/>
      <c r="AG51" s="15"/>
      <c r="AH51" s="15"/>
      <c r="AI51" s="15"/>
      <c r="AJ51" s="15"/>
      <c r="AK51" s="15"/>
      <c r="AL51" s="15"/>
      <c r="AM51" s="15"/>
      <c r="AN51" s="15"/>
      <c r="AO51" s="15"/>
      <c r="AP51" s="15"/>
      <c r="AQ51" s="15"/>
      <c r="AR51" s="15"/>
      <c r="AS51" s="15"/>
      <c r="AT51" s="15"/>
      <c r="AU51" s="15"/>
      <c r="AV51" s="15"/>
      <c r="AW51" s="15"/>
      <c r="AX51" s="15"/>
    </row>
    <row r="52" spans="1:52">
      <c r="A52" s="72" t="s">
        <v>59</v>
      </c>
      <c r="C52" s="21">
        <f>AVERAGE(C$35:C$44)</f>
        <v>19024.21052923903</v>
      </c>
      <c r="D52" s="48"/>
      <c r="E52" s="48"/>
      <c r="F52" s="51">
        <f>C52/$B$57</f>
        <v>0.92341571348602225</v>
      </c>
      <c r="G52" s="48"/>
      <c r="H52" s="21">
        <f>AVERAGE(H$35:H$44)</f>
        <v>7595.815180371419</v>
      </c>
      <c r="I52" s="48"/>
      <c r="J52" s="48"/>
      <c r="K52" s="51">
        <f>H52/$B$58</f>
        <v>0.73503146703807032</v>
      </c>
      <c r="L52" s="48"/>
      <c r="M52" s="21">
        <f>AVERAGE(M$35:M$44)</f>
        <v>40753.824692273178</v>
      </c>
      <c r="N52" s="48"/>
      <c r="O52" s="48"/>
      <c r="P52" s="51">
        <f>M52/$B$59</f>
        <v>0.33875138972514401</v>
      </c>
      <c r="Q52" s="48"/>
      <c r="R52" s="21">
        <f>AVERAGE(R$35:R$44)</f>
        <v>17269.365349292155</v>
      </c>
      <c r="S52" s="48"/>
      <c r="T52" s="48"/>
      <c r="U52" s="51">
        <f>R52/$B$60</f>
        <v>0.51325126606509208</v>
      </c>
      <c r="V52" s="48"/>
      <c r="W52" s="21">
        <f>AVERAGE(W$35:W$44)</f>
        <v>84643.215751175798</v>
      </c>
      <c r="X52" s="48"/>
      <c r="Y52" s="48"/>
      <c r="Z52" s="51">
        <f>W52/$B$61</f>
        <v>0.45780557929988153</v>
      </c>
      <c r="AA52" s="15"/>
      <c r="AB52" s="16"/>
      <c r="AC52" s="16"/>
      <c r="AD52" s="16"/>
      <c r="AE52" s="48"/>
      <c r="AF52" s="48"/>
      <c r="AG52" s="21"/>
      <c r="AH52" s="15"/>
      <c r="AI52" s="15"/>
      <c r="AJ52" s="15"/>
      <c r="AK52" s="15"/>
      <c r="AL52" s="15"/>
      <c r="AM52" s="15"/>
      <c r="AN52" s="15"/>
      <c r="AO52" s="15"/>
      <c r="AP52" s="15"/>
      <c r="AQ52" s="15"/>
      <c r="AR52" s="15"/>
      <c r="AS52" s="15"/>
      <c r="AT52" s="15"/>
      <c r="AU52" s="15"/>
      <c r="AV52" s="15"/>
      <c r="AW52" s="15"/>
      <c r="AX52" s="15"/>
    </row>
    <row r="53" spans="1:52">
      <c r="A53" s="72" t="s">
        <v>60</v>
      </c>
      <c r="C53" s="21">
        <f>MAX(C$35:C$44)</f>
        <v>20217.588056792094</v>
      </c>
      <c r="D53" s="48"/>
      <c r="E53" s="48"/>
      <c r="F53" s="51">
        <f t="shared" ref="F53" si="73">C53/$B$57</f>
        <v>0.98134103760761549</v>
      </c>
      <c r="G53" s="48"/>
      <c r="H53" s="21">
        <f>MAX(H$35:H$44)</f>
        <v>10109.371953456754</v>
      </c>
      <c r="I53" s="48"/>
      <c r="J53" s="48"/>
      <c r="K53" s="51">
        <f>H53/$B$58</f>
        <v>0.97826320432134251</v>
      </c>
      <c r="L53" s="48"/>
      <c r="M53" s="21">
        <f>MAX(M$35:M$44)</f>
        <v>62933.403877769342</v>
      </c>
      <c r="N53" s="48"/>
      <c r="O53" s="48"/>
      <c r="P53" s="51">
        <f>M53/$B$59</f>
        <v>0.52311109901226327</v>
      </c>
      <c r="Q53" s="48"/>
      <c r="R53" s="21">
        <f>MAX(R$35:R$44)</f>
        <v>24799.617561399089</v>
      </c>
      <c r="S53" s="48"/>
      <c r="T53" s="48"/>
      <c r="U53" s="51">
        <f>R53/$B$60</f>
        <v>0.73705285943469223</v>
      </c>
      <c r="V53" s="48"/>
      <c r="W53" s="21">
        <f>MAX(W$35:W$44)</f>
        <v>108077.86083382118</v>
      </c>
      <c r="X53" s="48"/>
      <c r="Y53" s="48"/>
      <c r="Z53" s="51">
        <f t="shared" si="70"/>
        <v>0.58455538638762272</v>
      </c>
      <c r="AA53" s="48"/>
      <c r="AB53" s="48"/>
      <c r="AC53" s="48"/>
      <c r="AD53" s="48"/>
      <c r="AE53" s="48"/>
      <c r="AF53" s="48"/>
      <c r="AG53" s="25"/>
      <c r="AH53" s="48"/>
      <c r="AI53" s="48"/>
      <c r="AJ53" s="48"/>
      <c r="AK53" s="48"/>
      <c r="AL53" s="48"/>
      <c r="AM53" s="48"/>
      <c r="AN53" s="48"/>
      <c r="AO53" s="15"/>
      <c r="AP53" s="15"/>
      <c r="AQ53" s="15"/>
      <c r="AR53" s="15"/>
      <c r="AS53" s="15"/>
      <c r="AT53" s="15"/>
      <c r="AU53" s="15"/>
      <c r="AV53" s="15"/>
      <c r="AW53" s="15"/>
      <c r="AX53" s="15"/>
    </row>
    <row r="54" spans="1:52">
      <c r="A54" s="71" t="s">
        <v>61</v>
      </c>
      <c r="C54" s="21">
        <f>MIN(C$35:C$44)</f>
        <v>17477.026438529647</v>
      </c>
      <c r="D54" s="8"/>
      <c r="E54" s="8"/>
      <c r="F54" s="51">
        <f>C54/$B$57</f>
        <v>0.84831698080427376</v>
      </c>
      <c r="G54" s="8"/>
      <c r="H54" s="21">
        <f>MIN(H$35:H$44)</f>
        <v>3421.5566326122084</v>
      </c>
      <c r="I54" s="8"/>
      <c r="J54" s="8"/>
      <c r="K54" s="51">
        <f>H54/$B$58</f>
        <v>0.33109702270294256</v>
      </c>
      <c r="L54" s="8"/>
      <c r="M54" s="21">
        <f>MIN(M$35:M$44)</f>
        <v>22685.909540783967</v>
      </c>
      <c r="N54" s="8"/>
      <c r="O54" s="8"/>
      <c r="P54" s="51">
        <f>M54/$B$59</f>
        <v>0.18856839676145801</v>
      </c>
      <c r="Q54" s="8"/>
      <c r="R54" s="21">
        <f>MIN(R$35:R$44)</f>
        <v>11975.328831461749</v>
      </c>
      <c r="S54" s="8"/>
      <c r="T54" s="8"/>
      <c r="U54" s="51">
        <f>R54/$B$60</f>
        <v>0.35591074483495555</v>
      </c>
      <c r="V54" s="8"/>
      <c r="W54" s="21">
        <f>MIN(W$35:W$44)</f>
        <v>63131.589072218638</v>
      </c>
      <c r="X54" s="8"/>
      <c r="Y54" s="8"/>
      <c r="Z54" s="51">
        <f>W54/$B$61</f>
        <v>0.3414567068469116</v>
      </c>
      <c r="AA54" s="8"/>
      <c r="AB54" s="8"/>
      <c r="AC54" s="8"/>
      <c r="AD54" s="8"/>
      <c r="AE54" s="48"/>
      <c r="AF54" s="48"/>
      <c r="AG54" s="52"/>
      <c r="AH54" s="48"/>
      <c r="AI54" s="48"/>
      <c r="AJ54" s="48"/>
      <c r="AK54" s="48"/>
      <c r="AL54" s="48"/>
      <c r="AM54" s="48"/>
      <c r="AN54" s="48"/>
      <c r="AO54" s="15"/>
      <c r="AP54" s="15"/>
      <c r="AQ54" s="15"/>
      <c r="AR54" s="15"/>
      <c r="AS54" s="15"/>
      <c r="AT54" s="15"/>
      <c r="AU54" s="15"/>
      <c r="AV54" s="15"/>
      <c r="AW54" s="15"/>
      <c r="AX54" s="15"/>
    </row>
    <row r="55" spans="1:52">
      <c r="A55" s="15"/>
      <c r="B55" s="15"/>
      <c r="C55" s="15"/>
      <c r="D55" s="15"/>
      <c r="E55" s="15"/>
      <c r="F55" s="51"/>
      <c r="G55" s="15"/>
      <c r="H55" s="15"/>
      <c r="I55" s="15"/>
      <c r="J55" s="15"/>
      <c r="K55" s="51"/>
      <c r="L55" s="15"/>
      <c r="M55" s="15"/>
      <c r="N55" s="15"/>
      <c r="O55" s="15"/>
      <c r="P55" s="15"/>
      <c r="Q55" s="15"/>
      <c r="R55" s="15"/>
      <c r="S55" s="15"/>
      <c r="T55" s="15"/>
      <c r="U55" s="15"/>
      <c r="V55" s="15"/>
      <c r="W55" s="15"/>
      <c r="X55" s="15"/>
      <c r="Y55" s="15"/>
      <c r="Z55" s="15"/>
      <c r="AI55" s="15"/>
      <c r="AJ55" s="15"/>
      <c r="AK55" s="15"/>
      <c r="AL55" s="15"/>
      <c r="AM55" s="15"/>
      <c r="AN55" s="15"/>
      <c r="AO55" s="15"/>
      <c r="AP55" s="15"/>
      <c r="AQ55" s="15"/>
      <c r="AR55" s="15"/>
      <c r="AS55" s="16"/>
      <c r="AT55" s="15"/>
      <c r="AU55" s="15"/>
      <c r="AV55" s="15"/>
      <c r="AW55" s="15"/>
      <c r="AX55" s="15"/>
      <c r="AY55" s="15"/>
      <c r="AZ55" s="15"/>
    </row>
    <row r="56" spans="1:52">
      <c r="A56" s="15" t="s">
        <v>96</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I56" s="15"/>
      <c r="AJ56" s="15"/>
      <c r="AK56" s="15"/>
      <c r="AL56" s="15"/>
      <c r="AM56" s="15"/>
      <c r="AN56" s="15"/>
      <c r="AO56" s="15"/>
      <c r="AP56" s="15"/>
      <c r="AQ56" s="15"/>
      <c r="AR56" s="15"/>
      <c r="AS56" s="15"/>
      <c r="AT56" s="15"/>
      <c r="AU56" s="15"/>
      <c r="AV56" s="15"/>
      <c r="AW56" s="15"/>
      <c r="AX56" s="15"/>
      <c r="AY56" s="15"/>
      <c r="AZ56" s="15"/>
    </row>
    <row r="57" spans="1:52" ht="15">
      <c r="A57" s="20" t="s">
        <v>97</v>
      </c>
      <c r="B57" s="99">
        <v>20602</v>
      </c>
      <c r="C57" s="100">
        <f t="shared" ref="C57:C59" si="74">B57/B$61</f>
        <v>0.11142901957390651</v>
      </c>
      <c r="D57" s="15"/>
      <c r="E57" s="15"/>
      <c r="F57" s="15"/>
      <c r="G57" s="15"/>
      <c r="H57" s="15"/>
      <c r="I57" s="15"/>
      <c r="J57" s="15"/>
      <c r="K57" s="15"/>
      <c r="L57" s="15"/>
      <c r="M57" s="15"/>
      <c r="N57" s="15"/>
      <c r="O57" s="15"/>
      <c r="P57" s="15"/>
      <c r="Q57" s="15"/>
      <c r="R57" s="15"/>
      <c r="S57" s="15"/>
      <c r="T57" s="15"/>
      <c r="U57" s="15"/>
      <c r="V57" s="15"/>
      <c r="W57" s="15"/>
      <c r="X57" s="15"/>
      <c r="Y57" s="15"/>
      <c r="Z57" s="15"/>
      <c r="AI57" s="15"/>
      <c r="AJ57" s="15"/>
      <c r="AK57" s="15"/>
      <c r="AL57" s="15"/>
      <c r="AM57" s="15"/>
      <c r="AN57" s="15"/>
      <c r="AO57" s="15"/>
      <c r="AP57" s="15"/>
      <c r="AQ57" s="15"/>
      <c r="AR57" s="15"/>
      <c r="AS57" s="15"/>
      <c r="AT57" s="15"/>
      <c r="AU57" s="15"/>
      <c r="AV57" s="15"/>
      <c r="AW57" s="15"/>
      <c r="AX57" s="15"/>
      <c r="AY57" s="15"/>
      <c r="AZ57" s="15"/>
    </row>
    <row r="58" spans="1:52" ht="15">
      <c r="A58" s="20" t="s">
        <v>98</v>
      </c>
      <c r="B58" s="99">
        <v>10334</v>
      </c>
      <c r="C58" s="100">
        <f t="shared" si="74"/>
        <v>5.5892995256613426E-2</v>
      </c>
      <c r="D58" s="15"/>
      <c r="E58" s="15"/>
      <c r="F58" s="15"/>
      <c r="G58" s="15"/>
      <c r="H58" s="15"/>
      <c r="I58" s="15"/>
      <c r="J58" s="15"/>
      <c r="K58" s="15"/>
      <c r="L58" s="15"/>
      <c r="M58" s="15"/>
      <c r="N58" s="15"/>
      <c r="O58" s="15"/>
      <c r="P58" s="15"/>
      <c r="Q58" s="15"/>
      <c r="R58" s="15"/>
      <c r="S58" s="15"/>
      <c r="T58" s="15"/>
      <c r="U58" s="15"/>
      <c r="V58" s="15"/>
      <c r="W58" s="15"/>
      <c r="X58" s="15"/>
      <c r="Y58" s="15"/>
      <c r="Z58" s="15"/>
      <c r="AI58" s="15"/>
      <c r="AJ58" s="15"/>
      <c r="AK58" s="15"/>
      <c r="AL58" s="15"/>
      <c r="AM58" s="15"/>
      <c r="AN58" s="15"/>
      <c r="AO58" s="15"/>
      <c r="AP58" s="15"/>
      <c r="AQ58" s="15"/>
      <c r="AR58" s="15"/>
      <c r="AS58" s="15"/>
      <c r="AT58" s="15"/>
      <c r="AU58" s="15"/>
      <c r="AV58" s="15"/>
      <c r="AW58" s="15"/>
      <c r="AX58" s="15"/>
      <c r="AY58" s="15"/>
      <c r="AZ58" s="15"/>
    </row>
    <row r="59" spans="1:52" ht="15">
      <c r="A59" s="20" t="s">
        <v>99</v>
      </c>
      <c r="B59" s="99">
        <v>120306</v>
      </c>
      <c r="C59" s="100">
        <f t="shared" si="74"/>
        <v>0.65069311857384704</v>
      </c>
      <c r="D59" s="15"/>
      <c r="E59" s="15"/>
      <c r="F59" s="15"/>
      <c r="G59" s="15"/>
      <c r="H59" s="15"/>
      <c r="I59" s="15"/>
      <c r="J59" s="15"/>
      <c r="K59" s="15"/>
      <c r="L59" s="15"/>
      <c r="M59" s="15"/>
      <c r="N59" s="15"/>
      <c r="O59" s="15"/>
      <c r="P59" s="15"/>
      <c r="Q59" s="15"/>
      <c r="R59" s="15"/>
      <c r="S59" s="15"/>
      <c r="T59" s="15"/>
      <c r="U59" s="15"/>
      <c r="V59" s="15"/>
      <c r="W59" s="15"/>
      <c r="X59" s="15"/>
      <c r="Y59" s="15"/>
      <c r="Z59" s="15"/>
      <c r="AI59" s="15"/>
      <c r="AJ59" s="15"/>
      <c r="AK59" s="15"/>
      <c r="AL59" s="15"/>
      <c r="AM59" s="15"/>
      <c r="AN59" s="15"/>
      <c r="AO59" s="15"/>
      <c r="AP59" s="15"/>
      <c r="AQ59" s="15"/>
      <c r="AR59" s="15"/>
      <c r="AS59" s="15"/>
      <c r="AT59" s="15"/>
      <c r="AU59" s="15"/>
      <c r="AV59" s="15"/>
      <c r="AW59" s="15"/>
      <c r="AX59" s="15"/>
      <c r="AY59" s="15"/>
      <c r="AZ59" s="15"/>
    </row>
    <row r="60" spans="1:52" ht="15">
      <c r="A60" s="20" t="s">
        <v>100</v>
      </c>
      <c r="B60" s="99">
        <v>33647</v>
      </c>
      <c r="C60" s="100">
        <f>B60/B$61</f>
        <v>0.18198486659563307</v>
      </c>
      <c r="D60" s="15"/>
      <c r="E60" s="15"/>
      <c r="F60" s="15"/>
      <c r="G60" s="15"/>
      <c r="H60" s="15"/>
      <c r="I60" s="15"/>
      <c r="J60" s="15"/>
      <c r="K60" s="15"/>
      <c r="L60" s="15"/>
      <c r="M60" s="15"/>
      <c r="N60" s="15"/>
      <c r="O60" s="15"/>
      <c r="P60" s="15"/>
      <c r="Q60" s="15"/>
      <c r="R60" s="15"/>
      <c r="S60" s="15"/>
      <c r="T60" s="15"/>
      <c r="U60" s="15"/>
      <c r="V60" s="15"/>
      <c r="W60" s="15"/>
      <c r="X60" s="15"/>
      <c r="Y60" s="15"/>
      <c r="Z60" s="15"/>
      <c r="AI60" s="15"/>
      <c r="AJ60" s="15"/>
      <c r="AK60" s="15"/>
      <c r="AL60" s="15"/>
      <c r="AM60" s="15"/>
      <c r="AN60" s="15"/>
      <c r="AO60" s="15"/>
      <c r="AP60" s="15"/>
      <c r="AQ60" s="15"/>
      <c r="AR60" s="15"/>
      <c r="AS60" s="15"/>
      <c r="AT60" s="15"/>
      <c r="AU60" s="15"/>
      <c r="AV60" s="15"/>
      <c r="AW60" s="15"/>
      <c r="AX60" s="15"/>
      <c r="AY60" s="15"/>
      <c r="AZ60" s="15"/>
    </row>
    <row r="61" spans="1:52" ht="15">
      <c r="A61" s="101" t="s">
        <v>101</v>
      </c>
      <c r="B61" s="99">
        <f>SUM(B57:B60)</f>
        <v>184889</v>
      </c>
      <c r="C61" s="99"/>
    </row>
  </sheetData>
  <pageMargins left="0.75" right="0.75" top="1" bottom="1" header="0.5" footer="0.5"/>
  <pageSetup scale="59" orientation="landscape" r:id="rId1"/>
  <headerFooter alignWithMargins="0"/>
  <ignoredErrors>
    <ignoredError sqref="X9:X38"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60"/>
  <sheetViews>
    <sheetView workbookViewId="0">
      <pane xSplit="1" ySplit="4" topLeftCell="B5" activePane="bottomRight" state="frozen"/>
      <selection pane="bottomRight" activeCell="Q53" sqref="Q53"/>
      <selection pane="bottomLeft" activeCell="A5" sqref="A5"/>
      <selection pane="topRight" activeCell="B1" sqref="B1"/>
    </sheetView>
  </sheetViews>
  <sheetFormatPr defaultColWidth="8.85546875" defaultRowHeight="12.75"/>
  <cols>
    <col min="1" max="1" width="14.5703125" customWidth="1"/>
    <col min="2" max="13" width="10.7109375" customWidth="1"/>
    <col min="14" max="14" width="14.140625" bestFit="1" customWidth="1"/>
    <col min="15" max="15" width="11.28515625" bestFit="1" customWidth="1"/>
    <col min="16" max="22" width="10.7109375" customWidth="1"/>
    <col min="23" max="23" width="10.42578125" customWidth="1"/>
    <col min="24" max="24" width="10.28515625" customWidth="1"/>
    <col min="25" max="25" width="11.85546875" customWidth="1"/>
    <col min="26" max="26" width="11" customWidth="1"/>
    <col min="27" max="29" width="10.7109375" customWidth="1"/>
    <col min="30" max="30" width="10" style="13" bestFit="1" customWidth="1"/>
    <col min="31" max="32" width="10.7109375" style="13" customWidth="1"/>
    <col min="33" max="33" width="11" customWidth="1"/>
    <col min="34" max="38" width="10.7109375" customWidth="1"/>
    <col min="39" max="39" width="13.140625" customWidth="1"/>
    <col min="40" max="40" width="14.42578125" customWidth="1"/>
    <col min="41" max="41" width="13.42578125" customWidth="1"/>
    <col min="43" max="43" width="12.7109375" customWidth="1"/>
    <col min="44" max="44" width="14" customWidth="1"/>
    <col min="45" max="45" width="13.85546875" customWidth="1"/>
  </cols>
  <sheetData>
    <row r="1" spans="1:32" ht="23.25" customHeight="1">
      <c r="A1" s="66" t="s">
        <v>102</v>
      </c>
    </row>
    <row r="3" spans="1:32">
      <c r="A3" t="s">
        <v>81</v>
      </c>
      <c r="B3" s="63" t="s">
        <v>103</v>
      </c>
      <c r="F3" s="63" t="s">
        <v>104</v>
      </c>
      <c r="J3" s="63" t="s">
        <v>105</v>
      </c>
      <c r="N3" s="63" t="s">
        <v>86</v>
      </c>
      <c r="W3" s="13"/>
      <c r="X3" s="13"/>
      <c r="Y3" s="13"/>
      <c r="AD3"/>
      <c r="AE3"/>
      <c r="AF3"/>
    </row>
    <row r="4" spans="1:32" ht="38.25">
      <c r="B4" s="78" t="s">
        <v>87</v>
      </c>
      <c r="C4" s="59" t="s">
        <v>88</v>
      </c>
      <c r="D4" s="59" t="s">
        <v>106</v>
      </c>
      <c r="E4" s="59" t="s">
        <v>91</v>
      </c>
      <c r="F4" s="78" t="s">
        <v>87</v>
      </c>
      <c r="G4" s="59" t="s">
        <v>88</v>
      </c>
      <c r="H4" s="59" t="s">
        <v>106</v>
      </c>
      <c r="I4" s="59" t="s">
        <v>91</v>
      </c>
      <c r="J4" s="78" t="s">
        <v>87</v>
      </c>
      <c r="K4" s="59" t="s">
        <v>88</v>
      </c>
      <c r="L4" s="59" t="s">
        <v>106</v>
      </c>
      <c r="M4" s="59" t="s">
        <v>91</v>
      </c>
      <c r="N4" s="78" t="s">
        <v>87</v>
      </c>
      <c r="O4" s="59" t="s">
        <v>88</v>
      </c>
      <c r="P4" s="59" t="s">
        <v>106</v>
      </c>
      <c r="Q4" s="60" t="s">
        <v>107</v>
      </c>
      <c r="V4" s="13"/>
      <c r="W4" s="13"/>
      <c r="X4" s="13"/>
      <c r="AD4"/>
      <c r="AE4"/>
      <c r="AF4"/>
    </row>
    <row r="5" spans="1:32">
      <c r="A5" s="77">
        <v>1984</v>
      </c>
      <c r="B5" s="79">
        <v>3034.45</v>
      </c>
      <c r="C5" s="76">
        <f>B5*2.4711</f>
        <v>7498.4293949999992</v>
      </c>
      <c r="D5" s="57">
        <f t="shared" ref="D5:D39" si="0">$B$57</f>
        <v>23630</v>
      </c>
      <c r="E5" s="80">
        <f>C5/D5</f>
        <v>0.31732667774016077</v>
      </c>
      <c r="F5" s="79">
        <v>6330.52</v>
      </c>
      <c r="G5" s="76">
        <f t="shared" ref="G5:G42" si="1">F5*2.4711</f>
        <v>15643.347972</v>
      </c>
      <c r="H5" s="57">
        <f>$B$58</f>
        <v>115230</v>
      </c>
      <c r="I5" s="80">
        <f t="shared" ref="I5:I42" si="2">G5/H5</f>
        <v>0.13575759760479042</v>
      </c>
      <c r="J5" s="79">
        <v>6104.91</v>
      </c>
      <c r="K5" s="76">
        <f t="shared" ref="K5:K8" si="3">J5*2.4711</f>
        <v>15085.843100999999</v>
      </c>
      <c r="L5" s="58">
        <f>$B$59</f>
        <v>46031</v>
      </c>
      <c r="M5" s="80">
        <f t="shared" ref="M5:M42" si="4">K5/L5</f>
        <v>0.32773224785470656</v>
      </c>
      <c r="N5" s="79">
        <f>J5+F5+B5</f>
        <v>15469.880000000001</v>
      </c>
      <c r="O5" s="76">
        <f t="shared" ref="O5:O42" si="5">N5*2.4711</f>
        <v>38227.620468000001</v>
      </c>
      <c r="P5" s="58">
        <f>$B$60</f>
        <v>184891</v>
      </c>
      <c r="Q5" s="80">
        <f t="shared" ref="Q5" si="6">O5/P5</f>
        <v>0.20675760565955076</v>
      </c>
      <c r="R5" s="24"/>
      <c r="S5" s="3"/>
      <c r="W5" s="3"/>
      <c r="X5" s="3"/>
      <c r="Y5" s="3"/>
      <c r="AD5"/>
      <c r="AE5"/>
      <c r="AF5"/>
    </row>
    <row r="6" spans="1:32">
      <c r="A6" s="77">
        <v>1985</v>
      </c>
      <c r="B6" s="79">
        <v>3135.95</v>
      </c>
      <c r="C6" s="76">
        <f t="shared" ref="C6:C42" si="7">B6*2.4711</f>
        <v>7749.246044999999</v>
      </c>
      <c r="D6" s="57">
        <f t="shared" si="0"/>
        <v>23630</v>
      </c>
      <c r="E6" s="80">
        <f t="shared" ref="E6:E42" si="8">C6/D6</f>
        <v>0.32794100909860341</v>
      </c>
      <c r="F6" s="79">
        <v>10430.23</v>
      </c>
      <c r="G6" s="76">
        <f t="shared" si="1"/>
        <v>25774.141352999999</v>
      </c>
      <c r="H6" s="57">
        <f t="shared" ref="H6:H39" si="9">$B$58</f>
        <v>115230</v>
      </c>
      <c r="I6" s="80">
        <f t="shared" si="2"/>
        <v>0.2236756170528508</v>
      </c>
      <c r="J6" s="79">
        <v>6306.73</v>
      </c>
      <c r="K6" s="76">
        <f t="shared" si="3"/>
        <v>15584.560502999999</v>
      </c>
      <c r="L6" s="58">
        <f t="shared" ref="L6:L8" si="10">$B$59</f>
        <v>46031</v>
      </c>
      <c r="M6" s="80">
        <f t="shared" si="4"/>
        <v>0.33856662907605739</v>
      </c>
      <c r="N6" s="79">
        <f t="shared" ref="N6:N8" si="11">J6+F6+B6</f>
        <v>19872.91</v>
      </c>
      <c r="O6" s="76">
        <f t="shared" si="5"/>
        <v>49107.947901</v>
      </c>
      <c r="P6" s="58">
        <f t="shared" ref="P6:P53" si="12">$B$60</f>
        <v>184891</v>
      </c>
      <c r="Q6" s="80">
        <f t="shared" ref="Q6:Q8" si="13">O6/P6</f>
        <v>0.26560485854368249</v>
      </c>
      <c r="S6" s="3"/>
      <c r="T6" s="15"/>
      <c r="U6" s="15"/>
      <c r="W6" s="3"/>
      <c r="X6" s="3"/>
      <c r="Y6" s="3"/>
      <c r="AD6"/>
      <c r="AE6"/>
      <c r="AF6"/>
    </row>
    <row r="7" spans="1:32" s="6" customFormat="1">
      <c r="A7" s="77">
        <v>1986</v>
      </c>
      <c r="B7" s="79">
        <v>2751.45</v>
      </c>
      <c r="C7" s="76">
        <f t="shared" si="7"/>
        <v>6799.1080949999996</v>
      </c>
      <c r="D7" s="57">
        <f t="shared" si="0"/>
        <v>23630</v>
      </c>
      <c r="E7" s="80">
        <f t="shared" si="8"/>
        <v>0.28773203956834531</v>
      </c>
      <c r="F7" s="79">
        <v>10056.19</v>
      </c>
      <c r="G7" s="76">
        <f t="shared" si="1"/>
        <v>24849.851108999999</v>
      </c>
      <c r="H7" s="57">
        <f t="shared" si="9"/>
        <v>115230</v>
      </c>
      <c r="I7" s="80">
        <f t="shared" si="2"/>
        <v>0.21565435311116896</v>
      </c>
      <c r="J7" s="79">
        <v>6379.62</v>
      </c>
      <c r="K7" s="76">
        <f t="shared" si="3"/>
        <v>15764.678981999999</v>
      </c>
      <c r="L7" s="58">
        <f t="shared" si="10"/>
        <v>46031</v>
      </c>
      <c r="M7" s="80">
        <f t="shared" si="4"/>
        <v>0.34247961117507764</v>
      </c>
      <c r="N7" s="79">
        <f t="shared" si="11"/>
        <v>19187.260000000002</v>
      </c>
      <c r="O7" s="76">
        <f t="shared" si="5"/>
        <v>47413.638186000004</v>
      </c>
      <c r="P7" s="58">
        <f t="shared" si="12"/>
        <v>184891</v>
      </c>
      <c r="Q7" s="80">
        <f t="shared" si="13"/>
        <v>0.25644102842215144</v>
      </c>
      <c r="R7" s="18"/>
      <c r="S7" s="3"/>
      <c r="T7" s="7"/>
      <c r="U7" s="7"/>
      <c r="V7"/>
      <c r="W7" s="3"/>
      <c r="X7" s="3"/>
      <c r="Y7" s="3"/>
      <c r="Z7" s="18"/>
      <c r="AA7" s="18"/>
      <c r="AB7" s="18"/>
      <c r="AC7" s="18"/>
      <c r="AD7" s="18"/>
      <c r="AE7" s="18"/>
      <c r="AF7" s="18"/>
    </row>
    <row r="8" spans="1:32" s="6" customFormat="1">
      <c r="A8" s="77">
        <v>1987</v>
      </c>
      <c r="B8" s="79">
        <v>2950.04</v>
      </c>
      <c r="C8" s="76">
        <f t="shared" si="7"/>
        <v>7289.8438439999991</v>
      </c>
      <c r="D8" s="57">
        <f t="shared" si="0"/>
        <v>23630</v>
      </c>
      <c r="E8" s="80">
        <f t="shared" si="8"/>
        <v>0.30849952788827756</v>
      </c>
      <c r="F8" s="79">
        <v>10606.03</v>
      </c>
      <c r="G8" s="76">
        <f t="shared" si="1"/>
        <v>26208.560732999998</v>
      </c>
      <c r="H8" s="57">
        <f t="shared" si="9"/>
        <v>115230</v>
      </c>
      <c r="I8" s="80">
        <f t="shared" si="2"/>
        <v>0.22744563683936472</v>
      </c>
      <c r="J8" s="79">
        <v>6532.13</v>
      </c>
      <c r="K8" s="76">
        <f t="shared" si="3"/>
        <v>16141.546442999999</v>
      </c>
      <c r="L8" s="58">
        <f t="shared" si="10"/>
        <v>46031</v>
      </c>
      <c r="M8" s="80">
        <f t="shared" si="4"/>
        <v>0.35066686456952922</v>
      </c>
      <c r="N8" s="79">
        <f t="shared" si="11"/>
        <v>20088.2</v>
      </c>
      <c r="O8" s="76">
        <f t="shared" si="5"/>
        <v>49639.95102</v>
      </c>
      <c r="P8" s="58">
        <f t="shared" si="12"/>
        <v>184891</v>
      </c>
      <c r="Q8" s="80">
        <f t="shared" si="13"/>
        <v>0.26848224640463841</v>
      </c>
      <c r="R8" s="18"/>
      <c r="S8" s="3"/>
      <c r="T8"/>
      <c r="U8"/>
      <c r="V8"/>
      <c r="W8" s="3"/>
      <c r="X8" s="3"/>
      <c r="Y8" s="3"/>
      <c r="Z8" s="18"/>
      <c r="AA8" s="18"/>
      <c r="AB8" s="18"/>
      <c r="AC8" s="18"/>
      <c r="AD8" s="18"/>
      <c r="AE8" s="18"/>
      <c r="AF8" s="18"/>
    </row>
    <row r="9" spans="1:32">
      <c r="A9" s="77" t="s">
        <v>94</v>
      </c>
      <c r="B9" s="79"/>
      <c r="C9" s="76"/>
      <c r="D9" s="57">
        <f t="shared" si="0"/>
        <v>23630</v>
      </c>
      <c r="E9" s="80"/>
      <c r="F9" s="79"/>
      <c r="G9" s="76"/>
      <c r="H9" s="57">
        <f t="shared" si="9"/>
        <v>115230</v>
      </c>
      <c r="I9" s="80"/>
      <c r="J9" s="79"/>
      <c r="K9" s="76"/>
      <c r="L9" s="15"/>
      <c r="M9" s="80"/>
      <c r="N9" s="79"/>
      <c r="O9" s="76"/>
      <c r="Q9" s="82"/>
      <c r="W9" s="3"/>
      <c r="X9" s="3"/>
      <c r="Y9" s="3"/>
      <c r="AD9"/>
      <c r="AE9"/>
      <c r="AF9"/>
    </row>
    <row r="10" spans="1:32">
      <c r="A10" s="77">
        <v>1989</v>
      </c>
      <c r="B10" s="79">
        <v>2457.13</v>
      </c>
      <c r="C10" s="76">
        <f t="shared" si="7"/>
        <v>6071.8139430000001</v>
      </c>
      <c r="D10" s="57">
        <f t="shared" si="0"/>
        <v>23630</v>
      </c>
      <c r="E10" s="80">
        <f t="shared" si="8"/>
        <v>0.2569536158696572</v>
      </c>
      <c r="F10" s="79">
        <v>13495.69</v>
      </c>
      <c r="G10" s="76">
        <f t="shared" si="1"/>
        <v>33349.199559000001</v>
      </c>
      <c r="H10" s="57">
        <f t="shared" si="9"/>
        <v>115230</v>
      </c>
      <c r="I10" s="80">
        <f t="shared" si="2"/>
        <v>0.28941421122103617</v>
      </c>
      <c r="J10" s="79">
        <v>8198.8700000000008</v>
      </c>
      <c r="K10" s="76">
        <f t="shared" ref="K10:K42" si="14">J10*2.4711</f>
        <v>20260.227656999999</v>
      </c>
      <c r="L10" s="58">
        <f t="shared" ref="L10:L53" si="15">$B$59</f>
        <v>46031</v>
      </c>
      <c r="M10" s="80">
        <f t="shared" si="4"/>
        <v>0.44014311348873586</v>
      </c>
      <c r="N10" s="79">
        <f t="shared" ref="N10:N42" si="16">J10+F10+B10</f>
        <v>24151.690000000002</v>
      </c>
      <c r="O10" s="76">
        <f t="shared" si="5"/>
        <v>59681.241159000005</v>
      </c>
      <c r="P10" s="58">
        <f t="shared" si="12"/>
        <v>184891</v>
      </c>
      <c r="Q10" s="80">
        <f t="shared" ref="Q10:Q42" si="17">O10/P10</f>
        <v>0.32279148881773589</v>
      </c>
      <c r="R10" s="3"/>
      <c r="S10" s="3"/>
      <c r="W10" s="3"/>
      <c r="X10" s="3"/>
      <c r="Y10" s="3"/>
      <c r="AD10"/>
      <c r="AE10"/>
      <c r="AF10"/>
    </row>
    <row r="11" spans="1:32">
      <c r="A11" s="77">
        <v>1990</v>
      </c>
      <c r="B11" s="79">
        <v>2351.54</v>
      </c>
      <c r="C11" s="76">
        <f t="shared" si="7"/>
        <v>5810.8904939999993</v>
      </c>
      <c r="D11" s="57">
        <f t="shared" si="0"/>
        <v>23630</v>
      </c>
      <c r="E11" s="80">
        <f t="shared" si="8"/>
        <v>0.24591157401608121</v>
      </c>
      <c r="F11" s="79">
        <v>13419.94</v>
      </c>
      <c r="G11" s="76">
        <f t="shared" si="1"/>
        <v>33162.013734</v>
      </c>
      <c r="H11" s="57">
        <f t="shared" si="9"/>
        <v>115230</v>
      </c>
      <c r="I11" s="80">
        <f t="shared" si="2"/>
        <v>0.28778975730278572</v>
      </c>
      <c r="J11" s="79">
        <v>8520.2199999999993</v>
      </c>
      <c r="K11" s="76">
        <f t="shared" si="14"/>
        <v>21054.315641999998</v>
      </c>
      <c r="L11" s="58">
        <f t="shared" si="15"/>
        <v>46031</v>
      </c>
      <c r="M11" s="80">
        <f t="shared" si="4"/>
        <v>0.45739426999196187</v>
      </c>
      <c r="N11" s="79">
        <f t="shared" si="16"/>
        <v>24291.7</v>
      </c>
      <c r="O11" s="76">
        <f t="shared" si="5"/>
        <v>60027.219870000001</v>
      </c>
      <c r="P11" s="58">
        <f t="shared" si="12"/>
        <v>184891</v>
      </c>
      <c r="Q11" s="80">
        <f t="shared" si="17"/>
        <v>0.32466274653714894</v>
      </c>
      <c r="R11" s="54"/>
      <c r="S11" s="3"/>
      <c r="W11" s="3"/>
      <c r="X11" s="3"/>
      <c r="Y11" s="3"/>
      <c r="AD11"/>
      <c r="AE11"/>
      <c r="AF11"/>
    </row>
    <row r="12" spans="1:32">
      <c r="A12" s="77">
        <v>1991</v>
      </c>
      <c r="B12" s="79">
        <v>2158.16</v>
      </c>
      <c r="C12" s="76">
        <f t="shared" si="7"/>
        <v>5333.0291759999991</v>
      </c>
      <c r="D12" s="57">
        <f t="shared" si="0"/>
        <v>23630</v>
      </c>
      <c r="E12" s="80">
        <f t="shared" si="8"/>
        <v>0.22568891984765124</v>
      </c>
      <c r="F12" s="79">
        <v>14011.34</v>
      </c>
      <c r="G12" s="76">
        <f t="shared" si="1"/>
        <v>34623.422273999997</v>
      </c>
      <c r="H12" s="57">
        <f t="shared" si="9"/>
        <v>115230</v>
      </c>
      <c r="I12" s="80">
        <f t="shared" si="2"/>
        <v>0.30047229258005725</v>
      </c>
      <c r="J12" s="79">
        <v>9455.4500000000007</v>
      </c>
      <c r="K12" s="76">
        <f t="shared" si="14"/>
        <v>23365.362495000001</v>
      </c>
      <c r="L12" s="58">
        <f t="shared" si="15"/>
        <v>46031</v>
      </c>
      <c r="M12" s="80">
        <f t="shared" si="4"/>
        <v>0.50760058428015908</v>
      </c>
      <c r="N12" s="79">
        <f t="shared" si="16"/>
        <v>25624.95</v>
      </c>
      <c r="O12" s="76">
        <f t="shared" si="5"/>
        <v>63321.813944999994</v>
      </c>
      <c r="P12" s="58">
        <f t="shared" si="12"/>
        <v>184891</v>
      </c>
      <c r="Q12" s="80">
        <f t="shared" si="17"/>
        <v>0.34248186198895564</v>
      </c>
      <c r="S12" s="3"/>
      <c r="T12" s="50"/>
      <c r="U12" s="50"/>
      <c r="V12" s="50"/>
      <c r="W12" s="3"/>
      <c r="X12" s="3"/>
      <c r="Y12" s="3"/>
      <c r="AD12"/>
      <c r="AE12"/>
      <c r="AF12"/>
    </row>
    <row r="13" spans="1:32">
      <c r="A13" s="77">
        <v>1992</v>
      </c>
      <c r="B13" s="79">
        <v>2520.52</v>
      </c>
      <c r="C13" s="76">
        <f t="shared" si="7"/>
        <v>6228.456972</v>
      </c>
      <c r="D13" s="57">
        <f t="shared" si="0"/>
        <v>23630</v>
      </c>
      <c r="E13" s="80">
        <f t="shared" si="8"/>
        <v>0.26358260567075753</v>
      </c>
      <c r="F13" s="79">
        <v>16232.88</v>
      </c>
      <c r="G13" s="76">
        <f t="shared" si="1"/>
        <v>40113.069767999994</v>
      </c>
      <c r="H13" s="57">
        <f t="shared" si="9"/>
        <v>115230</v>
      </c>
      <c r="I13" s="80">
        <f t="shared" si="2"/>
        <v>0.34811307617807857</v>
      </c>
      <c r="J13" s="79">
        <v>9812.91</v>
      </c>
      <c r="K13" s="76">
        <f t="shared" si="14"/>
        <v>24248.681901</v>
      </c>
      <c r="L13" s="58">
        <f t="shared" si="15"/>
        <v>46031</v>
      </c>
      <c r="M13" s="80">
        <f t="shared" si="4"/>
        <v>0.52679024789815554</v>
      </c>
      <c r="N13" s="79">
        <f t="shared" si="16"/>
        <v>28566.31</v>
      </c>
      <c r="O13" s="76">
        <f t="shared" si="5"/>
        <v>70590.208641000005</v>
      </c>
      <c r="P13" s="58">
        <f t="shared" si="12"/>
        <v>184891</v>
      </c>
      <c r="Q13" s="80">
        <f t="shared" si="17"/>
        <v>0.38179364404432886</v>
      </c>
      <c r="R13" s="8"/>
      <c r="S13" s="3"/>
      <c r="W13" s="3"/>
      <c r="X13" s="3"/>
      <c r="Y13" s="3"/>
      <c r="AD13"/>
      <c r="AE13"/>
      <c r="AF13"/>
    </row>
    <row r="14" spans="1:32">
      <c r="A14" s="77">
        <v>1993</v>
      </c>
      <c r="B14" s="79">
        <v>2671.52</v>
      </c>
      <c r="C14" s="76">
        <f t="shared" si="7"/>
        <v>6601.5930719999997</v>
      </c>
      <c r="D14" s="57">
        <f t="shared" si="0"/>
        <v>23630</v>
      </c>
      <c r="E14" s="80">
        <f t="shared" si="8"/>
        <v>0.2793733843419382</v>
      </c>
      <c r="F14" s="79">
        <v>16539.32</v>
      </c>
      <c r="G14" s="76">
        <f t="shared" si="1"/>
        <v>40870.313651999997</v>
      </c>
      <c r="H14" s="57">
        <f t="shared" si="9"/>
        <v>115230</v>
      </c>
      <c r="I14" s="80">
        <f t="shared" si="2"/>
        <v>0.35468466243165842</v>
      </c>
      <c r="J14" s="79">
        <v>10376.870000000001</v>
      </c>
      <c r="K14" s="76">
        <f t="shared" si="14"/>
        <v>25642.283457000001</v>
      </c>
      <c r="L14" s="58">
        <f t="shared" si="15"/>
        <v>46031</v>
      </c>
      <c r="M14" s="80">
        <f t="shared" si="4"/>
        <v>0.55706553098998501</v>
      </c>
      <c r="N14" s="79">
        <f t="shared" si="16"/>
        <v>29587.710000000003</v>
      </c>
      <c r="O14" s="76">
        <f t="shared" si="5"/>
        <v>73114.190180999998</v>
      </c>
      <c r="P14" s="58">
        <f t="shared" si="12"/>
        <v>184891</v>
      </c>
      <c r="Q14" s="80">
        <f t="shared" si="17"/>
        <v>0.3954448306353473</v>
      </c>
      <c r="S14" s="3"/>
      <c r="W14" s="3"/>
      <c r="X14" s="3"/>
      <c r="Y14" s="3"/>
      <c r="AD14"/>
      <c r="AE14"/>
      <c r="AF14"/>
    </row>
    <row r="15" spans="1:32">
      <c r="A15" s="77">
        <v>1994</v>
      </c>
      <c r="B15" s="79">
        <v>3853.87</v>
      </c>
      <c r="C15" s="76">
        <f t="shared" si="7"/>
        <v>9523.2981569999993</v>
      </c>
      <c r="D15" s="57">
        <f t="shared" si="0"/>
        <v>23630</v>
      </c>
      <c r="E15" s="80">
        <f t="shared" si="8"/>
        <v>0.4030172728311468</v>
      </c>
      <c r="F15" s="79">
        <v>13107.65</v>
      </c>
      <c r="G15" s="76">
        <f t="shared" si="1"/>
        <v>32390.313914999999</v>
      </c>
      <c r="H15" s="57">
        <f t="shared" si="9"/>
        <v>115230</v>
      </c>
      <c r="I15" s="80">
        <f t="shared" si="2"/>
        <v>0.28109271817235093</v>
      </c>
      <c r="J15" s="79">
        <v>9523.07</v>
      </c>
      <c r="K15" s="76">
        <f t="shared" si="14"/>
        <v>23532.458276999998</v>
      </c>
      <c r="L15" s="58">
        <f t="shared" si="15"/>
        <v>46031</v>
      </c>
      <c r="M15" s="80">
        <f t="shared" si="4"/>
        <v>0.51123065492820052</v>
      </c>
      <c r="N15" s="79">
        <f t="shared" si="16"/>
        <v>26484.59</v>
      </c>
      <c r="O15" s="76">
        <f t="shared" si="5"/>
        <v>65446.070348999994</v>
      </c>
      <c r="P15" s="58">
        <f t="shared" si="12"/>
        <v>184891</v>
      </c>
      <c r="Q15" s="80">
        <f t="shared" si="17"/>
        <v>0.35397109837147289</v>
      </c>
      <c r="R15" s="49"/>
      <c r="S15" s="3"/>
      <c r="W15" s="3"/>
      <c r="X15" s="3"/>
      <c r="Y15" s="3"/>
      <c r="AD15"/>
      <c r="AE15"/>
      <c r="AF15"/>
    </row>
    <row r="16" spans="1:32">
      <c r="A16" s="77">
        <v>1995</v>
      </c>
      <c r="B16" s="79">
        <v>3324.26</v>
      </c>
      <c r="C16" s="76">
        <f t="shared" si="7"/>
        <v>8214.5788859999993</v>
      </c>
      <c r="D16" s="57">
        <f t="shared" si="0"/>
        <v>23630</v>
      </c>
      <c r="E16" s="80">
        <f t="shared" si="8"/>
        <v>0.34763346957257718</v>
      </c>
      <c r="F16" s="79">
        <v>12037.78</v>
      </c>
      <c r="G16" s="76">
        <f t="shared" si="1"/>
        <v>29746.558158</v>
      </c>
      <c r="H16" s="57">
        <f t="shared" si="9"/>
        <v>115230</v>
      </c>
      <c r="I16" s="80">
        <f t="shared" si="2"/>
        <v>0.25814942426451443</v>
      </c>
      <c r="J16" s="79">
        <v>8889.74</v>
      </c>
      <c r="K16" s="76">
        <f t="shared" si="14"/>
        <v>21967.436513999997</v>
      </c>
      <c r="L16" s="58">
        <f t="shared" si="15"/>
        <v>46031</v>
      </c>
      <c r="M16" s="80">
        <f t="shared" si="4"/>
        <v>0.47723135526058519</v>
      </c>
      <c r="N16" s="79">
        <f t="shared" si="16"/>
        <v>24251.78</v>
      </c>
      <c r="O16" s="76">
        <f t="shared" si="5"/>
        <v>59928.573557999996</v>
      </c>
      <c r="P16" s="58">
        <f t="shared" si="12"/>
        <v>184891</v>
      </c>
      <c r="Q16" s="80">
        <f t="shared" si="17"/>
        <v>0.32412920887441787</v>
      </c>
      <c r="S16" s="3"/>
      <c r="W16" s="3"/>
      <c r="X16" s="3"/>
      <c r="Y16" s="3"/>
      <c r="AD16"/>
      <c r="AE16"/>
      <c r="AF16"/>
    </row>
    <row r="17" spans="1:32">
      <c r="A17" s="77">
        <v>1996</v>
      </c>
      <c r="B17" s="79">
        <v>3494.1</v>
      </c>
      <c r="C17" s="76">
        <f t="shared" si="7"/>
        <v>8634.2705099999985</v>
      </c>
      <c r="D17" s="57">
        <f t="shared" si="0"/>
        <v>23630</v>
      </c>
      <c r="E17" s="80">
        <f t="shared" si="8"/>
        <v>0.36539443546339395</v>
      </c>
      <c r="F17" s="79">
        <v>13120.65</v>
      </c>
      <c r="G17" s="76">
        <f t="shared" si="1"/>
        <v>32422.438214999998</v>
      </c>
      <c r="H17" s="57">
        <f t="shared" si="9"/>
        <v>115230</v>
      </c>
      <c r="I17" s="80">
        <f t="shared" si="2"/>
        <v>0.28137150234313979</v>
      </c>
      <c r="J17" s="79">
        <v>9080.82</v>
      </c>
      <c r="K17" s="76">
        <f t="shared" si="14"/>
        <v>22439.614301999998</v>
      </c>
      <c r="L17" s="58">
        <f t="shared" si="15"/>
        <v>46031</v>
      </c>
      <c r="M17" s="80">
        <f t="shared" si="4"/>
        <v>0.48748917690252219</v>
      </c>
      <c r="N17" s="79">
        <f t="shared" si="16"/>
        <v>25695.57</v>
      </c>
      <c r="O17" s="76">
        <f t="shared" si="5"/>
        <v>63496.323026999999</v>
      </c>
      <c r="P17" s="58">
        <f t="shared" si="12"/>
        <v>184891</v>
      </c>
      <c r="Q17" s="80">
        <f t="shared" si="17"/>
        <v>0.34342571042938813</v>
      </c>
      <c r="S17" s="3"/>
      <c r="T17" s="15"/>
      <c r="U17" s="15"/>
      <c r="W17" s="3"/>
      <c r="X17" s="3"/>
      <c r="Y17" s="3"/>
      <c r="AD17"/>
      <c r="AE17"/>
      <c r="AF17"/>
    </row>
    <row r="18" spans="1:32">
      <c r="A18" s="77">
        <v>1997</v>
      </c>
      <c r="B18" s="79">
        <v>4439.21</v>
      </c>
      <c r="C18" s="76">
        <f t="shared" si="7"/>
        <v>10969.731830999999</v>
      </c>
      <c r="D18" s="57">
        <f t="shared" si="0"/>
        <v>23630</v>
      </c>
      <c r="E18" s="80">
        <f t="shared" si="8"/>
        <v>0.46422902374100716</v>
      </c>
      <c r="F18" s="79">
        <v>14209.23</v>
      </c>
      <c r="G18" s="76">
        <f t="shared" si="1"/>
        <v>35112.428252999998</v>
      </c>
      <c r="H18" s="57">
        <f t="shared" si="9"/>
        <v>115230</v>
      </c>
      <c r="I18" s="80">
        <f t="shared" si="2"/>
        <v>0.30471603100755013</v>
      </c>
      <c r="J18" s="79">
        <v>9383.31</v>
      </c>
      <c r="K18" s="76">
        <f t="shared" si="14"/>
        <v>23187.097340999997</v>
      </c>
      <c r="L18" s="58">
        <f t="shared" si="15"/>
        <v>46031</v>
      </c>
      <c r="M18" s="80">
        <f t="shared" si="4"/>
        <v>0.50372786472160058</v>
      </c>
      <c r="N18" s="79">
        <f t="shared" si="16"/>
        <v>28031.75</v>
      </c>
      <c r="O18" s="76">
        <f t="shared" si="5"/>
        <v>69269.257424999989</v>
      </c>
      <c r="P18" s="58">
        <f t="shared" si="12"/>
        <v>184891</v>
      </c>
      <c r="Q18" s="80">
        <f t="shared" si="17"/>
        <v>0.37464915774699681</v>
      </c>
      <c r="S18" s="3"/>
      <c r="T18" s="7"/>
      <c r="U18" s="7"/>
      <c r="W18" s="3"/>
      <c r="X18" s="3"/>
      <c r="Y18" s="3"/>
      <c r="AD18"/>
      <c r="AE18"/>
      <c r="AF18"/>
    </row>
    <row r="19" spans="1:32">
      <c r="A19" s="77">
        <v>1998</v>
      </c>
      <c r="B19" s="79">
        <v>4555.63</v>
      </c>
      <c r="C19" s="76">
        <f t="shared" si="7"/>
        <v>11257.417293</v>
      </c>
      <c r="D19" s="57">
        <f t="shared" si="0"/>
        <v>23630</v>
      </c>
      <c r="E19" s="80">
        <f t="shared" si="8"/>
        <v>0.47640360952179434</v>
      </c>
      <c r="F19" s="79">
        <v>12236.88</v>
      </c>
      <c r="G19" s="76">
        <f t="shared" si="1"/>
        <v>30238.554167999995</v>
      </c>
      <c r="H19" s="57">
        <f t="shared" si="9"/>
        <v>115230</v>
      </c>
      <c r="I19" s="80">
        <f t="shared" si="2"/>
        <v>0.26241911106482685</v>
      </c>
      <c r="J19" s="79">
        <v>8911.64</v>
      </c>
      <c r="K19" s="76">
        <f t="shared" si="14"/>
        <v>22021.553603999997</v>
      </c>
      <c r="L19" s="58">
        <f t="shared" si="15"/>
        <v>46031</v>
      </c>
      <c r="M19" s="80">
        <f t="shared" si="4"/>
        <v>0.47840702144207159</v>
      </c>
      <c r="N19" s="79">
        <f t="shared" si="16"/>
        <v>25704.149999999998</v>
      </c>
      <c r="O19" s="76">
        <f t="shared" si="5"/>
        <v>63517.525064999994</v>
      </c>
      <c r="P19" s="58">
        <f t="shared" si="12"/>
        <v>184891</v>
      </c>
      <c r="Q19" s="80">
        <f t="shared" si="17"/>
        <v>0.34354038360439393</v>
      </c>
      <c r="R19" s="8"/>
      <c r="S19" s="3"/>
      <c r="W19" s="3"/>
      <c r="X19" s="3"/>
      <c r="Y19" s="3"/>
      <c r="AD19"/>
      <c r="AE19"/>
      <c r="AF19"/>
    </row>
    <row r="20" spans="1:32">
      <c r="A20" s="77">
        <v>1999</v>
      </c>
      <c r="B20" s="79">
        <v>3549.63</v>
      </c>
      <c r="C20" s="76">
        <f t="shared" si="7"/>
        <v>8771.4906929999997</v>
      </c>
      <c r="D20" s="57">
        <f t="shared" si="0"/>
        <v>23630</v>
      </c>
      <c r="E20" s="80">
        <f t="shared" si="8"/>
        <v>0.37120146817604738</v>
      </c>
      <c r="F20" s="79">
        <v>14848.39</v>
      </c>
      <c r="G20" s="76">
        <f t="shared" si="1"/>
        <v>36691.856528999997</v>
      </c>
      <c r="H20" s="57">
        <f t="shared" si="9"/>
        <v>115230</v>
      </c>
      <c r="I20" s="80">
        <f t="shared" si="2"/>
        <v>0.31842277643842748</v>
      </c>
      <c r="J20" s="79">
        <v>7791.82</v>
      </c>
      <c r="K20" s="76">
        <f t="shared" si="14"/>
        <v>19254.366402</v>
      </c>
      <c r="L20" s="58">
        <f t="shared" si="15"/>
        <v>46031</v>
      </c>
      <c r="M20" s="80">
        <f t="shared" si="4"/>
        <v>0.41829129069540094</v>
      </c>
      <c r="N20" s="79">
        <f t="shared" si="16"/>
        <v>26189.84</v>
      </c>
      <c r="O20" s="76">
        <f t="shared" si="5"/>
        <v>64717.713623999996</v>
      </c>
      <c r="P20" s="58">
        <f t="shared" si="12"/>
        <v>184891</v>
      </c>
      <c r="Q20" s="80">
        <f t="shared" si="17"/>
        <v>0.35003171395038157</v>
      </c>
      <c r="R20" s="48"/>
      <c r="S20" s="3"/>
      <c r="W20" s="3"/>
      <c r="X20" s="3"/>
      <c r="Y20" s="3"/>
      <c r="AD20"/>
      <c r="AE20"/>
      <c r="AF20"/>
    </row>
    <row r="21" spans="1:32">
      <c r="A21" s="77">
        <v>2000</v>
      </c>
      <c r="B21" s="79">
        <v>5997.69</v>
      </c>
      <c r="C21" s="76">
        <f t="shared" si="7"/>
        <v>14820.891758999998</v>
      </c>
      <c r="D21" s="57">
        <f t="shared" si="0"/>
        <v>23630</v>
      </c>
      <c r="E21" s="80">
        <f t="shared" si="8"/>
        <v>0.62720659157850178</v>
      </c>
      <c r="F21" s="79">
        <v>13548.42</v>
      </c>
      <c r="G21" s="76">
        <f t="shared" si="1"/>
        <v>33479.500661999999</v>
      </c>
      <c r="H21" s="57">
        <f t="shared" si="9"/>
        <v>115230</v>
      </c>
      <c r="I21" s="80">
        <f t="shared" si="2"/>
        <v>0.29054500270762823</v>
      </c>
      <c r="J21" s="79">
        <v>8440</v>
      </c>
      <c r="K21" s="76">
        <f t="shared" si="14"/>
        <v>20856.083999999999</v>
      </c>
      <c r="L21" s="58">
        <f t="shared" si="15"/>
        <v>46031</v>
      </c>
      <c r="M21" s="80">
        <f t="shared" si="4"/>
        <v>0.45308778866416111</v>
      </c>
      <c r="N21" s="79">
        <f t="shared" si="16"/>
        <v>27986.109999999997</v>
      </c>
      <c r="O21" s="76">
        <f t="shared" si="5"/>
        <v>69156.476420999985</v>
      </c>
      <c r="P21" s="58">
        <f t="shared" si="12"/>
        <v>184891</v>
      </c>
      <c r="Q21" s="80">
        <f t="shared" si="17"/>
        <v>0.37403917130092856</v>
      </c>
      <c r="S21" s="3"/>
      <c r="W21" s="3"/>
      <c r="X21" s="3"/>
      <c r="Y21" s="3"/>
      <c r="AD21"/>
      <c r="AE21"/>
      <c r="AF21"/>
    </row>
    <row r="22" spans="1:32">
      <c r="A22" s="77">
        <v>2001</v>
      </c>
      <c r="B22" s="79">
        <v>4840.1099999999997</v>
      </c>
      <c r="C22" s="76">
        <f t="shared" si="7"/>
        <v>11960.395820999998</v>
      </c>
      <c r="D22" s="57">
        <f t="shared" si="0"/>
        <v>23630</v>
      </c>
      <c r="E22" s="80">
        <f t="shared" si="8"/>
        <v>0.50615301823952596</v>
      </c>
      <c r="F22" s="79">
        <v>17584.66</v>
      </c>
      <c r="G22" s="76">
        <f t="shared" si="1"/>
        <v>43453.453325999995</v>
      </c>
      <c r="H22" s="57">
        <f t="shared" si="9"/>
        <v>115230</v>
      </c>
      <c r="I22" s="80">
        <f t="shared" si="2"/>
        <v>0.3771019120541525</v>
      </c>
      <c r="J22" s="79">
        <v>9095.2999999999993</v>
      </c>
      <c r="K22" s="76">
        <f t="shared" si="14"/>
        <v>22475.395829999998</v>
      </c>
      <c r="L22" s="58">
        <f t="shared" si="15"/>
        <v>46031</v>
      </c>
      <c r="M22" s="80">
        <f t="shared" si="4"/>
        <v>0.48826651235037255</v>
      </c>
      <c r="N22" s="79">
        <f t="shared" si="16"/>
        <v>31520.07</v>
      </c>
      <c r="O22" s="76">
        <f t="shared" si="5"/>
        <v>77889.244976999995</v>
      </c>
      <c r="P22" s="58">
        <f t="shared" si="12"/>
        <v>184891</v>
      </c>
      <c r="Q22" s="80">
        <f t="shared" si="17"/>
        <v>0.42127115423141198</v>
      </c>
      <c r="R22" s="16"/>
      <c r="S22" s="3"/>
      <c r="W22" s="3"/>
      <c r="X22" s="3"/>
      <c r="Y22" s="3"/>
      <c r="AD22"/>
      <c r="AE22"/>
      <c r="AF22"/>
    </row>
    <row r="23" spans="1:32">
      <c r="A23" s="77">
        <v>2002</v>
      </c>
      <c r="B23" s="79">
        <v>5327.88</v>
      </c>
      <c r="C23" s="76">
        <f t="shared" si="7"/>
        <v>13165.724268</v>
      </c>
      <c r="D23" s="57">
        <f t="shared" si="0"/>
        <v>23630</v>
      </c>
      <c r="E23" s="81">
        <f t="shared" si="8"/>
        <v>0.55716141633516714</v>
      </c>
      <c r="F23" s="79">
        <v>21437.13</v>
      </c>
      <c r="G23" s="76">
        <f t="shared" si="1"/>
        <v>52973.291942999997</v>
      </c>
      <c r="H23" s="57">
        <f t="shared" si="9"/>
        <v>115230</v>
      </c>
      <c r="I23" s="80">
        <f t="shared" si="2"/>
        <v>0.45971788547253317</v>
      </c>
      <c r="J23" s="79">
        <v>9518.06</v>
      </c>
      <c r="K23" s="76">
        <f t="shared" si="14"/>
        <v>23520.078065999998</v>
      </c>
      <c r="L23" s="58">
        <f t="shared" si="15"/>
        <v>46031</v>
      </c>
      <c r="M23" s="80">
        <f t="shared" si="4"/>
        <v>0.51096170115791528</v>
      </c>
      <c r="N23" s="79">
        <f t="shared" si="16"/>
        <v>36283.07</v>
      </c>
      <c r="O23" s="76">
        <f t="shared" si="5"/>
        <v>89659.094276999997</v>
      </c>
      <c r="P23" s="58">
        <f t="shared" si="12"/>
        <v>184891</v>
      </c>
      <c r="Q23" s="80">
        <f t="shared" si="17"/>
        <v>0.48492946804874221</v>
      </c>
      <c r="R23" s="8"/>
      <c r="S23" s="3"/>
      <c r="T23" s="50"/>
      <c r="U23" s="50"/>
      <c r="V23" s="50"/>
      <c r="W23" s="3"/>
      <c r="X23" s="3"/>
      <c r="Y23" s="3"/>
      <c r="AD23"/>
      <c r="AE23"/>
      <c r="AF23"/>
    </row>
    <row r="24" spans="1:32">
      <c r="A24" s="77">
        <v>2003</v>
      </c>
      <c r="B24" s="79">
        <v>4215.1899999999996</v>
      </c>
      <c r="C24" s="76">
        <f t="shared" si="7"/>
        <v>10416.156008999998</v>
      </c>
      <c r="D24" s="57">
        <f t="shared" si="0"/>
        <v>23630</v>
      </c>
      <c r="E24" s="80">
        <f t="shared" si="8"/>
        <v>0.44080220097333889</v>
      </c>
      <c r="F24" s="79">
        <v>12332.72</v>
      </c>
      <c r="G24" s="76">
        <f t="shared" si="1"/>
        <v>30475.384391999996</v>
      </c>
      <c r="H24" s="57">
        <f t="shared" si="9"/>
        <v>115230</v>
      </c>
      <c r="I24" s="80">
        <f t="shared" si="2"/>
        <v>0.26447439375162712</v>
      </c>
      <c r="J24" s="79">
        <v>8418.7999999999993</v>
      </c>
      <c r="K24" s="76">
        <f t="shared" si="14"/>
        <v>20803.696679999997</v>
      </c>
      <c r="L24" s="58">
        <f t="shared" si="15"/>
        <v>46031</v>
      </c>
      <c r="M24" s="80">
        <f t="shared" si="4"/>
        <v>0.4519497008537724</v>
      </c>
      <c r="N24" s="79">
        <f t="shared" si="16"/>
        <v>24966.709999999995</v>
      </c>
      <c r="O24" s="76">
        <f t="shared" si="5"/>
        <v>61695.237080999985</v>
      </c>
      <c r="P24" s="58">
        <f t="shared" si="12"/>
        <v>184891</v>
      </c>
      <c r="Q24" s="80">
        <f t="shared" si="17"/>
        <v>0.33368437122953515</v>
      </c>
      <c r="S24" s="3"/>
      <c r="W24" s="3"/>
      <c r="X24" s="3"/>
      <c r="Y24" s="3"/>
      <c r="AD24"/>
      <c r="AE24"/>
      <c r="AF24"/>
    </row>
    <row r="25" spans="1:32">
      <c r="A25" s="77">
        <v>2004</v>
      </c>
      <c r="B25" s="79">
        <v>8770.7999999999993</v>
      </c>
      <c r="C25" s="76">
        <f t="shared" si="7"/>
        <v>21673.523879999997</v>
      </c>
      <c r="D25" s="57">
        <f t="shared" si="0"/>
        <v>23630</v>
      </c>
      <c r="E25" s="80">
        <f t="shared" si="8"/>
        <v>0.9172037190012694</v>
      </c>
      <c r="F25" s="79">
        <v>13641.93</v>
      </c>
      <c r="G25" s="76">
        <f t="shared" si="1"/>
        <v>33710.573222999999</v>
      </c>
      <c r="H25" s="57">
        <f t="shared" si="9"/>
        <v>115230</v>
      </c>
      <c r="I25" s="80">
        <f t="shared" si="2"/>
        <v>0.29255031869304871</v>
      </c>
      <c r="J25" s="79">
        <v>7106.65</v>
      </c>
      <c r="K25" s="76">
        <f t="shared" si="14"/>
        <v>17561.242814999998</v>
      </c>
      <c r="L25" s="58">
        <f t="shared" si="15"/>
        <v>46031</v>
      </c>
      <c r="M25" s="80">
        <f t="shared" si="4"/>
        <v>0.38150904423106163</v>
      </c>
      <c r="N25" s="79">
        <f t="shared" si="16"/>
        <v>29519.38</v>
      </c>
      <c r="O25" s="76">
        <f t="shared" si="5"/>
        <v>72945.339917999998</v>
      </c>
      <c r="P25" s="58">
        <f t="shared" si="12"/>
        <v>184891</v>
      </c>
      <c r="Q25" s="80">
        <f t="shared" si="17"/>
        <v>0.39453158843859354</v>
      </c>
      <c r="R25" s="49"/>
      <c r="S25" s="3"/>
      <c r="W25" s="3"/>
      <c r="X25" s="3"/>
      <c r="Y25" s="3"/>
      <c r="AD25"/>
      <c r="AE25"/>
      <c r="AF25"/>
    </row>
    <row r="26" spans="1:32">
      <c r="A26" s="77">
        <v>2005</v>
      </c>
      <c r="B26" s="79">
        <v>7876.89</v>
      </c>
      <c r="C26" s="76">
        <f t="shared" si="7"/>
        <v>19464.582879000001</v>
      </c>
      <c r="D26" s="57">
        <f t="shared" si="0"/>
        <v>23630</v>
      </c>
      <c r="E26" s="80">
        <f t="shared" si="8"/>
        <v>0.82372335501481175</v>
      </c>
      <c r="F26" s="79">
        <v>16016.05</v>
      </c>
      <c r="G26" s="76">
        <f t="shared" si="1"/>
        <v>39577.261154999993</v>
      </c>
      <c r="H26" s="57">
        <f t="shared" si="9"/>
        <v>115230</v>
      </c>
      <c r="I26" s="80">
        <f t="shared" si="2"/>
        <v>0.34346317065868259</v>
      </c>
      <c r="J26" s="79">
        <v>7778.33</v>
      </c>
      <c r="K26" s="76">
        <f t="shared" si="14"/>
        <v>19221.031262999997</v>
      </c>
      <c r="L26" s="58">
        <f t="shared" si="15"/>
        <v>46031</v>
      </c>
      <c r="M26" s="80">
        <f t="shared" si="4"/>
        <v>0.41756710180096018</v>
      </c>
      <c r="N26" s="79">
        <f t="shared" si="16"/>
        <v>31671.269999999997</v>
      </c>
      <c r="O26" s="76">
        <f t="shared" si="5"/>
        <v>78262.875296999991</v>
      </c>
      <c r="P26" s="58">
        <f t="shared" si="12"/>
        <v>184891</v>
      </c>
      <c r="Q26" s="80">
        <f t="shared" si="17"/>
        <v>0.42329196822452142</v>
      </c>
      <c r="S26" s="3"/>
      <c r="W26" s="3"/>
      <c r="X26" s="3"/>
      <c r="Y26" s="3"/>
      <c r="AD26"/>
      <c r="AE26"/>
      <c r="AF26"/>
    </row>
    <row r="27" spans="1:32">
      <c r="A27" s="77">
        <v>2006</v>
      </c>
      <c r="B27" s="79">
        <v>6285.64</v>
      </c>
      <c r="C27" s="76">
        <f t="shared" si="7"/>
        <v>15532.445003999999</v>
      </c>
      <c r="D27" s="57">
        <f t="shared" si="0"/>
        <v>23630</v>
      </c>
      <c r="E27" s="80">
        <f t="shared" si="8"/>
        <v>0.65731887448159121</v>
      </c>
      <c r="F27" s="79">
        <v>12406.89</v>
      </c>
      <c r="G27" s="76">
        <f t="shared" si="1"/>
        <v>30658.665878999996</v>
      </c>
      <c r="H27" s="57">
        <f t="shared" si="9"/>
        <v>115230</v>
      </c>
      <c r="I27" s="80">
        <f t="shared" si="2"/>
        <v>0.26606496467065865</v>
      </c>
      <c r="J27" s="79">
        <v>5248.41</v>
      </c>
      <c r="K27" s="76">
        <f t="shared" si="14"/>
        <v>12969.345950999999</v>
      </c>
      <c r="L27" s="58">
        <f t="shared" si="15"/>
        <v>46031</v>
      </c>
      <c r="M27" s="80">
        <f t="shared" si="4"/>
        <v>0.28175242664725947</v>
      </c>
      <c r="N27" s="79">
        <f t="shared" si="16"/>
        <v>23940.94</v>
      </c>
      <c r="O27" s="76">
        <f t="shared" si="5"/>
        <v>59160.45683399999</v>
      </c>
      <c r="P27" s="58">
        <f t="shared" si="12"/>
        <v>184891</v>
      </c>
      <c r="Q27" s="80">
        <f t="shared" si="17"/>
        <v>0.31997477883726083</v>
      </c>
      <c r="S27" s="3"/>
      <c r="U27" s="7"/>
      <c r="W27" s="3"/>
      <c r="X27" s="3"/>
      <c r="Y27" s="3"/>
      <c r="AD27"/>
      <c r="AE27"/>
      <c r="AF27"/>
    </row>
    <row r="28" spans="1:32">
      <c r="A28" s="77">
        <v>2007</v>
      </c>
      <c r="B28" s="79">
        <v>7657.26</v>
      </c>
      <c r="C28" s="76">
        <f t="shared" si="7"/>
        <v>18921.855186000001</v>
      </c>
      <c r="D28" s="57">
        <f t="shared" si="0"/>
        <v>23630</v>
      </c>
      <c r="E28" s="80">
        <f t="shared" si="8"/>
        <v>0.80075561515023275</v>
      </c>
      <c r="F28" s="79">
        <v>12137.14</v>
      </c>
      <c r="G28" s="76">
        <f t="shared" si="1"/>
        <v>29992.086653999995</v>
      </c>
      <c r="H28" s="57">
        <f t="shared" si="9"/>
        <v>115230</v>
      </c>
      <c r="I28" s="80">
        <f t="shared" si="2"/>
        <v>0.26028019312678985</v>
      </c>
      <c r="J28" s="79">
        <v>6476.28</v>
      </c>
      <c r="K28" s="76">
        <f t="shared" si="14"/>
        <v>16003.535507999999</v>
      </c>
      <c r="L28" s="58">
        <f t="shared" si="15"/>
        <v>46031</v>
      </c>
      <c r="M28" s="80">
        <f t="shared" si="4"/>
        <v>0.34766864738980252</v>
      </c>
      <c r="N28" s="79">
        <f t="shared" si="16"/>
        <v>26270.68</v>
      </c>
      <c r="O28" s="76">
        <f t="shared" si="5"/>
        <v>64917.477348</v>
      </c>
      <c r="P28" s="58">
        <f t="shared" si="12"/>
        <v>184891</v>
      </c>
      <c r="Q28" s="80">
        <f t="shared" si="17"/>
        <v>0.35111215444775573</v>
      </c>
      <c r="S28" s="3"/>
      <c r="T28" s="92"/>
      <c r="W28" s="3"/>
      <c r="X28" s="3"/>
      <c r="Y28" s="3"/>
      <c r="AD28"/>
      <c r="AE28"/>
      <c r="AF28"/>
    </row>
    <row r="29" spans="1:32">
      <c r="A29" s="77">
        <v>2008</v>
      </c>
      <c r="B29" s="79">
        <v>9288.74</v>
      </c>
      <c r="C29" s="76">
        <f t="shared" si="7"/>
        <v>22953.405413999997</v>
      </c>
      <c r="D29" s="57">
        <f t="shared" si="0"/>
        <v>23630</v>
      </c>
      <c r="E29" s="80">
        <f t="shared" si="8"/>
        <v>0.97136713559035115</v>
      </c>
      <c r="F29" s="79">
        <v>13969.87</v>
      </c>
      <c r="G29" s="76">
        <f t="shared" si="1"/>
        <v>34520.945757000001</v>
      </c>
      <c r="H29" s="57">
        <f t="shared" si="9"/>
        <v>115230</v>
      </c>
      <c r="I29" s="80">
        <f t="shared" si="2"/>
        <v>0.29958297107524084</v>
      </c>
      <c r="J29" s="79">
        <v>7845.05</v>
      </c>
      <c r="K29" s="76">
        <f t="shared" si="14"/>
        <v>19385.903054999999</v>
      </c>
      <c r="L29" s="58">
        <f t="shared" si="15"/>
        <v>46031</v>
      </c>
      <c r="M29" s="80">
        <f t="shared" si="4"/>
        <v>0.4211488574004475</v>
      </c>
      <c r="N29" s="79">
        <f t="shared" si="16"/>
        <v>31103.660000000003</v>
      </c>
      <c r="O29" s="76">
        <f t="shared" si="5"/>
        <v>76860.254226000005</v>
      </c>
      <c r="P29" s="58">
        <f t="shared" si="12"/>
        <v>184891</v>
      </c>
      <c r="Q29" s="80">
        <f t="shared" si="17"/>
        <v>0.41570576299549467</v>
      </c>
      <c r="S29" s="3"/>
      <c r="T29" s="92"/>
      <c r="U29" s="9"/>
      <c r="V29" s="9"/>
      <c r="W29" s="3"/>
      <c r="X29" s="3"/>
      <c r="Y29" s="3"/>
      <c r="AD29"/>
      <c r="AE29"/>
      <c r="AF29"/>
    </row>
    <row r="30" spans="1:32">
      <c r="A30" s="77">
        <v>2009</v>
      </c>
      <c r="B30" s="79">
        <v>9549.19</v>
      </c>
      <c r="C30" s="76">
        <f t="shared" si="7"/>
        <v>23597.003409000001</v>
      </c>
      <c r="D30" s="57">
        <f t="shared" si="0"/>
        <v>23630</v>
      </c>
      <c r="E30" s="80">
        <f t="shared" si="8"/>
        <v>0.99860361443080836</v>
      </c>
      <c r="F30" s="79">
        <v>16029.93</v>
      </c>
      <c r="G30" s="76">
        <f t="shared" si="1"/>
        <v>39611.560022999998</v>
      </c>
      <c r="H30" s="57">
        <f t="shared" si="9"/>
        <v>115230</v>
      </c>
      <c r="I30" s="80">
        <f t="shared" si="2"/>
        <v>0.34376082637334027</v>
      </c>
      <c r="J30" s="79">
        <v>9188.58</v>
      </c>
      <c r="K30" s="76">
        <f t="shared" si="14"/>
        <v>22705.900038</v>
      </c>
      <c r="L30" s="58">
        <f t="shared" si="15"/>
        <v>46031</v>
      </c>
      <c r="M30" s="80">
        <f t="shared" si="4"/>
        <v>0.49327409871608263</v>
      </c>
      <c r="N30" s="79">
        <f t="shared" si="16"/>
        <v>34767.700000000004</v>
      </c>
      <c r="O30" s="76">
        <f t="shared" si="5"/>
        <v>85914.463470000002</v>
      </c>
      <c r="P30" s="58">
        <f t="shared" si="12"/>
        <v>184891</v>
      </c>
      <c r="Q30" s="80">
        <f t="shared" si="17"/>
        <v>0.46467628748830392</v>
      </c>
      <c r="R30" s="3"/>
      <c r="S30" s="3"/>
      <c r="T30" s="92"/>
      <c r="W30" s="3"/>
      <c r="X30" s="3"/>
      <c r="Y30" s="3"/>
      <c r="AD30"/>
      <c r="AE30"/>
      <c r="AF30"/>
    </row>
    <row r="31" spans="1:32">
      <c r="A31" s="77">
        <v>2010</v>
      </c>
      <c r="B31" s="79">
        <v>8640.94</v>
      </c>
      <c r="C31" s="76">
        <f t="shared" si="7"/>
        <v>21352.626833999999</v>
      </c>
      <c r="D31" s="57">
        <f t="shared" si="0"/>
        <v>23630</v>
      </c>
      <c r="E31" s="80">
        <f t="shared" si="8"/>
        <v>0.90362364934405415</v>
      </c>
      <c r="F31" s="79">
        <v>14344.3</v>
      </c>
      <c r="G31" s="76">
        <f t="shared" si="1"/>
        <v>35446.199729999993</v>
      </c>
      <c r="H31" s="57">
        <f t="shared" si="9"/>
        <v>115230</v>
      </c>
      <c r="I31" s="80">
        <f t="shared" si="2"/>
        <v>0.30761259854204626</v>
      </c>
      <c r="J31" s="79">
        <v>9253.07</v>
      </c>
      <c r="K31" s="76">
        <f t="shared" si="14"/>
        <v>22865.261276999998</v>
      </c>
      <c r="L31" s="58">
        <f t="shared" si="15"/>
        <v>46031</v>
      </c>
      <c r="M31" s="80">
        <f t="shared" si="4"/>
        <v>0.49673614036192998</v>
      </c>
      <c r="N31" s="79">
        <f t="shared" si="16"/>
        <v>32238.309999999998</v>
      </c>
      <c r="O31" s="76">
        <f t="shared" si="5"/>
        <v>79664.087840999986</v>
      </c>
      <c r="P31" s="58">
        <f t="shared" si="12"/>
        <v>184891</v>
      </c>
      <c r="Q31" s="80">
        <f t="shared" si="17"/>
        <v>0.43087055530555834</v>
      </c>
      <c r="R31" s="32"/>
      <c r="S31" s="3"/>
      <c r="T31" s="92"/>
      <c r="U31" s="68"/>
      <c r="W31" s="3"/>
      <c r="X31" s="3"/>
      <c r="Y31" s="3"/>
      <c r="AD31"/>
      <c r="AE31"/>
      <c r="AF31"/>
    </row>
    <row r="32" spans="1:32">
      <c r="A32" s="77">
        <v>2011</v>
      </c>
      <c r="B32" s="79">
        <v>5377.06</v>
      </c>
      <c r="C32" s="76">
        <f t="shared" si="7"/>
        <v>13287.252966</v>
      </c>
      <c r="D32" s="57">
        <f t="shared" si="0"/>
        <v>23630</v>
      </c>
      <c r="E32" s="80">
        <f t="shared" si="8"/>
        <v>0.56230439974608548</v>
      </c>
      <c r="F32" s="79">
        <v>11745.11</v>
      </c>
      <c r="G32" s="76">
        <f t="shared" si="1"/>
        <v>29023.341321</v>
      </c>
      <c r="H32" s="57">
        <f t="shared" si="9"/>
        <v>115230</v>
      </c>
      <c r="I32" s="80">
        <f t="shared" si="2"/>
        <v>0.2518731347826087</v>
      </c>
      <c r="J32" s="79">
        <v>6334.76</v>
      </c>
      <c r="K32" s="76">
        <f t="shared" si="14"/>
        <v>15653.825435999999</v>
      </c>
      <c r="L32" s="58">
        <f t="shared" si="15"/>
        <v>46031</v>
      </c>
      <c r="M32" s="80">
        <f t="shared" si="4"/>
        <v>0.34007137442158542</v>
      </c>
      <c r="N32" s="79">
        <f t="shared" si="16"/>
        <v>23456.930000000004</v>
      </c>
      <c r="O32" s="76">
        <f t="shared" si="5"/>
        <v>57964.419723000006</v>
      </c>
      <c r="P32" s="58">
        <f t="shared" si="12"/>
        <v>184891</v>
      </c>
      <c r="Q32" s="80">
        <f t="shared" si="17"/>
        <v>0.3135059019800856</v>
      </c>
      <c r="S32" s="3"/>
      <c r="T32" s="92"/>
      <c r="W32" s="3"/>
      <c r="X32" s="3"/>
      <c r="Y32" s="3"/>
      <c r="AD32"/>
      <c r="AE32"/>
      <c r="AF32"/>
    </row>
    <row r="33" spans="1:38">
      <c r="A33" s="77">
        <v>2012</v>
      </c>
      <c r="B33" s="79">
        <v>3677.21</v>
      </c>
      <c r="C33" s="76">
        <f t="shared" si="7"/>
        <v>9086.7536309999996</v>
      </c>
      <c r="D33" s="57">
        <f t="shared" si="0"/>
        <v>23630</v>
      </c>
      <c r="E33" s="80">
        <f t="shared" si="8"/>
        <v>0.3845431075327973</v>
      </c>
      <c r="F33" s="79">
        <v>9921.7199999999993</v>
      </c>
      <c r="G33" s="76">
        <f t="shared" si="1"/>
        <v>24517.562291999999</v>
      </c>
      <c r="H33" s="57">
        <f t="shared" si="9"/>
        <v>115230</v>
      </c>
      <c r="I33" s="80">
        <f t="shared" si="2"/>
        <v>0.21277065253840144</v>
      </c>
      <c r="J33" s="79">
        <v>5904.54</v>
      </c>
      <c r="K33" s="76">
        <f t="shared" si="14"/>
        <v>14590.708793999998</v>
      </c>
      <c r="L33" s="58">
        <f t="shared" si="15"/>
        <v>46031</v>
      </c>
      <c r="M33" s="80">
        <f t="shared" si="4"/>
        <v>0.31697570754491533</v>
      </c>
      <c r="N33" s="79">
        <f t="shared" si="16"/>
        <v>19503.469999999998</v>
      </c>
      <c r="O33" s="76">
        <f t="shared" si="5"/>
        <v>48195.024716999993</v>
      </c>
      <c r="P33" s="58">
        <f t="shared" si="12"/>
        <v>184891</v>
      </c>
      <c r="Q33" s="80">
        <f t="shared" si="17"/>
        <v>0.26066722943247639</v>
      </c>
      <c r="S33" s="3"/>
      <c r="T33" s="92"/>
      <c r="W33" s="3"/>
      <c r="X33" s="3"/>
      <c r="Y33" s="3"/>
      <c r="AD33"/>
      <c r="AE33"/>
      <c r="AF33"/>
    </row>
    <row r="34" spans="1:38">
      <c r="A34" s="77">
        <v>2013</v>
      </c>
      <c r="B34" s="79">
        <v>3637.4</v>
      </c>
      <c r="C34" s="76">
        <f t="shared" si="7"/>
        <v>8988.3791399999991</v>
      </c>
      <c r="D34" s="57">
        <f t="shared" si="0"/>
        <v>23630</v>
      </c>
      <c r="E34" s="80">
        <f t="shared" si="8"/>
        <v>0.38037998899703762</v>
      </c>
      <c r="F34" s="79">
        <v>13079.86</v>
      </c>
      <c r="G34" s="76">
        <f t="shared" si="1"/>
        <v>32321.642046000001</v>
      </c>
      <c r="H34" s="57">
        <f t="shared" si="9"/>
        <v>115230</v>
      </c>
      <c r="I34" s="80">
        <f t="shared" si="2"/>
        <v>0.28049676339494922</v>
      </c>
      <c r="J34" s="79">
        <v>7446.52</v>
      </c>
      <c r="K34" s="76">
        <f t="shared" si="14"/>
        <v>18401.095571999998</v>
      </c>
      <c r="L34" s="58">
        <f t="shared" si="15"/>
        <v>46031</v>
      </c>
      <c r="M34" s="80">
        <f t="shared" si="4"/>
        <v>0.39975441706675935</v>
      </c>
      <c r="N34" s="79">
        <f t="shared" si="16"/>
        <v>24163.780000000002</v>
      </c>
      <c r="O34" s="76">
        <f t="shared" si="5"/>
        <v>59711.116758000004</v>
      </c>
      <c r="P34" s="58">
        <f t="shared" si="12"/>
        <v>184891</v>
      </c>
      <c r="Q34" s="80">
        <f t="shared" si="17"/>
        <v>0.32295307374615317</v>
      </c>
      <c r="R34" s="8"/>
      <c r="S34" s="3"/>
      <c r="T34" s="92"/>
      <c r="W34" s="3"/>
      <c r="X34" s="3"/>
      <c r="Y34" s="3"/>
      <c r="AD34"/>
      <c r="AE34"/>
      <c r="AF34"/>
    </row>
    <row r="35" spans="1:38">
      <c r="A35" s="77">
        <v>2014</v>
      </c>
      <c r="B35" s="79">
        <v>4323.25</v>
      </c>
      <c r="C35" s="76">
        <f t="shared" si="7"/>
        <v>10683.183074999999</v>
      </c>
      <c r="D35" s="57">
        <f t="shared" si="0"/>
        <v>23630</v>
      </c>
      <c r="E35" s="80">
        <f t="shared" si="8"/>
        <v>0.45210254231908586</v>
      </c>
      <c r="F35" s="79">
        <v>17722.650000000001</v>
      </c>
      <c r="G35" s="76">
        <f t="shared" si="1"/>
        <v>43794.440415000005</v>
      </c>
      <c r="H35" s="57">
        <f t="shared" si="9"/>
        <v>115230</v>
      </c>
      <c r="I35" s="80">
        <f t="shared" si="2"/>
        <v>0.38006109880239525</v>
      </c>
      <c r="J35" s="79">
        <v>8482.31</v>
      </c>
      <c r="K35" s="76">
        <f t="shared" si="14"/>
        <v>20960.636240999997</v>
      </c>
      <c r="L35" s="58">
        <f t="shared" si="15"/>
        <v>46031</v>
      </c>
      <c r="M35" s="80">
        <f t="shared" si="4"/>
        <v>0.45535913278008289</v>
      </c>
      <c r="N35" s="79">
        <f t="shared" si="16"/>
        <v>30528.21</v>
      </c>
      <c r="O35" s="76">
        <f t="shared" si="5"/>
        <v>75438.259730999998</v>
      </c>
      <c r="P35" s="58">
        <f t="shared" si="12"/>
        <v>184891</v>
      </c>
      <c r="Q35" s="80">
        <f t="shared" si="17"/>
        <v>0.40801477481867693</v>
      </c>
      <c r="S35" s="3"/>
      <c r="T35" s="92"/>
      <c r="W35" s="3"/>
      <c r="X35" s="3"/>
      <c r="Y35" s="3"/>
      <c r="AD35"/>
      <c r="AE35"/>
      <c r="AF35"/>
    </row>
    <row r="36" spans="1:38">
      <c r="A36" s="77">
        <v>2015</v>
      </c>
      <c r="B36" s="79">
        <v>6145.86</v>
      </c>
      <c r="C36" s="76">
        <f t="shared" si="7"/>
        <v>15187.034645999998</v>
      </c>
      <c r="D36" s="57">
        <f t="shared" si="0"/>
        <v>23630</v>
      </c>
      <c r="E36" s="80">
        <f t="shared" si="8"/>
        <v>0.64270142386796436</v>
      </c>
      <c r="F36" s="79">
        <v>22261.16</v>
      </c>
      <c r="G36" s="76">
        <f t="shared" si="1"/>
        <v>55009.552475999997</v>
      </c>
      <c r="H36" s="57">
        <f t="shared" si="9"/>
        <v>115230</v>
      </c>
      <c r="I36" s="80">
        <f t="shared" si="2"/>
        <v>0.47738915626139022</v>
      </c>
      <c r="J36" s="79">
        <v>8950.75</v>
      </c>
      <c r="K36" s="76">
        <f t="shared" si="14"/>
        <v>22118.198324999998</v>
      </c>
      <c r="L36" s="58">
        <f t="shared" si="15"/>
        <v>46031</v>
      </c>
      <c r="M36" s="80">
        <f t="shared" si="4"/>
        <v>0.48050657871868951</v>
      </c>
      <c r="N36" s="79">
        <f t="shared" si="16"/>
        <v>37357.769999999997</v>
      </c>
      <c r="O36" s="76">
        <f t="shared" si="5"/>
        <v>92314.785446999987</v>
      </c>
      <c r="P36" s="58">
        <f t="shared" si="12"/>
        <v>184891</v>
      </c>
      <c r="Q36" s="80">
        <f t="shared" si="17"/>
        <v>0.49929301830267558</v>
      </c>
      <c r="R36" s="56"/>
      <c r="S36" s="3"/>
      <c r="T36" s="92"/>
      <c r="U36" s="68"/>
      <c r="W36" s="3"/>
      <c r="X36" s="3"/>
      <c r="Y36" s="3"/>
      <c r="AD36"/>
      <c r="AE36"/>
      <c r="AF36"/>
    </row>
    <row r="37" spans="1:38">
      <c r="A37" s="77">
        <v>2016</v>
      </c>
      <c r="B37" s="79">
        <v>6505.51</v>
      </c>
      <c r="C37" s="76">
        <f t="shared" si="7"/>
        <v>16075.765760999999</v>
      </c>
      <c r="D37" s="57">
        <f t="shared" si="0"/>
        <v>23630</v>
      </c>
      <c r="E37" s="80">
        <f t="shared" si="8"/>
        <v>0.68031171227253484</v>
      </c>
      <c r="F37" s="79">
        <v>25279.26</v>
      </c>
      <c r="G37" s="76">
        <f t="shared" si="1"/>
        <v>62467.57938599999</v>
      </c>
      <c r="H37" s="57">
        <f t="shared" si="9"/>
        <v>115230</v>
      </c>
      <c r="I37" s="80">
        <f t="shared" si="2"/>
        <v>0.54211211825045558</v>
      </c>
      <c r="J37" s="79">
        <v>7738.84</v>
      </c>
      <c r="K37" s="76">
        <f t="shared" si="14"/>
        <v>19123.447523999999</v>
      </c>
      <c r="L37" s="58">
        <f t="shared" si="15"/>
        <v>46031</v>
      </c>
      <c r="M37" s="80">
        <f t="shared" si="4"/>
        <v>0.41544714483717493</v>
      </c>
      <c r="N37" s="79">
        <f t="shared" si="16"/>
        <v>39523.61</v>
      </c>
      <c r="O37" s="76">
        <f t="shared" si="5"/>
        <v>97666.792670999988</v>
      </c>
      <c r="P37" s="58">
        <f t="shared" si="12"/>
        <v>184891</v>
      </c>
      <c r="Q37" s="80">
        <f t="shared" si="17"/>
        <v>0.52823984223677733</v>
      </c>
      <c r="S37" s="3"/>
      <c r="T37" s="92"/>
      <c r="W37" s="3"/>
      <c r="X37" s="3"/>
      <c r="Y37" s="3"/>
      <c r="AD37"/>
      <c r="AE37"/>
      <c r="AF37"/>
    </row>
    <row r="38" spans="1:38">
      <c r="A38" s="77">
        <v>2017</v>
      </c>
      <c r="B38" s="79">
        <v>6406.28</v>
      </c>
      <c r="C38" s="76">
        <f t="shared" si="7"/>
        <v>15830.558507999998</v>
      </c>
      <c r="D38" s="57">
        <f t="shared" si="0"/>
        <v>23630</v>
      </c>
      <c r="E38" s="80">
        <f t="shared" si="8"/>
        <v>0.66993476546762587</v>
      </c>
      <c r="F38" s="79">
        <v>26507.41</v>
      </c>
      <c r="G38" s="76">
        <f t="shared" si="1"/>
        <v>65502.460850999996</v>
      </c>
      <c r="H38" s="57">
        <f t="shared" si="9"/>
        <v>115230</v>
      </c>
      <c r="I38" s="80">
        <f t="shared" si="2"/>
        <v>0.56844971666232746</v>
      </c>
      <c r="J38" s="79">
        <v>9534.16</v>
      </c>
      <c r="K38" s="76">
        <f t="shared" si="14"/>
        <v>23559.862775999998</v>
      </c>
      <c r="L38" s="58">
        <f t="shared" si="15"/>
        <v>46031</v>
      </c>
      <c r="M38" s="80">
        <f t="shared" si="4"/>
        <v>0.51182600369316322</v>
      </c>
      <c r="N38" s="79">
        <f t="shared" si="16"/>
        <v>42447.85</v>
      </c>
      <c r="O38" s="76">
        <f t="shared" si="5"/>
        <v>104892.88213499999</v>
      </c>
      <c r="P38" s="58">
        <f t="shared" si="12"/>
        <v>184891</v>
      </c>
      <c r="Q38" s="80">
        <f t="shared" si="17"/>
        <v>0.56732281254901529</v>
      </c>
      <c r="S38" s="3"/>
      <c r="T38" s="92"/>
      <c r="W38" s="3"/>
      <c r="X38" s="3"/>
      <c r="Y38" s="3"/>
      <c r="AD38"/>
      <c r="AE38"/>
      <c r="AF38"/>
    </row>
    <row r="39" spans="1:38">
      <c r="A39" s="77">
        <v>2018</v>
      </c>
      <c r="B39" s="79">
        <v>6677.46</v>
      </c>
      <c r="C39" s="76">
        <f t="shared" si="7"/>
        <v>16500.671405999998</v>
      </c>
      <c r="D39" s="57">
        <f t="shared" si="0"/>
        <v>23630</v>
      </c>
      <c r="E39" s="80">
        <f t="shared" si="8"/>
        <v>0.69829333076597533</v>
      </c>
      <c r="F39" s="79">
        <v>23296.04</v>
      </c>
      <c r="G39" s="76">
        <f t="shared" si="1"/>
        <v>57566.844444000002</v>
      </c>
      <c r="H39" s="57">
        <f t="shared" si="9"/>
        <v>115230</v>
      </c>
      <c r="I39" s="80">
        <f t="shared" si="2"/>
        <v>0.49958209185108049</v>
      </c>
      <c r="J39" s="79">
        <v>10296.49</v>
      </c>
      <c r="K39" s="76">
        <f t="shared" si="14"/>
        <v>25443.656438999998</v>
      </c>
      <c r="L39" s="58">
        <f t="shared" si="15"/>
        <v>46031</v>
      </c>
      <c r="M39" s="80">
        <f t="shared" si="4"/>
        <v>0.55275046032021891</v>
      </c>
      <c r="N39" s="79">
        <f t="shared" si="16"/>
        <v>40269.99</v>
      </c>
      <c r="O39" s="76">
        <f t="shared" si="5"/>
        <v>99511.172288999995</v>
      </c>
      <c r="P39" s="58">
        <f t="shared" si="12"/>
        <v>184891</v>
      </c>
      <c r="Q39" s="80">
        <f t="shared" si="17"/>
        <v>0.53821533924853016</v>
      </c>
      <c r="R39" s="3"/>
      <c r="S39" s="3"/>
      <c r="T39" s="92"/>
      <c r="W39" s="3"/>
      <c r="X39" s="3"/>
      <c r="Y39" s="3"/>
      <c r="AD39"/>
      <c r="AE39"/>
      <c r="AF39"/>
    </row>
    <row r="40" spans="1:38">
      <c r="A40" s="77">
        <v>2019</v>
      </c>
      <c r="B40" s="79">
        <v>7077.0370000000003</v>
      </c>
      <c r="C40" s="76">
        <f t="shared" ref="C40:C41" si="18">B40*2.4711</f>
        <v>17488.066130700001</v>
      </c>
      <c r="D40" s="57">
        <f>$B$57</f>
        <v>23630</v>
      </c>
      <c r="E40" s="80">
        <f t="shared" ref="E40:E41" si="19">C40/D40</f>
        <v>0.74007897294540836</v>
      </c>
      <c r="F40" s="79">
        <v>13128.82</v>
      </c>
      <c r="G40" s="76">
        <f t="shared" ref="G40:G41" si="20">F40*2.4711</f>
        <v>32442.627101999999</v>
      </c>
      <c r="H40" s="57">
        <f>$B$58</f>
        <v>115230</v>
      </c>
      <c r="I40" s="80">
        <f t="shared" ref="I40:I41" si="21">G40/H40</f>
        <v>0.28154670747201249</v>
      </c>
      <c r="J40" s="79">
        <v>6779.74</v>
      </c>
      <c r="K40" s="76">
        <f t="shared" ref="K40:K41" si="22">J40*2.4711</f>
        <v>16753.415514</v>
      </c>
      <c r="L40" s="58">
        <f t="shared" si="15"/>
        <v>46031</v>
      </c>
      <c r="M40" s="80">
        <f t="shared" ref="M40:M41" si="23">K40/L40</f>
        <v>0.36395940809454497</v>
      </c>
      <c r="N40" s="79">
        <f t="shared" ref="N40:N41" si="24">J40+F40+B40</f>
        <v>26985.596999999998</v>
      </c>
      <c r="O40" s="76">
        <f t="shared" ref="O40:O41" si="25">N40*2.4711</f>
        <v>66684.108746699989</v>
      </c>
      <c r="P40" s="58">
        <f t="shared" si="12"/>
        <v>184891</v>
      </c>
      <c r="Q40" s="80">
        <f t="shared" ref="Q40:Q41" si="26">O40/P40</f>
        <v>0.36066714305563813</v>
      </c>
      <c r="R40" s="3"/>
      <c r="S40" s="3"/>
      <c r="T40" s="92"/>
      <c r="W40" s="3"/>
      <c r="X40" s="3"/>
      <c r="Y40" s="3"/>
      <c r="AD40"/>
      <c r="AE40"/>
      <c r="AF40"/>
    </row>
    <row r="41" spans="1:38">
      <c r="A41" s="77">
        <v>2020</v>
      </c>
      <c r="B41" s="79">
        <v>6493.45</v>
      </c>
      <c r="C41" s="76">
        <f t="shared" si="18"/>
        <v>16045.964294999998</v>
      </c>
      <c r="D41" s="57">
        <f>$B$57</f>
        <v>23630</v>
      </c>
      <c r="E41" s="80">
        <f t="shared" si="19"/>
        <v>0.67905054147270405</v>
      </c>
      <c r="F41" s="79">
        <v>11459.47</v>
      </c>
      <c r="G41" s="76">
        <f t="shared" si="20"/>
        <v>28317.496316999997</v>
      </c>
      <c r="H41" s="57">
        <f>$B$58</f>
        <v>115230</v>
      </c>
      <c r="I41" s="80">
        <f t="shared" si="21"/>
        <v>0.24574760320229105</v>
      </c>
      <c r="J41" s="79">
        <v>7595.04</v>
      </c>
      <c r="K41" s="76">
        <f t="shared" si="22"/>
        <v>18768.103343999999</v>
      </c>
      <c r="L41" s="58">
        <f t="shared" si="15"/>
        <v>46031</v>
      </c>
      <c r="M41" s="80">
        <f t="shared" si="23"/>
        <v>0.40772747374595381</v>
      </c>
      <c r="N41" s="79">
        <f t="shared" si="24"/>
        <v>25547.96</v>
      </c>
      <c r="O41" s="76">
        <f t="shared" si="25"/>
        <v>63131.563955999991</v>
      </c>
      <c r="P41" s="58">
        <f t="shared" si="12"/>
        <v>184891</v>
      </c>
      <c r="Q41" s="80">
        <f t="shared" si="26"/>
        <v>0.34145287740344304</v>
      </c>
      <c r="R41" s="3"/>
      <c r="S41" s="3"/>
      <c r="T41" s="92"/>
      <c r="W41" s="3"/>
      <c r="X41" s="3"/>
      <c r="Y41" s="3"/>
      <c r="AD41"/>
      <c r="AE41"/>
      <c r="AF41"/>
    </row>
    <row r="42" spans="1:38">
      <c r="A42" s="77">
        <v>2021</v>
      </c>
      <c r="B42" s="79">
        <v>6709.15</v>
      </c>
      <c r="C42" s="76">
        <f t="shared" si="7"/>
        <v>16578.980564999998</v>
      </c>
      <c r="D42" s="57">
        <f>$B$57</f>
        <v>23630</v>
      </c>
      <c r="E42" s="80">
        <f t="shared" si="8"/>
        <v>0.70160730279305961</v>
      </c>
      <c r="F42" s="79">
        <v>11755.1</v>
      </c>
      <c r="G42" s="76">
        <f t="shared" si="1"/>
        <v>29048.027609999997</v>
      </c>
      <c r="H42" s="57">
        <f>$B$58</f>
        <v>115230</v>
      </c>
      <c r="I42" s="80">
        <f t="shared" si="2"/>
        <v>0.25208736969539181</v>
      </c>
      <c r="J42" s="79">
        <v>9064.09</v>
      </c>
      <c r="K42" s="76">
        <f t="shared" si="14"/>
        <v>22398.272798999998</v>
      </c>
      <c r="L42" s="58">
        <f t="shared" si="15"/>
        <v>46031</v>
      </c>
      <c r="M42" s="94">
        <f t="shared" si="4"/>
        <v>0.48659105383328621</v>
      </c>
      <c r="N42" s="84">
        <f t="shared" si="16"/>
        <v>27528.340000000004</v>
      </c>
      <c r="O42" s="76">
        <f t="shared" si="5"/>
        <v>68025.280974000008</v>
      </c>
      <c r="P42" s="58">
        <f t="shared" si="12"/>
        <v>184891</v>
      </c>
      <c r="Q42" s="80">
        <f t="shared" si="17"/>
        <v>0.36792099655472688</v>
      </c>
      <c r="R42" s="55"/>
      <c r="S42" s="3"/>
      <c r="T42" s="92"/>
      <c r="U42" s="68"/>
      <c r="W42" s="3"/>
      <c r="X42" s="3"/>
      <c r="Y42" s="3"/>
      <c r="AD42"/>
      <c r="AE42"/>
      <c r="AF42"/>
    </row>
    <row r="43" spans="1:38">
      <c r="A43" s="77">
        <v>2022</v>
      </c>
      <c r="B43" s="79">
        <v>6323.62</v>
      </c>
      <c r="C43" s="76">
        <f t="shared" ref="C43" si="27">B43*2.4711</f>
        <v>15626.297381999999</v>
      </c>
      <c r="D43" s="57">
        <f>$B$57</f>
        <v>23630</v>
      </c>
      <c r="E43" s="94">
        <f t="shared" ref="E43" si="28">C43/D43</f>
        <v>0.66129062132881922</v>
      </c>
      <c r="F43" s="95">
        <v>14281.3</v>
      </c>
      <c r="G43" s="76">
        <f t="shared" ref="G43" si="29">F43*2.4711</f>
        <v>35290.520429999997</v>
      </c>
      <c r="H43" s="57">
        <f>$B$58</f>
        <v>115230</v>
      </c>
      <c r="I43" s="94">
        <f t="shared" ref="I43" si="30">G43/H43</f>
        <v>0.30626156756053108</v>
      </c>
      <c r="J43" s="84">
        <v>10727.240000000002</v>
      </c>
      <c r="K43" s="76">
        <f t="shared" ref="K43" si="31">J43*2.4711</f>
        <v>26508.082764000002</v>
      </c>
      <c r="L43" s="58">
        <f t="shared" si="15"/>
        <v>46031</v>
      </c>
      <c r="M43" s="94">
        <f t="shared" ref="M43" si="32">K43/L43</f>
        <v>0.57587457939214881</v>
      </c>
      <c r="N43" s="84">
        <f>J43+F43+B43</f>
        <v>31332.16</v>
      </c>
      <c r="O43" s="76">
        <f t="shared" ref="O43" si="33">N43*2.4711</f>
        <v>77424.900576</v>
      </c>
      <c r="P43" s="58">
        <f t="shared" si="12"/>
        <v>184891</v>
      </c>
      <c r="Q43" s="80">
        <f t="shared" ref="Q43" si="34">O43/P43</f>
        <v>0.41875970477740937</v>
      </c>
      <c r="R43" s="55"/>
      <c r="S43" s="3"/>
      <c r="T43" s="92"/>
      <c r="U43" s="68"/>
      <c r="W43" s="3"/>
      <c r="X43" s="3"/>
      <c r="Y43" s="3"/>
      <c r="AD43"/>
      <c r="AE43"/>
      <c r="AF43"/>
    </row>
    <row r="44" spans="1:38">
      <c r="A44" s="77">
        <v>2023</v>
      </c>
      <c r="B44" s="79">
        <v>5310.41</v>
      </c>
      <c r="C44" s="76">
        <f t="shared" ref="C44:C45" si="35">B44*2.4711</f>
        <v>13122.554150999998</v>
      </c>
      <c r="D44" s="57">
        <f t="shared" ref="D44:D45" si="36">$B$57</f>
        <v>23630</v>
      </c>
      <c r="E44" s="94">
        <f t="shared" ref="E44:E45" si="37">C44/D44</f>
        <v>0.55533449644519672</v>
      </c>
      <c r="F44" s="95">
        <v>14929.560000000001</v>
      </c>
      <c r="G44" s="76">
        <f t="shared" ref="G44:G45" si="38">F44*2.4711</f>
        <v>36892.435716</v>
      </c>
      <c r="H44" s="57">
        <f t="shared" ref="H44:H45" si="39">$B$58</f>
        <v>115230</v>
      </c>
      <c r="I44" s="94">
        <f t="shared" ref="I44:I45" si="40">G44/H44</f>
        <v>0.32016346191096068</v>
      </c>
      <c r="J44" s="84">
        <v>12019.509999999998</v>
      </c>
      <c r="K44" s="76">
        <f t="shared" ref="K44:K45" si="41">J44*2.4711</f>
        <v>29701.411160999993</v>
      </c>
      <c r="L44" s="58">
        <f t="shared" si="15"/>
        <v>46031</v>
      </c>
      <c r="M44" s="94">
        <f t="shared" ref="M44:M45" si="42">K44/L44</f>
        <v>0.64524801027568357</v>
      </c>
      <c r="N44" s="84">
        <f t="shared" ref="N44:N45" si="43">J44+F44+B44</f>
        <v>32259.48</v>
      </c>
      <c r="O44" s="76">
        <f t="shared" ref="O44:O45" si="44">N44*2.4711</f>
        <v>79716.401027999993</v>
      </c>
      <c r="P44" s="58">
        <f t="shared" si="12"/>
        <v>184891</v>
      </c>
      <c r="Q44" s="80">
        <f t="shared" ref="Q44:Q45" si="45">O44/P44</f>
        <v>0.43115349599493752</v>
      </c>
      <c r="R44" s="55"/>
      <c r="S44" s="3"/>
      <c r="T44" s="92"/>
      <c r="U44" s="68"/>
      <c r="W44" s="3"/>
      <c r="X44" s="3"/>
      <c r="Y44" s="3"/>
      <c r="AD44"/>
      <c r="AE44"/>
      <c r="AF44"/>
    </row>
    <row r="45" spans="1:38">
      <c r="A45" s="77">
        <v>2024</v>
      </c>
      <c r="B45" s="79">
        <v>6060.3265800711051</v>
      </c>
      <c r="C45" s="76">
        <f t="shared" si="35"/>
        <v>14975.673012013707</v>
      </c>
      <c r="D45" s="57">
        <f t="shared" si="36"/>
        <v>23630</v>
      </c>
      <c r="E45" s="94">
        <f t="shared" si="37"/>
        <v>0.63375679272169727</v>
      </c>
      <c r="F45" s="95">
        <v>14210.818217177424</v>
      </c>
      <c r="G45" s="76">
        <f t="shared" si="38"/>
        <v>35116.352896467128</v>
      </c>
      <c r="H45" s="57">
        <f t="shared" si="39"/>
        <v>115230</v>
      </c>
      <c r="I45" s="94">
        <f t="shared" si="40"/>
        <v>0.30475009022361477</v>
      </c>
      <c r="J45" s="84">
        <v>13227.120803664271</v>
      </c>
      <c r="K45" s="76">
        <f t="shared" si="41"/>
        <v>32685.53821793478</v>
      </c>
      <c r="L45" s="58">
        <f t="shared" si="15"/>
        <v>46031</v>
      </c>
      <c r="M45" s="94">
        <f t="shared" si="42"/>
        <v>0.71007664873530407</v>
      </c>
      <c r="N45" s="84">
        <f t="shared" si="43"/>
        <v>33498.265600912797</v>
      </c>
      <c r="O45" s="76">
        <f t="shared" si="44"/>
        <v>82777.5641264156</v>
      </c>
      <c r="P45" s="58">
        <f t="shared" si="12"/>
        <v>184891</v>
      </c>
      <c r="Q45" s="80">
        <f t="shared" si="45"/>
        <v>0.44771007851337058</v>
      </c>
      <c r="R45" s="55"/>
      <c r="S45" s="3"/>
      <c r="T45" s="92"/>
      <c r="U45" s="68"/>
      <c r="W45" s="3"/>
      <c r="X45" s="3"/>
      <c r="Y45" s="3"/>
      <c r="AD45"/>
      <c r="AE45"/>
      <c r="AF45"/>
    </row>
    <row r="46" spans="1:38">
      <c r="B46" s="68"/>
      <c r="F46" s="68"/>
      <c r="J46" s="68"/>
      <c r="K46" s="76"/>
      <c r="N46" s="68"/>
      <c r="O46" s="76"/>
      <c r="X46" s="7"/>
      <c r="Y46" s="7"/>
      <c r="Z46" s="7"/>
      <c r="AA46" s="25"/>
      <c r="AB46" s="25"/>
      <c r="AG46" s="15"/>
      <c r="AH46" s="15"/>
      <c r="AI46" s="15"/>
      <c r="AJ46" s="15"/>
      <c r="AK46" s="15"/>
      <c r="AL46" s="15"/>
    </row>
    <row r="47" spans="1:38" s="9" customFormat="1">
      <c r="A47" s="83" t="s">
        <v>56</v>
      </c>
      <c r="B47" s="76">
        <f>AVERAGE(B$5:B$45)</f>
        <v>5160.5453395017776</v>
      </c>
      <c r="C47" s="76">
        <f>AVERAGE(C$5:C$45)</f>
        <v>12752.223588442841</v>
      </c>
      <c r="D47" s="57">
        <f t="shared" ref="D47:D48" si="46">$B$57</f>
        <v>23630</v>
      </c>
      <c r="E47" s="50">
        <f>C47/D47</f>
        <v>0.53966244555407705</v>
      </c>
      <c r="F47" s="76">
        <f>AVERAGE(F$5:F$45)</f>
        <v>14592.750955429437</v>
      </c>
      <c r="G47" s="76">
        <f>AVERAGE(G$5:G$45)</f>
        <v>36060.146885961665</v>
      </c>
      <c r="H47" s="57">
        <f t="shared" ref="H47:H48" si="47">$B$58</f>
        <v>115230</v>
      </c>
      <c r="I47" s="50">
        <f>G47/H47</f>
        <v>0.31294061343366886</v>
      </c>
      <c r="J47" s="76">
        <f>AVERAGE(J$5:J$45)</f>
        <v>8443.4437700916042</v>
      </c>
      <c r="K47" s="76">
        <f>AVERAGE(K$5:K$45)</f>
        <v>20864.593900273372</v>
      </c>
      <c r="L47" s="58">
        <f t="shared" si="15"/>
        <v>46031</v>
      </c>
      <c r="M47" s="50">
        <f>K47/L47</f>
        <v>0.45327266190770071</v>
      </c>
      <c r="N47" s="76">
        <f>AVERAGE(N$5:N$45)</f>
        <v>28196.740065022816</v>
      </c>
      <c r="O47" s="76">
        <f>AVERAGE(O$5:O$45)</f>
        <v>69676.964374677889</v>
      </c>
      <c r="P47" s="58">
        <f t="shared" si="12"/>
        <v>184891</v>
      </c>
      <c r="Q47" s="50">
        <f>O47/P47</f>
        <v>0.37685427832981533</v>
      </c>
      <c r="S47"/>
      <c r="T47"/>
      <c r="U47"/>
      <c r="V47"/>
      <c r="W47"/>
      <c r="AC47" s="12"/>
      <c r="AD47" s="12"/>
      <c r="AF47" s="12"/>
    </row>
    <row r="48" spans="1:38">
      <c r="A48" s="18" t="s">
        <v>57</v>
      </c>
      <c r="B48" s="76">
        <f>MAX(B$5:B$45)</f>
        <v>9549.19</v>
      </c>
      <c r="C48" s="76">
        <f>MAX(C$5:C$45)</f>
        <v>23597.003409000001</v>
      </c>
      <c r="D48" s="57">
        <f t="shared" si="46"/>
        <v>23630</v>
      </c>
      <c r="E48" s="50">
        <f t="shared" ref="E48:E49" si="48">C48/D48</f>
        <v>0.99860361443080836</v>
      </c>
      <c r="F48" s="76">
        <f>MAX(F$5:F$45)</f>
        <v>26507.41</v>
      </c>
      <c r="G48" s="76">
        <f>MAX(G$5:G$45)</f>
        <v>65502.460850999996</v>
      </c>
      <c r="H48" s="57">
        <f t="shared" si="47"/>
        <v>115230</v>
      </c>
      <c r="I48" s="50">
        <f t="shared" ref="I48:I49" si="49">G48/H48</f>
        <v>0.56844971666232746</v>
      </c>
      <c r="J48" s="76">
        <f>MAX(J$5:J$45)</f>
        <v>13227.120803664271</v>
      </c>
      <c r="K48" s="76">
        <f>MAX(K$5:K$45)</f>
        <v>32685.53821793478</v>
      </c>
      <c r="L48" s="58">
        <f t="shared" si="15"/>
        <v>46031</v>
      </c>
      <c r="M48" s="50">
        <f t="shared" ref="M48:M49" si="50">K48/L48</f>
        <v>0.71007664873530407</v>
      </c>
      <c r="N48" s="76">
        <f>MAX(N$5:N$45)</f>
        <v>42447.85</v>
      </c>
      <c r="O48" s="76">
        <f>MAX(O$5:O$45)</f>
        <v>104892.88213499999</v>
      </c>
      <c r="P48" s="58">
        <f t="shared" si="12"/>
        <v>184891</v>
      </c>
      <c r="Q48" s="50">
        <f t="shared" ref="Q48:Q49" si="51">O48/P48</f>
        <v>0.56732281254901529</v>
      </c>
    </row>
    <row r="49" spans="1:32">
      <c r="A49" s="18" t="s">
        <v>58</v>
      </c>
      <c r="B49" s="76">
        <f>MIN(B$5:B$45)</f>
        <v>2158.16</v>
      </c>
      <c r="C49" s="76">
        <f>MIN(C$5:C$45)</f>
        <v>5333.0291759999991</v>
      </c>
      <c r="D49" s="57">
        <f>$B$57</f>
        <v>23630</v>
      </c>
      <c r="E49" s="50">
        <f t="shared" si="48"/>
        <v>0.22568891984765124</v>
      </c>
      <c r="F49" s="76">
        <f>MIN(F$5:F$45)</f>
        <v>6330.52</v>
      </c>
      <c r="G49" s="76">
        <f>MIN(G$5:G$45)</f>
        <v>15643.347972</v>
      </c>
      <c r="H49" s="57">
        <f>$B$58</f>
        <v>115230</v>
      </c>
      <c r="I49" s="50">
        <f t="shared" si="49"/>
        <v>0.13575759760479042</v>
      </c>
      <c r="J49" s="76">
        <f>MIN(J$5:J$45)</f>
        <v>5248.41</v>
      </c>
      <c r="K49" s="76">
        <f>MIN(K$5:K$45)</f>
        <v>12969.345950999999</v>
      </c>
      <c r="L49" s="58">
        <f t="shared" si="15"/>
        <v>46031</v>
      </c>
      <c r="M49" s="50">
        <f t="shared" si="50"/>
        <v>0.28175242664725947</v>
      </c>
      <c r="N49" s="76">
        <f>MIN(N$5:N$45)</f>
        <v>15469.880000000001</v>
      </c>
      <c r="O49" s="76">
        <f>MIN(O$5:O$45)</f>
        <v>38227.620468000001</v>
      </c>
      <c r="P49" s="58">
        <f t="shared" si="12"/>
        <v>184891</v>
      </c>
      <c r="Q49" s="50">
        <f t="shared" si="51"/>
        <v>0.20675760565955076</v>
      </c>
      <c r="AC49" s="25"/>
      <c r="AD49" s="25"/>
      <c r="AF49" s="14"/>
    </row>
    <row r="50" spans="1:32">
      <c r="A50" s="18"/>
      <c r="B50" s="76"/>
      <c r="C50" s="76"/>
      <c r="F50" s="76"/>
      <c r="G50" s="76"/>
      <c r="J50" s="76"/>
      <c r="K50" s="76"/>
      <c r="N50" s="76"/>
      <c r="O50" s="76"/>
    </row>
    <row r="51" spans="1:32">
      <c r="A51" s="18" t="s">
        <v>108</v>
      </c>
      <c r="B51" s="3">
        <f>AVERAGE(B$36:B$45)</f>
        <v>6370.9103580071114</v>
      </c>
      <c r="C51" s="3">
        <f>AVERAGE(C$36:C$45)</f>
        <v>15743.156585671368</v>
      </c>
      <c r="D51" s="57">
        <f t="shared" ref="D51:D52" si="52">$B$57</f>
        <v>23630</v>
      </c>
      <c r="E51" s="50">
        <f>C51/D51</f>
        <v>0.66623599600809846</v>
      </c>
      <c r="F51" s="3">
        <f>AVERAGE(F$36:F$45)</f>
        <v>17710.893821717742</v>
      </c>
      <c r="G51" s="3">
        <f>AVERAGE(G$36:G$45)</f>
        <v>43765.389722846703</v>
      </c>
      <c r="H51" s="57">
        <f t="shared" ref="H51:H52" si="53">$B$58</f>
        <v>115230</v>
      </c>
      <c r="I51" s="50">
        <f>G51/H51</f>
        <v>0.3798089883090055</v>
      </c>
      <c r="J51" s="3">
        <f>AVERAGE(J$36:J$45)</f>
        <v>9593.2980803664286</v>
      </c>
      <c r="K51" s="3">
        <f>AVERAGE(K$36:K$45)</f>
        <v>23705.998886393478</v>
      </c>
      <c r="L51" s="58">
        <f t="shared" si="15"/>
        <v>46031</v>
      </c>
      <c r="M51" s="50">
        <f>K51/L51</f>
        <v>0.51500073616461683</v>
      </c>
      <c r="N51" s="3">
        <f>AVERAGE(N$36:N$45)</f>
        <v>33675.102260091277</v>
      </c>
      <c r="O51" s="3">
        <f>AVERAGE(O$36:O$45)</f>
        <v>83214.545194911567</v>
      </c>
      <c r="P51" s="58">
        <f t="shared" si="12"/>
        <v>184891</v>
      </c>
      <c r="Q51" s="50">
        <f>O51/P51</f>
        <v>0.45007353086365248</v>
      </c>
    </row>
    <row r="52" spans="1:32">
      <c r="A52" s="18" t="s">
        <v>60</v>
      </c>
      <c r="B52" s="3">
        <f>MAX(B$36:B$45)</f>
        <v>7077.0370000000003</v>
      </c>
      <c r="C52" s="3">
        <f>MAX(C$36:C$45)</f>
        <v>17488.066130700001</v>
      </c>
      <c r="D52" s="57">
        <f t="shared" si="52"/>
        <v>23630</v>
      </c>
      <c r="E52" s="50">
        <f t="shared" ref="E52:E53" si="54">C52/D52</f>
        <v>0.74007897294540836</v>
      </c>
      <c r="F52" s="3">
        <f>MAX(F$36:F$45)</f>
        <v>26507.41</v>
      </c>
      <c r="G52" s="3">
        <f>MAX(G$36:G$45)</f>
        <v>65502.460850999996</v>
      </c>
      <c r="H52" s="57">
        <f t="shared" si="53"/>
        <v>115230</v>
      </c>
      <c r="I52" s="50">
        <f t="shared" ref="I52:I53" si="55">G52/H52</f>
        <v>0.56844971666232746</v>
      </c>
      <c r="J52" s="3">
        <f>MAX(J$36:J$45)</f>
        <v>13227.120803664271</v>
      </c>
      <c r="K52" s="3">
        <f>MAX(K$36:K$45)</f>
        <v>32685.53821793478</v>
      </c>
      <c r="L52" s="58">
        <f t="shared" si="15"/>
        <v>46031</v>
      </c>
      <c r="M52" s="50">
        <f t="shared" ref="M52:M53" si="56">K52/L52</f>
        <v>0.71007664873530407</v>
      </c>
      <c r="N52" s="3">
        <f>MAX(N$36:N$45)</f>
        <v>42447.85</v>
      </c>
      <c r="O52" s="3">
        <f>MAX(O$36:O$45)</f>
        <v>104892.88213499999</v>
      </c>
      <c r="P52" s="58">
        <f t="shared" si="12"/>
        <v>184891</v>
      </c>
      <c r="Q52" s="50">
        <f t="shared" ref="Q52:Q53" si="57">O52/P52</f>
        <v>0.56732281254901529</v>
      </c>
    </row>
    <row r="53" spans="1:32">
      <c r="A53" s="18" t="s">
        <v>61</v>
      </c>
      <c r="B53" s="3">
        <f>MIN(B$36:B$45)</f>
        <v>5310.41</v>
      </c>
      <c r="C53" s="3">
        <f>MIN(C$36:C$45)</f>
        <v>13122.554150999998</v>
      </c>
      <c r="D53" s="57">
        <f>$B$57</f>
        <v>23630</v>
      </c>
      <c r="E53" s="50">
        <f t="shared" si="54"/>
        <v>0.55533449644519672</v>
      </c>
      <c r="F53" s="3">
        <f>MIN(F$36:F$45)</f>
        <v>11459.47</v>
      </c>
      <c r="G53" s="3">
        <f>MIN(G$36:G$45)</f>
        <v>28317.496316999997</v>
      </c>
      <c r="H53" s="57">
        <f>$B$58</f>
        <v>115230</v>
      </c>
      <c r="I53" s="50">
        <f t="shared" si="55"/>
        <v>0.24574760320229105</v>
      </c>
      <c r="J53" s="3">
        <f>MIN(J$36:J$45)</f>
        <v>6779.74</v>
      </c>
      <c r="K53" s="3">
        <f>MIN(K$36:K$45)</f>
        <v>16753.415514</v>
      </c>
      <c r="L53" s="58">
        <f t="shared" si="15"/>
        <v>46031</v>
      </c>
      <c r="M53" s="50">
        <f t="shared" si="56"/>
        <v>0.36395940809454497</v>
      </c>
      <c r="N53" s="3">
        <f>MIN(N$36:N$45)</f>
        <v>25547.96</v>
      </c>
      <c r="O53" s="3">
        <f>MIN(O$36:O$45)</f>
        <v>63131.563955999991</v>
      </c>
      <c r="P53" s="58">
        <f t="shared" si="12"/>
        <v>184891</v>
      </c>
      <c r="Q53" s="50">
        <f t="shared" si="57"/>
        <v>0.34145287740344304</v>
      </c>
    </row>
    <row r="54" spans="1:32">
      <c r="A54" t="s">
        <v>109</v>
      </c>
    </row>
    <row r="56" spans="1:32">
      <c r="A56" s="15" t="s">
        <v>96</v>
      </c>
      <c r="B56" s="9"/>
    </row>
    <row r="57" spans="1:32">
      <c r="A57" s="15" t="s">
        <v>110</v>
      </c>
      <c r="B57" s="57">
        <v>23630</v>
      </c>
    </row>
    <row r="58" spans="1:32">
      <c r="A58" s="15" t="s">
        <v>111</v>
      </c>
      <c r="B58" s="57">
        <v>115230</v>
      </c>
    </row>
    <row r="59" spans="1:32">
      <c r="A59" s="15" t="s">
        <v>112</v>
      </c>
      <c r="B59" s="57">
        <v>46031</v>
      </c>
    </row>
    <row r="60" spans="1:32">
      <c r="A60" s="15" t="s">
        <v>113</v>
      </c>
      <c r="B60" s="57">
        <f>SUM(B57:B59)</f>
        <v>184891</v>
      </c>
    </row>
  </sheetData>
  <pageMargins left="0.75" right="0.75" top="1"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R111"/>
  <sheetViews>
    <sheetView workbookViewId="0">
      <pane xSplit="3" ySplit="2" topLeftCell="D37" activePane="bottomRight" state="frozen"/>
      <selection pane="bottomRight" activeCell="G79" sqref="G79"/>
      <selection pane="bottomLeft" activeCell="A3" sqref="A3"/>
      <selection pane="topRight" activeCell="D1" sqref="D1"/>
    </sheetView>
  </sheetViews>
  <sheetFormatPr defaultColWidth="9.140625" defaultRowHeight="12.75"/>
  <sheetData>
    <row r="1" spans="1:96">
      <c r="A1" t="s">
        <v>114</v>
      </c>
    </row>
    <row r="2" spans="1:96">
      <c r="A2" t="s">
        <v>115</v>
      </c>
      <c r="B2" t="s">
        <v>116</v>
      </c>
      <c r="C2" t="s">
        <v>117</v>
      </c>
      <c r="D2" t="s">
        <v>118</v>
      </c>
      <c r="E2" t="s">
        <v>119</v>
      </c>
      <c r="F2" t="s">
        <v>120</v>
      </c>
      <c r="G2" t="s">
        <v>121</v>
      </c>
      <c r="H2" t="s">
        <v>122</v>
      </c>
      <c r="I2" t="s">
        <v>123</v>
      </c>
      <c r="J2" t="s">
        <v>124</v>
      </c>
      <c r="K2" t="s">
        <v>125</v>
      </c>
      <c r="L2" t="s">
        <v>126</v>
      </c>
      <c r="M2" t="s">
        <v>127</v>
      </c>
      <c r="N2" t="s">
        <v>128</v>
      </c>
      <c r="O2" t="s">
        <v>129</v>
      </c>
      <c r="P2" t="s">
        <v>130</v>
      </c>
      <c r="Q2" t="s">
        <v>131</v>
      </c>
      <c r="R2" t="s">
        <v>132</v>
      </c>
      <c r="S2" t="s">
        <v>133</v>
      </c>
      <c r="T2" t="s">
        <v>134</v>
      </c>
      <c r="U2" t="s">
        <v>135</v>
      </c>
      <c r="V2" t="s">
        <v>136</v>
      </c>
      <c r="W2" t="s">
        <v>137</v>
      </c>
      <c r="X2" t="s">
        <v>138</v>
      </c>
      <c r="Y2" t="s">
        <v>139</v>
      </c>
      <c r="Z2" t="s">
        <v>140</v>
      </c>
      <c r="AA2" t="s">
        <v>141</v>
      </c>
      <c r="AB2" t="s">
        <v>142</v>
      </c>
      <c r="AC2" t="s">
        <v>143</v>
      </c>
      <c r="AD2" t="s">
        <v>144</v>
      </c>
      <c r="AE2" t="s">
        <v>145</v>
      </c>
      <c r="AF2" t="s">
        <v>146</v>
      </c>
      <c r="AG2" t="s">
        <v>147</v>
      </c>
      <c r="AH2" t="s">
        <v>148</v>
      </c>
      <c r="AI2" t="s">
        <v>149</v>
      </c>
      <c r="AJ2" t="s">
        <v>150</v>
      </c>
      <c r="AK2" t="s">
        <v>151</v>
      </c>
      <c r="AL2" t="s">
        <v>152</v>
      </c>
      <c r="AM2" t="s">
        <v>153</v>
      </c>
      <c r="AN2" t="s">
        <v>154</v>
      </c>
      <c r="AO2" t="s">
        <v>155</v>
      </c>
      <c r="AP2" t="s">
        <v>156</v>
      </c>
      <c r="AQ2" t="s">
        <v>157</v>
      </c>
      <c r="AR2" t="s">
        <v>158</v>
      </c>
      <c r="AS2" t="s">
        <v>159</v>
      </c>
      <c r="AT2" t="s">
        <v>160</v>
      </c>
      <c r="AU2" t="s">
        <v>161</v>
      </c>
      <c r="AV2" t="s">
        <v>162</v>
      </c>
      <c r="AW2" t="s">
        <v>163</v>
      </c>
      <c r="AX2" t="s">
        <v>164</v>
      </c>
      <c r="AY2" t="s">
        <v>165</v>
      </c>
      <c r="AZ2" t="s">
        <v>166</v>
      </c>
      <c r="BA2" t="s">
        <v>167</v>
      </c>
      <c r="BB2" t="s">
        <v>168</v>
      </c>
      <c r="BC2" t="s">
        <v>169</v>
      </c>
      <c r="BD2" t="s">
        <v>170</v>
      </c>
      <c r="BE2" t="s">
        <v>171</v>
      </c>
      <c r="BF2" t="s">
        <v>172</v>
      </c>
      <c r="BG2" t="s">
        <v>173</v>
      </c>
      <c r="BH2" t="s">
        <v>174</v>
      </c>
      <c r="BI2" t="s">
        <v>175</v>
      </c>
      <c r="BJ2" t="s">
        <v>176</v>
      </c>
      <c r="BK2" t="s">
        <v>177</v>
      </c>
      <c r="BL2" t="s">
        <v>178</v>
      </c>
      <c r="BM2" t="s">
        <v>179</v>
      </c>
      <c r="BN2" t="s">
        <v>180</v>
      </c>
      <c r="BO2" t="s">
        <v>181</v>
      </c>
      <c r="BP2" t="s">
        <v>182</v>
      </c>
      <c r="BQ2" t="s">
        <v>183</v>
      </c>
      <c r="BR2" t="s">
        <v>184</v>
      </c>
      <c r="BS2" t="s">
        <v>185</v>
      </c>
      <c r="BT2" t="s">
        <v>186</v>
      </c>
      <c r="BU2" t="s">
        <v>187</v>
      </c>
      <c r="BV2" t="s">
        <v>188</v>
      </c>
      <c r="BW2" t="s">
        <v>189</v>
      </c>
      <c r="BX2" t="s">
        <v>190</v>
      </c>
      <c r="BY2" t="s">
        <v>191</v>
      </c>
      <c r="BZ2" t="s">
        <v>192</v>
      </c>
      <c r="CA2" t="s">
        <v>193</v>
      </c>
      <c r="CB2" t="s">
        <v>194</v>
      </c>
      <c r="CC2" t="s">
        <v>195</v>
      </c>
      <c r="CD2" t="s">
        <v>196</v>
      </c>
      <c r="CE2" t="s">
        <v>197</v>
      </c>
      <c r="CF2" t="s">
        <v>198</v>
      </c>
      <c r="CG2" t="s">
        <v>199</v>
      </c>
      <c r="CH2" t="s">
        <v>200</v>
      </c>
      <c r="CI2" t="s">
        <v>201</v>
      </c>
      <c r="CJ2" t="s">
        <v>202</v>
      </c>
      <c r="CK2" t="s">
        <v>203</v>
      </c>
      <c r="CL2" t="s">
        <v>204</v>
      </c>
      <c r="CM2" t="s">
        <v>205</v>
      </c>
      <c r="CN2" t="s">
        <v>206</v>
      </c>
      <c r="CO2" t="s">
        <v>207</v>
      </c>
      <c r="CP2" t="s">
        <v>208</v>
      </c>
      <c r="CQ2" t="s">
        <v>209</v>
      </c>
      <c r="CR2" t="s">
        <v>210</v>
      </c>
    </row>
    <row r="3" spans="1:96">
      <c r="A3" t="s">
        <v>211</v>
      </c>
      <c r="B3" t="s">
        <v>212</v>
      </c>
      <c r="C3" t="s">
        <v>213</v>
      </c>
      <c r="D3">
        <v>1.1000000000000001</v>
      </c>
      <c r="E3">
        <v>0</v>
      </c>
      <c r="F3" t="s">
        <v>214</v>
      </c>
      <c r="G3">
        <v>0</v>
      </c>
      <c r="H3" t="s">
        <v>214</v>
      </c>
      <c r="I3">
        <v>0</v>
      </c>
      <c r="K3">
        <v>0</v>
      </c>
      <c r="L3" t="s">
        <v>214</v>
      </c>
      <c r="M3">
        <v>0</v>
      </c>
      <c r="N3" t="s">
        <v>214</v>
      </c>
      <c r="O3">
        <v>0</v>
      </c>
      <c r="P3" t="s">
        <v>214</v>
      </c>
      <c r="Q3">
        <v>7.3</v>
      </c>
      <c r="S3">
        <v>17.27</v>
      </c>
      <c r="U3">
        <v>3.23</v>
      </c>
      <c r="W3">
        <v>3.31</v>
      </c>
      <c r="Y3">
        <v>4.2699999999999996</v>
      </c>
      <c r="AA3">
        <v>12.08</v>
      </c>
      <c r="AC3">
        <v>35.42</v>
      </c>
      <c r="AE3">
        <v>29.23</v>
      </c>
      <c r="AG3">
        <v>44.22</v>
      </c>
      <c r="AI3">
        <v>120.33</v>
      </c>
      <c r="AK3">
        <v>143.72999999999999</v>
      </c>
      <c r="AM3">
        <v>130.76</v>
      </c>
      <c r="AO3">
        <v>142.34</v>
      </c>
      <c r="AQ3">
        <v>145.43</v>
      </c>
      <c r="AS3">
        <v>70.81</v>
      </c>
      <c r="AT3" t="s">
        <v>215</v>
      </c>
      <c r="AU3">
        <v>188.92</v>
      </c>
      <c r="AW3">
        <v>231.15</v>
      </c>
      <c r="AY3">
        <v>258.7</v>
      </c>
      <c r="BA3">
        <v>228.69</v>
      </c>
      <c r="BC3">
        <v>252.08</v>
      </c>
      <c r="BE3">
        <v>300.64999999999998</v>
      </c>
      <c r="BG3">
        <v>245.58</v>
      </c>
      <c r="BI3">
        <v>337.43</v>
      </c>
      <c r="BK3">
        <v>407.63</v>
      </c>
      <c r="BM3">
        <v>436.58</v>
      </c>
      <c r="BO3">
        <v>342.34</v>
      </c>
      <c r="BQ3">
        <v>201.09</v>
      </c>
      <c r="BS3">
        <v>186.51</v>
      </c>
      <c r="BU3">
        <v>229.81</v>
      </c>
      <c r="BW3">
        <v>214.37</v>
      </c>
      <c r="BY3">
        <v>193.2</v>
      </c>
      <c r="CA3">
        <v>242.14</v>
      </c>
      <c r="CC3">
        <v>209.54</v>
      </c>
      <c r="CE3">
        <v>211.93</v>
      </c>
      <c r="CG3">
        <v>326.13</v>
      </c>
      <c r="CI3">
        <v>312.91000000000003</v>
      </c>
      <c r="CK3">
        <v>332.77</v>
      </c>
      <c r="CM3">
        <v>317.82</v>
      </c>
      <c r="CO3">
        <v>184.22</v>
      </c>
      <c r="CQ3">
        <v>268.79000000000002</v>
      </c>
    </row>
    <row r="4" spans="1:96">
      <c r="A4" t="s">
        <v>216</v>
      </c>
      <c r="B4" t="s">
        <v>212</v>
      </c>
      <c r="C4" t="s">
        <v>217</v>
      </c>
      <c r="D4">
        <v>1.2</v>
      </c>
      <c r="E4">
        <v>0</v>
      </c>
      <c r="F4" t="s">
        <v>215</v>
      </c>
      <c r="G4">
        <v>0</v>
      </c>
      <c r="H4" t="s">
        <v>215</v>
      </c>
      <c r="I4">
        <v>833.98</v>
      </c>
      <c r="K4">
        <v>220.37</v>
      </c>
      <c r="L4" t="s">
        <v>215</v>
      </c>
      <c r="M4">
        <v>0</v>
      </c>
      <c r="N4" t="s">
        <v>215</v>
      </c>
      <c r="O4">
        <v>0</v>
      </c>
      <c r="P4" t="s">
        <v>215</v>
      </c>
      <c r="Q4">
        <v>2169.9899999999998</v>
      </c>
      <c r="S4">
        <v>2039.12</v>
      </c>
      <c r="U4">
        <v>2349.16</v>
      </c>
      <c r="W4">
        <v>2216.9699999999998</v>
      </c>
      <c r="Y4">
        <v>1944.87</v>
      </c>
      <c r="AA4">
        <v>1772.97</v>
      </c>
      <c r="AC4">
        <v>1673.44</v>
      </c>
      <c r="AE4">
        <v>1767.82</v>
      </c>
      <c r="AG4">
        <v>1749.17</v>
      </c>
      <c r="AI4">
        <v>2590.5100000000002</v>
      </c>
      <c r="AK4">
        <v>1952.9</v>
      </c>
      <c r="AM4">
        <v>2016.01</v>
      </c>
      <c r="AO4">
        <v>2347.65</v>
      </c>
      <c r="AQ4">
        <v>2164.64</v>
      </c>
      <c r="AS4">
        <v>2525.5700000000002</v>
      </c>
      <c r="AT4" t="s">
        <v>215</v>
      </c>
      <c r="AU4">
        <v>2954.57</v>
      </c>
      <c r="AW4">
        <v>2999.31</v>
      </c>
      <c r="AY4">
        <v>3475.38</v>
      </c>
      <c r="BA4">
        <v>2834.33</v>
      </c>
      <c r="BC4">
        <v>3836.75</v>
      </c>
      <c r="BE4">
        <v>3419.38</v>
      </c>
      <c r="BG4">
        <v>3538.09</v>
      </c>
      <c r="BI4">
        <v>4745.17</v>
      </c>
      <c r="BK4">
        <v>5743.91</v>
      </c>
      <c r="BM4">
        <v>5739.33</v>
      </c>
      <c r="BO4">
        <v>5371.19</v>
      </c>
      <c r="BQ4">
        <v>3431.4</v>
      </c>
      <c r="BS4">
        <v>2437.75</v>
      </c>
      <c r="BU4">
        <v>2607.13</v>
      </c>
      <c r="BW4">
        <v>2795.6</v>
      </c>
      <c r="BY4">
        <v>3114.6</v>
      </c>
      <c r="CA4">
        <v>3496.7</v>
      </c>
      <c r="CC4">
        <v>3682.18</v>
      </c>
      <c r="CE4">
        <v>3495.72</v>
      </c>
      <c r="CG4">
        <v>3438.67</v>
      </c>
      <c r="CI4">
        <v>3722.99</v>
      </c>
      <c r="CK4">
        <v>4181.28</v>
      </c>
      <c r="CM4">
        <v>4269.13</v>
      </c>
      <c r="CO4">
        <v>4316.66</v>
      </c>
      <c r="CQ4">
        <v>4421.34</v>
      </c>
    </row>
    <row r="5" spans="1:96">
      <c r="A5" t="s">
        <v>216</v>
      </c>
      <c r="B5" t="s">
        <v>218</v>
      </c>
      <c r="C5" t="s">
        <v>217</v>
      </c>
      <c r="D5">
        <v>1.2</v>
      </c>
      <c r="E5">
        <v>0</v>
      </c>
      <c r="G5">
        <v>0</v>
      </c>
      <c r="I5">
        <v>0</v>
      </c>
      <c r="K5">
        <v>0</v>
      </c>
      <c r="L5" t="s">
        <v>214</v>
      </c>
      <c r="M5">
        <v>0</v>
      </c>
      <c r="O5">
        <v>0</v>
      </c>
      <c r="Q5">
        <v>0</v>
      </c>
      <c r="S5">
        <v>0</v>
      </c>
      <c r="U5">
        <v>0</v>
      </c>
      <c r="W5">
        <v>0</v>
      </c>
      <c r="Y5">
        <v>0</v>
      </c>
      <c r="AA5">
        <v>0</v>
      </c>
      <c r="AC5">
        <v>0</v>
      </c>
      <c r="AE5">
        <v>0</v>
      </c>
      <c r="AG5">
        <v>0</v>
      </c>
      <c r="AI5">
        <v>0</v>
      </c>
      <c r="AK5">
        <v>0</v>
      </c>
      <c r="AM5">
        <v>0</v>
      </c>
      <c r="AO5">
        <v>0</v>
      </c>
      <c r="AQ5">
        <v>0</v>
      </c>
      <c r="AS5">
        <v>0</v>
      </c>
      <c r="AU5">
        <v>0</v>
      </c>
      <c r="AW5">
        <v>0</v>
      </c>
      <c r="AY5">
        <v>0</v>
      </c>
      <c r="BA5">
        <v>0</v>
      </c>
      <c r="BC5">
        <v>0</v>
      </c>
      <c r="BE5">
        <v>0</v>
      </c>
      <c r="BG5">
        <v>0</v>
      </c>
      <c r="BI5">
        <v>0</v>
      </c>
      <c r="BK5">
        <v>0</v>
      </c>
      <c r="BM5">
        <v>0</v>
      </c>
      <c r="BO5">
        <v>0</v>
      </c>
      <c r="BQ5">
        <v>0</v>
      </c>
      <c r="BS5">
        <v>0</v>
      </c>
      <c r="BU5">
        <v>0</v>
      </c>
      <c r="BW5">
        <v>0</v>
      </c>
      <c r="BY5">
        <v>0</v>
      </c>
      <c r="CA5">
        <v>0</v>
      </c>
      <c r="CC5">
        <v>0</v>
      </c>
      <c r="CE5">
        <v>0</v>
      </c>
      <c r="CG5">
        <v>0</v>
      </c>
      <c r="CI5">
        <v>0</v>
      </c>
      <c r="CK5">
        <v>0</v>
      </c>
      <c r="CM5">
        <v>0</v>
      </c>
      <c r="CO5">
        <v>0</v>
      </c>
      <c r="CQ5">
        <v>0</v>
      </c>
    </row>
    <row r="6" spans="1:96">
      <c r="A6" t="s">
        <v>219</v>
      </c>
      <c r="B6" t="s">
        <v>212</v>
      </c>
      <c r="C6" t="s">
        <v>220</v>
      </c>
      <c r="D6">
        <v>2</v>
      </c>
      <c r="E6">
        <v>0</v>
      </c>
      <c r="F6" t="s">
        <v>214</v>
      </c>
      <c r="G6">
        <v>0</v>
      </c>
      <c r="H6" t="s">
        <v>214</v>
      </c>
      <c r="I6">
        <v>5.52</v>
      </c>
      <c r="K6">
        <v>0</v>
      </c>
      <c r="L6" t="s">
        <v>215</v>
      </c>
      <c r="M6">
        <v>0</v>
      </c>
      <c r="N6" t="s">
        <v>214</v>
      </c>
      <c r="O6">
        <v>0</v>
      </c>
      <c r="P6" t="s">
        <v>214</v>
      </c>
      <c r="Q6">
        <v>0</v>
      </c>
      <c r="S6">
        <v>0</v>
      </c>
      <c r="U6">
        <v>2.0099999999999998</v>
      </c>
      <c r="W6">
        <v>0.34</v>
      </c>
      <c r="Y6">
        <v>0</v>
      </c>
      <c r="AA6">
        <v>0</v>
      </c>
      <c r="AC6">
        <v>0</v>
      </c>
      <c r="AE6">
        <v>0</v>
      </c>
      <c r="AG6">
        <v>0</v>
      </c>
      <c r="AI6">
        <v>7.96</v>
      </c>
      <c r="AK6">
        <v>6.86</v>
      </c>
      <c r="AM6">
        <v>5.3</v>
      </c>
      <c r="AO6">
        <v>4.9800000000000004</v>
      </c>
      <c r="AQ6">
        <v>9.9499999999999993</v>
      </c>
      <c r="AS6">
        <v>5.75</v>
      </c>
      <c r="AU6">
        <v>9.43</v>
      </c>
      <c r="AW6">
        <v>0</v>
      </c>
      <c r="AY6">
        <v>30.75</v>
      </c>
      <c r="BA6">
        <v>18.63</v>
      </c>
      <c r="BC6">
        <v>34.06</v>
      </c>
      <c r="BE6">
        <v>31.72</v>
      </c>
      <c r="BG6">
        <v>53.6</v>
      </c>
      <c r="BI6">
        <v>46.56</v>
      </c>
      <c r="BK6">
        <v>73.94</v>
      </c>
      <c r="BM6">
        <v>97.18</v>
      </c>
      <c r="BO6">
        <v>92.42</v>
      </c>
      <c r="BQ6">
        <v>43.83</v>
      </c>
      <c r="BS6">
        <v>21.16</v>
      </c>
      <c r="BU6">
        <v>21.06</v>
      </c>
      <c r="BW6">
        <v>28.64</v>
      </c>
      <c r="BY6">
        <v>33.74</v>
      </c>
      <c r="CA6">
        <v>37.229999999999997</v>
      </c>
      <c r="CC6">
        <v>40.61</v>
      </c>
      <c r="CE6">
        <v>37.94</v>
      </c>
      <c r="CG6">
        <v>35.020000000000003</v>
      </c>
      <c r="CI6">
        <v>43.93</v>
      </c>
      <c r="CK6">
        <v>39.86</v>
      </c>
      <c r="CM6">
        <v>40.01</v>
      </c>
      <c r="CO6">
        <v>39.200000000000003</v>
      </c>
      <c r="CQ6">
        <v>59.44</v>
      </c>
    </row>
    <row r="7" spans="1:96">
      <c r="A7" t="s">
        <v>221</v>
      </c>
      <c r="B7" t="s">
        <v>212</v>
      </c>
      <c r="C7" t="s">
        <v>222</v>
      </c>
      <c r="D7">
        <v>3.1</v>
      </c>
      <c r="E7">
        <v>0</v>
      </c>
      <c r="F7" t="s">
        <v>214</v>
      </c>
      <c r="G7">
        <v>0</v>
      </c>
      <c r="H7" t="s">
        <v>214</v>
      </c>
      <c r="I7">
        <v>0.87</v>
      </c>
      <c r="K7">
        <v>0</v>
      </c>
      <c r="L7" t="s">
        <v>214</v>
      </c>
      <c r="M7">
        <v>0</v>
      </c>
      <c r="N7" t="s">
        <v>214</v>
      </c>
      <c r="O7">
        <v>0</v>
      </c>
      <c r="P7" t="s">
        <v>214</v>
      </c>
      <c r="Q7">
        <v>13.7</v>
      </c>
      <c r="S7">
        <v>38.549999999999997</v>
      </c>
      <c r="U7">
        <v>5.55</v>
      </c>
      <c r="W7">
        <v>7.24</v>
      </c>
      <c r="Y7">
        <v>189.26</v>
      </c>
      <c r="AA7">
        <v>353.68</v>
      </c>
      <c r="AC7">
        <v>268.43</v>
      </c>
      <c r="AE7">
        <v>240.62</v>
      </c>
      <c r="AG7">
        <v>94.58</v>
      </c>
      <c r="AI7">
        <v>178.67</v>
      </c>
      <c r="AK7">
        <v>122.78</v>
      </c>
      <c r="AM7">
        <v>43.35</v>
      </c>
      <c r="AO7">
        <v>67.12</v>
      </c>
      <c r="AQ7">
        <v>197.35</v>
      </c>
      <c r="AS7">
        <v>319.83</v>
      </c>
      <c r="AU7">
        <v>668.88</v>
      </c>
      <c r="AW7">
        <v>746.61</v>
      </c>
      <c r="AY7">
        <v>151.71</v>
      </c>
      <c r="BA7">
        <v>131.36000000000001</v>
      </c>
      <c r="BC7">
        <v>683.6</v>
      </c>
      <c r="BE7">
        <v>676.46</v>
      </c>
      <c r="BG7">
        <v>651.69000000000005</v>
      </c>
      <c r="BI7">
        <v>643.24</v>
      </c>
      <c r="BK7">
        <v>771.55</v>
      </c>
      <c r="BM7">
        <v>837.75</v>
      </c>
      <c r="BO7">
        <v>769.18</v>
      </c>
      <c r="BQ7">
        <v>46.73</v>
      </c>
      <c r="BS7">
        <v>46.5</v>
      </c>
      <c r="BU7">
        <v>46.12</v>
      </c>
      <c r="BW7">
        <v>169.92</v>
      </c>
      <c r="BY7">
        <v>861.65</v>
      </c>
      <c r="CA7">
        <v>889.02</v>
      </c>
      <c r="CC7">
        <v>843.69</v>
      </c>
      <c r="CE7">
        <v>716.75</v>
      </c>
      <c r="CF7" t="s">
        <v>215</v>
      </c>
      <c r="CG7">
        <v>323.25</v>
      </c>
      <c r="CI7">
        <v>247.76</v>
      </c>
      <c r="CK7">
        <v>46.56</v>
      </c>
      <c r="CM7">
        <v>76.55</v>
      </c>
      <c r="CO7">
        <v>0</v>
      </c>
      <c r="CQ7">
        <v>34.64</v>
      </c>
    </row>
    <row r="8" spans="1:96">
      <c r="A8" t="s">
        <v>223</v>
      </c>
      <c r="B8" t="s">
        <v>224</v>
      </c>
      <c r="C8" t="s">
        <v>225</v>
      </c>
      <c r="D8">
        <v>3.2</v>
      </c>
      <c r="E8">
        <v>0</v>
      </c>
      <c r="F8" t="s">
        <v>214</v>
      </c>
      <c r="G8">
        <v>0</v>
      </c>
      <c r="H8" t="s">
        <v>214</v>
      </c>
      <c r="I8">
        <v>0</v>
      </c>
      <c r="K8">
        <v>0</v>
      </c>
      <c r="L8" t="s">
        <v>214</v>
      </c>
      <c r="M8">
        <v>0</v>
      </c>
      <c r="N8" t="s">
        <v>214</v>
      </c>
      <c r="O8">
        <v>0</v>
      </c>
      <c r="P8" t="s">
        <v>214</v>
      </c>
      <c r="Q8">
        <v>0</v>
      </c>
      <c r="S8">
        <v>0</v>
      </c>
      <c r="U8">
        <v>0</v>
      </c>
      <c r="W8">
        <v>0</v>
      </c>
      <c r="Y8">
        <v>0</v>
      </c>
      <c r="AA8">
        <v>0</v>
      </c>
      <c r="AC8">
        <v>0</v>
      </c>
      <c r="AE8">
        <v>0</v>
      </c>
      <c r="AG8">
        <v>0</v>
      </c>
      <c r="AI8">
        <v>0</v>
      </c>
      <c r="AK8">
        <v>0</v>
      </c>
      <c r="AM8">
        <v>0</v>
      </c>
      <c r="AO8">
        <v>0</v>
      </c>
      <c r="AQ8">
        <v>0</v>
      </c>
      <c r="AS8">
        <v>0</v>
      </c>
      <c r="AU8">
        <v>0</v>
      </c>
      <c r="AW8">
        <v>0</v>
      </c>
      <c r="AY8">
        <v>0</v>
      </c>
      <c r="BA8">
        <v>0</v>
      </c>
      <c r="BC8">
        <v>0</v>
      </c>
      <c r="BE8">
        <v>0</v>
      </c>
      <c r="BG8">
        <v>0</v>
      </c>
      <c r="BI8">
        <v>0</v>
      </c>
      <c r="BK8">
        <v>0</v>
      </c>
      <c r="BM8">
        <v>0</v>
      </c>
      <c r="BO8">
        <v>0</v>
      </c>
      <c r="BQ8">
        <v>0</v>
      </c>
      <c r="BS8">
        <v>0</v>
      </c>
      <c r="BU8">
        <v>0</v>
      </c>
      <c r="BW8">
        <v>0</v>
      </c>
      <c r="BY8">
        <v>0</v>
      </c>
      <c r="CA8">
        <v>0</v>
      </c>
      <c r="CC8">
        <v>0</v>
      </c>
      <c r="CE8">
        <v>0</v>
      </c>
      <c r="CG8">
        <v>0</v>
      </c>
      <c r="CI8">
        <v>0</v>
      </c>
      <c r="CK8">
        <v>0</v>
      </c>
      <c r="CM8">
        <v>0</v>
      </c>
      <c r="CO8">
        <v>0</v>
      </c>
      <c r="CQ8">
        <v>0</v>
      </c>
    </row>
    <row r="9" spans="1:96">
      <c r="A9" t="s">
        <v>223</v>
      </c>
      <c r="B9" t="s">
        <v>212</v>
      </c>
      <c r="C9" t="s">
        <v>225</v>
      </c>
      <c r="D9">
        <v>3.2</v>
      </c>
      <c r="E9">
        <v>0</v>
      </c>
      <c r="F9" t="s">
        <v>214</v>
      </c>
      <c r="G9">
        <v>0</v>
      </c>
      <c r="H9" t="s">
        <v>214</v>
      </c>
      <c r="I9">
        <v>0</v>
      </c>
      <c r="K9">
        <v>0</v>
      </c>
      <c r="L9" t="s">
        <v>214</v>
      </c>
      <c r="M9">
        <v>0</v>
      </c>
      <c r="N9" t="s">
        <v>214</v>
      </c>
      <c r="O9">
        <v>0</v>
      </c>
      <c r="P9" t="s">
        <v>214</v>
      </c>
      <c r="Q9">
        <v>0</v>
      </c>
      <c r="S9">
        <v>0</v>
      </c>
      <c r="U9">
        <v>0.19</v>
      </c>
      <c r="W9">
        <v>0</v>
      </c>
      <c r="Y9">
        <v>0.85</v>
      </c>
      <c r="AA9">
        <v>2.13</v>
      </c>
      <c r="AC9">
        <v>0.28999999999999998</v>
      </c>
      <c r="AE9">
        <v>0</v>
      </c>
      <c r="AG9">
        <v>0</v>
      </c>
      <c r="AI9">
        <v>0</v>
      </c>
      <c r="AK9">
        <v>2.29</v>
      </c>
      <c r="AM9">
        <v>0.37</v>
      </c>
      <c r="AO9">
        <v>0.32</v>
      </c>
      <c r="AQ9">
        <v>8.73</v>
      </c>
      <c r="AS9">
        <v>3.33</v>
      </c>
      <c r="AU9">
        <v>23.24</v>
      </c>
      <c r="AW9">
        <v>76.790000000000006</v>
      </c>
      <c r="AY9">
        <v>24.39</v>
      </c>
      <c r="BA9">
        <v>8.6</v>
      </c>
      <c r="BC9">
        <v>90.19</v>
      </c>
      <c r="BE9">
        <v>118.13</v>
      </c>
      <c r="BG9">
        <v>153.33000000000001</v>
      </c>
      <c r="BI9">
        <v>158.05000000000001</v>
      </c>
      <c r="BK9">
        <v>178.1</v>
      </c>
      <c r="BM9">
        <v>186.92</v>
      </c>
      <c r="BO9">
        <v>192.34</v>
      </c>
      <c r="BQ9">
        <v>11.93</v>
      </c>
      <c r="BS9">
        <v>0</v>
      </c>
      <c r="BU9">
        <v>0</v>
      </c>
      <c r="BW9">
        <v>4.72</v>
      </c>
      <c r="BY9">
        <v>49.34</v>
      </c>
      <c r="CA9">
        <v>70.36</v>
      </c>
      <c r="CC9">
        <v>55.25</v>
      </c>
      <c r="CE9">
        <v>53.3</v>
      </c>
      <c r="CG9">
        <v>8.68</v>
      </c>
      <c r="CI9">
        <v>0</v>
      </c>
      <c r="CK9">
        <v>0</v>
      </c>
      <c r="CM9">
        <v>0</v>
      </c>
      <c r="CO9">
        <v>0</v>
      </c>
      <c r="CQ9">
        <v>0</v>
      </c>
    </row>
    <row r="10" spans="1:96">
      <c r="A10" t="s">
        <v>226</v>
      </c>
      <c r="B10" t="s">
        <v>224</v>
      </c>
      <c r="C10" t="s">
        <v>227</v>
      </c>
      <c r="D10">
        <v>4</v>
      </c>
      <c r="E10">
        <v>0</v>
      </c>
      <c r="G10">
        <v>0</v>
      </c>
      <c r="I10">
        <v>0</v>
      </c>
      <c r="K10">
        <v>0</v>
      </c>
      <c r="L10" t="s">
        <v>214</v>
      </c>
      <c r="M10">
        <v>0</v>
      </c>
      <c r="O10">
        <v>0</v>
      </c>
      <c r="Q10">
        <v>0</v>
      </c>
      <c r="S10">
        <v>0</v>
      </c>
      <c r="U10">
        <v>0</v>
      </c>
      <c r="W10">
        <v>0</v>
      </c>
      <c r="Y10">
        <v>0</v>
      </c>
      <c r="AA10">
        <v>0</v>
      </c>
      <c r="AC10">
        <v>0</v>
      </c>
      <c r="AE10">
        <v>0</v>
      </c>
      <c r="AG10">
        <v>0</v>
      </c>
      <c r="AI10">
        <v>0</v>
      </c>
      <c r="AK10">
        <v>0</v>
      </c>
      <c r="AM10">
        <v>0</v>
      </c>
      <c r="AO10">
        <v>0</v>
      </c>
      <c r="AQ10">
        <v>0</v>
      </c>
      <c r="AS10">
        <v>0</v>
      </c>
      <c r="AU10">
        <v>0</v>
      </c>
      <c r="AW10">
        <v>0</v>
      </c>
      <c r="AY10">
        <v>0</v>
      </c>
      <c r="BA10">
        <v>0</v>
      </c>
      <c r="BC10">
        <v>0</v>
      </c>
      <c r="BE10">
        <v>0</v>
      </c>
      <c r="BG10">
        <v>0</v>
      </c>
      <c r="BI10">
        <v>0</v>
      </c>
      <c r="BK10">
        <v>0</v>
      </c>
      <c r="BM10">
        <v>0</v>
      </c>
      <c r="BO10">
        <v>0</v>
      </c>
      <c r="BQ10">
        <v>0</v>
      </c>
      <c r="BS10">
        <v>0</v>
      </c>
      <c r="BU10">
        <v>0</v>
      </c>
      <c r="BW10">
        <v>0</v>
      </c>
      <c r="BY10">
        <v>0</v>
      </c>
      <c r="CA10">
        <v>0</v>
      </c>
      <c r="CC10">
        <v>0</v>
      </c>
      <c r="CE10">
        <v>0</v>
      </c>
      <c r="CF10" t="s">
        <v>214</v>
      </c>
      <c r="CG10">
        <v>0</v>
      </c>
      <c r="CI10">
        <v>0</v>
      </c>
      <c r="CK10">
        <v>0</v>
      </c>
      <c r="CM10">
        <v>0</v>
      </c>
      <c r="CO10">
        <v>0</v>
      </c>
      <c r="CQ10">
        <v>0</v>
      </c>
    </row>
    <row r="11" spans="1:96">
      <c r="A11" t="s">
        <v>226</v>
      </c>
      <c r="B11" t="s">
        <v>212</v>
      </c>
      <c r="C11" t="s">
        <v>227</v>
      </c>
      <c r="D11">
        <v>4</v>
      </c>
      <c r="E11">
        <v>0</v>
      </c>
      <c r="F11" t="s">
        <v>215</v>
      </c>
      <c r="G11">
        <v>0</v>
      </c>
      <c r="H11" t="s">
        <v>215</v>
      </c>
      <c r="I11">
        <v>0</v>
      </c>
      <c r="K11">
        <v>0</v>
      </c>
      <c r="L11" t="s">
        <v>214</v>
      </c>
      <c r="M11">
        <v>0</v>
      </c>
      <c r="N11" t="s">
        <v>215</v>
      </c>
      <c r="O11">
        <v>0</v>
      </c>
      <c r="P11" t="s">
        <v>215</v>
      </c>
      <c r="Q11">
        <v>0</v>
      </c>
      <c r="S11">
        <v>7.83</v>
      </c>
      <c r="U11">
        <v>1.57</v>
      </c>
      <c r="W11">
        <v>0</v>
      </c>
      <c r="Y11">
        <v>6.83</v>
      </c>
      <c r="AA11">
        <v>6.83</v>
      </c>
      <c r="AC11">
        <v>0.25</v>
      </c>
      <c r="AE11">
        <v>1.76</v>
      </c>
      <c r="AG11">
        <v>0.18</v>
      </c>
      <c r="AI11">
        <v>1.19</v>
      </c>
      <c r="AK11">
        <v>11.42</v>
      </c>
      <c r="AM11">
        <v>12.58</v>
      </c>
      <c r="AO11">
        <v>15.09</v>
      </c>
      <c r="AQ11">
        <v>46.4</v>
      </c>
      <c r="AS11">
        <v>36.6</v>
      </c>
      <c r="AU11">
        <v>75.72</v>
      </c>
      <c r="AW11">
        <v>143.41999999999999</v>
      </c>
      <c r="AY11">
        <v>55.11</v>
      </c>
      <c r="BA11">
        <v>116.59</v>
      </c>
      <c r="BC11">
        <v>295.32</v>
      </c>
      <c r="BE11">
        <v>371.45</v>
      </c>
      <c r="BG11">
        <v>286.8</v>
      </c>
      <c r="BI11">
        <v>234.23</v>
      </c>
      <c r="BK11">
        <v>213.84</v>
      </c>
      <c r="BM11">
        <v>221.32</v>
      </c>
      <c r="BO11">
        <v>84.55</v>
      </c>
      <c r="BQ11">
        <v>21.81</v>
      </c>
      <c r="BS11">
        <v>24.64</v>
      </c>
      <c r="BU11">
        <v>14.43</v>
      </c>
      <c r="BW11">
        <v>25.6</v>
      </c>
      <c r="BY11">
        <v>151.41999999999999</v>
      </c>
      <c r="CA11">
        <v>128.99</v>
      </c>
      <c r="CC11">
        <v>59.05</v>
      </c>
      <c r="CE11">
        <v>47.92</v>
      </c>
      <c r="CF11" t="s">
        <v>215</v>
      </c>
      <c r="CG11">
        <v>33.770000000000003</v>
      </c>
      <c r="CI11">
        <v>1.42</v>
      </c>
      <c r="CK11">
        <v>0.96</v>
      </c>
      <c r="CM11">
        <v>2.57</v>
      </c>
      <c r="CO11">
        <v>0</v>
      </c>
      <c r="CQ11">
        <v>2.79</v>
      </c>
    </row>
    <row r="12" spans="1:96">
      <c r="A12" t="s">
        <v>228</v>
      </c>
      <c r="B12" t="s">
        <v>224</v>
      </c>
      <c r="C12" t="s">
        <v>229</v>
      </c>
      <c r="D12">
        <v>5</v>
      </c>
      <c r="E12">
        <v>0</v>
      </c>
      <c r="F12" t="s">
        <v>214</v>
      </c>
      <c r="G12">
        <v>0</v>
      </c>
      <c r="H12" t="s">
        <v>214</v>
      </c>
      <c r="I12">
        <v>0</v>
      </c>
      <c r="K12">
        <v>0</v>
      </c>
      <c r="L12" t="s">
        <v>214</v>
      </c>
      <c r="M12">
        <v>0</v>
      </c>
      <c r="N12" t="s">
        <v>214</v>
      </c>
      <c r="O12">
        <v>0</v>
      </c>
      <c r="P12" t="s">
        <v>214</v>
      </c>
      <c r="Q12">
        <v>0</v>
      </c>
      <c r="S12">
        <v>0</v>
      </c>
      <c r="U12">
        <v>0</v>
      </c>
      <c r="W12">
        <v>0</v>
      </c>
      <c r="Y12">
        <v>0</v>
      </c>
      <c r="AA12">
        <v>0</v>
      </c>
      <c r="AC12">
        <v>0</v>
      </c>
      <c r="AE12">
        <v>0</v>
      </c>
      <c r="AG12">
        <v>0</v>
      </c>
      <c r="AI12">
        <v>0</v>
      </c>
      <c r="AK12">
        <v>0</v>
      </c>
      <c r="AM12">
        <v>0</v>
      </c>
      <c r="AO12">
        <v>0</v>
      </c>
      <c r="AQ12">
        <v>0</v>
      </c>
      <c r="AS12">
        <v>0</v>
      </c>
      <c r="AU12">
        <v>0</v>
      </c>
      <c r="AW12">
        <v>0</v>
      </c>
      <c r="AY12">
        <v>0</v>
      </c>
      <c r="BA12">
        <v>0</v>
      </c>
      <c r="BC12">
        <v>0</v>
      </c>
      <c r="BE12">
        <v>0</v>
      </c>
      <c r="BG12">
        <v>0</v>
      </c>
      <c r="BI12">
        <v>0</v>
      </c>
      <c r="BK12">
        <v>0</v>
      </c>
      <c r="BM12">
        <v>0</v>
      </c>
      <c r="BO12">
        <v>0</v>
      </c>
      <c r="BQ12">
        <v>0</v>
      </c>
      <c r="BS12">
        <v>0</v>
      </c>
      <c r="BU12">
        <v>0</v>
      </c>
      <c r="BW12">
        <v>0</v>
      </c>
      <c r="BY12">
        <v>0</v>
      </c>
      <c r="CA12">
        <v>0</v>
      </c>
      <c r="CC12">
        <v>0</v>
      </c>
      <c r="CE12">
        <v>0</v>
      </c>
      <c r="CF12" t="s">
        <v>215</v>
      </c>
      <c r="CG12">
        <v>0</v>
      </c>
      <c r="CI12">
        <v>0</v>
      </c>
      <c r="CK12">
        <v>0</v>
      </c>
      <c r="CM12">
        <v>0</v>
      </c>
      <c r="CO12">
        <v>0</v>
      </c>
      <c r="CQ12">
        <v>0</v>
      </c>
    </row>
    <row r="13" spans="1:96">
      <c r="A13" t="s">
        <v>228</v>
      </c>
      <c r="B13" t="s">
        <v>212</v>
      </c>
      <c r="C13" t="s">
        <v>229</v>
      </c>
      <c r="D13">
        <v>5</v>
      </c>
      <c r="E13">
        <v>0</v>
      </c>
      <c r="F13" t="s">
        <v>215</v>
      </c>
      <c r="G13">
        <v>0</v>
      </c>
      <c r="H13" t="s">
        <v>215</v>
      </c>
      <c r="I13">
        <v>0.62</v>
      </c>
      <c r="K13">
        <v>0</v>
      </c>
      <c r="L13" t="s">
        <v>215</v>
      </c>
      <c r="M13">
        <v>0</v>
      </c>
      <c r="N13" t="s">
        <v>215</v>
      </c>
      <c r="O13">
        <v>0</v>
      </c>
      <c r="P13" t="s">
        <v>215</v>
      </c>
      <c r="Q13">
        <v>0</v>
      </c>
      <c r="S13">
        <v>0</v>
      </c>
      <c r="U13">
        <v>0</v>
      </c>
      <c r="W13">
        <v>0</v>
      </c>
      <c r="Y13">
        <v>0</v>
      </c>
      <c r="AA13">
        <v>0</v>
      </c>
      <c r="AC13">
        <v>0</v>
      </c>
      <c r="AE13">
        <v>0</v>
      </c>
      <c r="AG13">
        <v>0</v>
      </c>
      <c r="AI13">
        <v>0</v>
      </c>
      <c r="AK13">
        <v>0</v>
      </c>
      <c r="AM13">
        <v>0</v>
      </c>
      <c r="AO13">
        <v>0</v>
      </c>
      <c r="AQ13">
        <v>0</v>
      </c>
      <c r="AS13">
        <v>0</v>
      </c>
      <c r="AU13">
        <v>0</v>
      </c>
      <c r="AW13">
        <v>2.66</v>
      </c>
      <c r="AY13">
        <v>0</v>
      </c>
      <c r="BA13">
        <v>0</v>
      </c>
      <c r="BC13">
        <v>3.29</v>
      </c>
      <c r="BE13">
        <v>3.52</v>
      </c>
      <c r="BG13">
        <v>1.22</v>
      </c>
      <c r="BI13">
        <v>0.86</v>
      </c>
      <c r="BK13">
        <v>4.9400000000000004</v>
      </c>
      <c r="BM13">
        <v>2.93</v>
      </c>
      <c r="BO13">
        <v>6.37</v>
      </c>
      <c r="BQ13">
        <v>0</v>
      </c>
      <c r="BS13">
        <v>0</v>
      </c>
      <c r="BU13">
        <v>0</v>
      </c>
      <c r="BW13">
        <v>0.23</v>
      </c>
      <c r="BY13">
        <v>6.85</v>
      </c>
      <c r="CA13">
        <v>8.74</v>
      </c>
      <c r="CC13">
        <v>7.21</v>
      </c>
      <c r="CE13">
        <v>6.69</v>
      </c>
      <c r="CF13" t="s">
        <v>215</v>
      </c>
      <c r="CG13">
        <v>0</v>
      </c>
      <c r="CI13">
        <v>0.41</v>
      </c>
      <c r="CK13">
        <v>0</v>
      </c>
      <c r="CM13">
        <v>0</v>
      </c>
      <c r="CO13">
        <v>0</v>
      </c>
      <c r="CQ13">
        <v>0</v>
      </c>
    </row>
    <row r="14" spans="1:96">
      <c r="A14" t="s">
        <v>230</v>
      </c>
      <c r="B14" t="s">
        <v>212</v>
      </c>
      <c r="C14" t="s">
        <v>231</v>
      </c>
      <c r="D14">
        <v>6</v>
      </c>
      <c r="E14">
        <v>0</v>
      </c>
      <c r="F14" t="s">
        <v>214</v>
      </c>
      <c r="G14">
        <v>0</v>
      </c>
      <c r="H14" t="s">
        <v>214</v>
      </c>
      <c r="I14">
        <v>50.16</v>
      </c>
      <c r="K14">
        <v>21.21</v>
      </c>
      <c r="L14" t="s">
        <v>215</v>
      </c>
      <c r="M14">
        <v>0</v>
      </c>
      <c r="N14" t="s">
        <v>214</v>
      </c>
      <c r="O14">
        <v>0</v>
      </c>
      <c r="P14" t="s">
        <v>214</v>
      </c>
      <c r="Q14">
        <v>11.12</v>
      </c>
      <c r="R14" t="s">
        <v>215</v>
      </c>
      <c r="S14">
        <v>127.49</v>
      </c>
      <c r="U14">
        <v>14.61</v>
      </c>
      <c r="V14" t="s">
        <v>215</v>
      </c>
      <c r="W14">
        <v>85.58</v>
      </c>
      <c r="Y14">
        <v>20.76</v>
      </c>
      <c r="AA14">
        <v>7.68</v>
      </c>
      <c r="AC14">
        <v>4.0199999999999996</v>
      </c>
      <c r="AE14">
        <v>37.840000000000003</v>
      </c>
      <c r="AG14">
        <v>11.1</v>
      </c>
      <c r="AI14">
        <v>4.1399999999999997</v>
      </c>
      <c r="AK14">
        <v>9.6999999999999993</v>
      </c>
      <c r="AM14">
        <v>27.58</v>
      </c>
      <c r="AO14">
        <v>110.17</v>
      </c>
      <c r="AQ14">
        <v>126.56</v>
      </c>
      <c r="AS14">
        <v>0.52</v>
      </c>
      <c r="AT14" t="s">
        <v>215</v>
      </c>
      <c r="AU14">
        <v>285.38</v>
      </c>
      <c r="AW14">
        <v>82.2</v>
      </c>
      <c r="AX14" t="s">
        <v>215</v>
      </c>
      <c r="AY14">
        <v>203.21</v>
      </c>
      <c r="BA14">
        <v>85.59</v>
      </c>
      <c r="BC14">
        <v>527.21</v>
      </c>
      <c r="BE14">
        <v>433.32</v>
      </c>
      <c r="BG14">
        <v>175.92</v>
      </c>
      <c r="BI14">
        <v>150.80000000000001</v>
      </c>
      <c r="BK14">
        <v>256.13</v>
      </c>
      <c r="BM14">
        <v>301.67</v>
      </c>
      <c r="BO14">
        <v>235.29</v>
      </c>
      <c r="BQ14">
        <v>170.46</v>
      </c>
      <c r="BS14">
        <v>119.08</v>
      </c>
      <c r="BU14">
        <v>38.11</v>
      </c>
      <c r="BW14">
        <v>122.44</v>
      </c>
      <c r="BY14">
        <v>172.34</v>
      </c>
      <c r="CA14">
        <v>123.86</v>
      </c>
      <c r="CC14">
        <v>192.34</v>
      </c>
      <c r="CE14">
        <v>255.5</v>
      </c>
      <c r="CG14">
        <v>403.95</v>
      </c>
      <c r="CI14">
        <v>280.22000000000003</v>
      </c>
      <c r="CK14">
        <v>321.7</v>
      </c>
      <c r="CM14">
        <v>177.62</v>
      </c>
      <c r="CO14">
        <v>98.47</v>
      </c>
      <c r="CQ14">
        <v>175.68</v>
      </c>
    </row>
    <row r="15" spans="1:96">
      <c r="A15" t="s">
        <v>232</v>
      </c>
      <c r="B15" t="s">
        <v>212</v>
      </c>
      <c r="C15" t="s">
        <v>233</v>
      </c>
      <c r="D15">
        <v>7.1</v>
      </c>
      <c r="E15">
        <v>0</v>
      </c>
      <c r="F15" t="s">
        <v>214</v>
      </c>
      <c r="G15">
        <v>0</v>
      </c>
      <c r="H15" t="s">
        <v>214</v>
      </c>
      <c r="I15">
        <v>2.1800000000000002</v>
      </c>
      <c r="K15">
        <v>0</v>
      </c>
      <c r="L15" t="s">
        <v>214</v>
      </c>
      <c r="M15">
        <v>0</v>
      </c>
      <c r="N15" t="s">
        <v>214</v>
      </c>
      <c r="O15">
        <v>0</v>
      </c>
      <c r="P15" t="s">
        <v>214</v>
      </c>
      <c r="Q15">
        <v>20.03</v>
      </c>
      <c r="S15">
        <v>27.5</v>
      </c>
      <c r="U15">
        <v>30.69</v>
      </c>
      <c r="W15">
        <v>34.19</v>
      </c>
      <c r="Y15">
        <v>90.19</v>
      </c>
      <c r="AA15">
        <v>39.31</v>
      </c>
      <c r="AC15">
        <v>30.1</v>
      </c>
      <c r="AE15">
        <v>13.98</v>
      </c>
      <c r="AG15">
        <v>75.42</v>
      </c>
      <c r="AI15">
        <v>71.72</v>
      </c>
      <c r="AK15">
        <v>170.8</v>
      </c>
      <c r="AM15">
        <v>94.59</v>
      </c>
      <c r="AO15">
        <v>105.99</v>
      </c>
      <c r="AQ15">
        <v>68.599999999999994</v>
      </c>
      <c r="AS15">
        <v>97.27</v>
      </c>
      <c r="AU15">
        <v>387.77</v>
      </c>
      <c r="AW15">
        <v>434.51</v>
      </c>
      <c r="AY15">
        <v>287.12</v>
      </c>
      <c r="BA15">
        <v>123.2</v>
      </c>
      <c r="BC15">
        <v>414.61</v>
      </c>
      <c r="BE15">
        <v>455.38</v>
      </c>
      <c r="BG15">
        <v>329.91</v>
      </c>
      <c r="BI15">
        <v>149.1</v>
      </c>
      <c r="BK15">
        <v>223.46</v>
      </c>
      <c r="BM15">
        <v>326.97000000000003</v>
      </c>
      <c r="BO15">
        <v>317.10000000000002</v>
      </c>
      <c r="BQ15">
        <v>170.7</v>
      </c>
      <c r="BS15">
        <v>106.53</v>
      </c>
      <c r="BU15">
        <v>43.61</v>
      </c>
      <c r="BW15">
        <v>44.9</v>
      </c>
      <c r="BY15">
        <v>49.21</v>
      </c>
      <c r="CA15">
        <v>68.59</v>
      </c>
      <c r="CC15">
        <v>8.82</v>
      </c>
      <c r="CE15">
        <v>53.97</v>
      </c>
      <c r="CG15">
        <v>96.14</v>
      </c>
      <c r="CI15">
        <v>56.98</v>
      </c>
      <c r="CK15">
        <v>58.45</v>
      </c>
      <c r="CM15">
        <v>47.78</v>
      </c>
      <c r="CO15">
        <v>2.66</v>
      </c>
      <c r="CQ15">
        <v>20.27</v>
      </c>
    </row>
    <row r="16" spans="1:96">
      <c r="A16" t="s">
        <v>234</v>
      </c>
      <c r="B16" t="s">
        <v>224</v>
      </c>
      <c r="C16" t="s">
        <v>235</v>
      </c>
      <c r="D16">
        <v>7.2</v>
      </c>
      <c r="E16">
        <v>0</v>
      </c>
      <c r="G16">
        <v>0</v>
      </c>
      <c r="I16">
        <v>0</v>
      </c>
      <c r="K16">
        <v>0</v>
      </c>
      <c r="L16" t="s">
        <v>214</v>
      </c>
      <c r="M16">
        <v>0</v>
      </c>
      <c r="O16">
        <v>0</v>
      </c>
      <c r="Q16">
        <v>0</v>
      </c>
      <c r="S16">
        <v>0</v>
      </c>
      <c r="U16">
        <v>0</v>
      </c>
      <c r="W16">
        <v>0</v>
      </c>
      <c r="Y16">
        <v>0</v>
      </c>
      <c r="AA16">
        <v>0</v>
      </c>
      <c r="AC16">
        <v>0</v>
      </c>
      <c r="AE16">
        <v>0</v>
      </c>
      <c r="AG16">
        <v>0</v>
      </c>
      <c r="AI16">
        <v>0</v>
      </c>
      <c r="AK16">
        <v>0</v>
      </c>
      <c r="AM16">
        <v>0</v>
      </c>
      <c r="AO16">
        <v>0</v>
      </c>
      <c r="AQ16">
        <v>0</v>
      </c>
      <c r="AS16">
        <v>0</v>
      </c>
      <c r="AU16">
        <v>0</v>
      </c>
      <c r="AW16">
        <v>0</v>
      </c>
      <c r="AY16">
        <v>0</v>
      </c>
      <c r="BA16">
        <v>0</v>
      </c>
      <c r="BC16">
        <v>0</v>
      </c>
      <c r="BE16">
        <v>0</v>
      </c>
      <c r="BG16">
        <v>0</v>
      </c>
      <c r="BI16">
        <v>0</v>
      </c>
      <c r="BK16">
        <v>0</v>
      </c>
      <c r="BM16">
        <v>0</v>
      </c>
      <c r="BO16">
        <v>0</v>
      </c>
      <c r="BQ16">
        <v>0</v>
      </c>
      <c r="BS16">
        <v>0</v>
      </c>
      <c r="BU16">
        <v>0</v>
      </c>
      <c r="BW16">
        <v>0</v>
      </c>
      <c r="BY16">
        <v>0</v>
      </c>
      <c r="CA16">
        <v>0</v>
      </c>
      <c r="CC16">
        <v>0</v>
      </c>
      <c r="CE16">
        <v>0</v>
      </c>
      <c r="CF16" t="s">
        <v>215</v>
      </c>
      <c r="CG16">
        <v>0</v>
      </c>
      <c r="CI16">
        <v>0</v>
      </c>
      <c r="CK16">
        <v>0</v>
      </c>
      <c r="CM16">
        <v>0</v>
      </c>
      <c r="CO16">
        <v>0</v>
      </c>
      <c r="CQ16">
        <v>0</v>
      </c>
    </row>
    <row r="17" spans="1:95">
      <c r="A17" t="s">
        <v>234</v>
      </c>
      <c r="B17" t="s">
        <v>212</v>
      </c>
      <c r="C17" t="s">
        <v>235</v>
      </c>
      <c r="D17">
        <v>7.2</v>
      </c>
      <c r="E17">
        <v>0</v>
      </c>
      <c r="F17" t="s">
        <v>215</v>
      </c>
      <c r="G17">
        <v>0</v>
      </c>
      <c r="H17" t="s">
        <v>215</v>
      </c>
      <c r="I17">
        <v>4.2300000000000004</v>
      </c>
      <c r="K17">
        <v>0</v>
      </c>
      <c r="L17" t="s">
        <v>214</v>
      </c>
      <c r="M17">
        <v>0</v>
      </c>
      <c r="N17" t="s">
        <v>215</v>
      </c>
      <c r="O17">
        <v>0</v>
      </c>
      <c r="P17" t="s">
        <v>215</v>
      </c>
      <c r="Q17">
        <v>0</v>
      </c>
      <c r="S17">
        <v>0</v>
      </c>
      <c r="U17">
        <v>2.78</v>
      </c>
      <c r="W17">
        <v>0</v>
      </c>
      <c r="Y17">
        <v>0</v>
      </c>
      <c r="AA17">
        <v>0</v>
      </c>
      <c r="AC17">
        <v>0</v>
      </c>
      <c r="AE17">
        <v>0</v>
      </c>
      <c r="AG17">
        <v>0</v>
      </c>
      <c r="AI17">
        <v>4.53</v>
      </c>
      <c r="AK17">
        <v>8.99</v>
      </c>
      <c r="AM17">
        <v>5.73</v>
      </c>
      <c r="AO17">
        <v>4.8</v>
      </c>
      <c r="AQ17">
        <v>0</v>
      </c>
      <c r="AS17">
        <v>0</v>
      </c>
      <c r="AU17">
        <v>0.82</v>
      </c>
      <c r="AW17">
        <v>38.6</v>
      </c>
      <c r="AY17">
        <v>48.91</v>
      </c>
      <c r="BA17">
        <v>26.63</v>
      </c>
      <c r="BC17">
        <v>99.76</v>
      </c>
      <c r="BE17">
        <v>141.88999999999999</v>
      </c>
      <c r="BG17">
        <v>20.21</v>
      </c>
      <c r="BI17">
        <v>1.64</v>
      </c>
      <c r="BK17">
        <v>21.36</v>
      </c>
      <c r="BM17">
        <v>21.52</v>
      </c>
      <c r="BO17">
        <v>51.4</v>
      </c>
      <c r="BQ17">
        <v>37.840000000000003</v>
      </c>
      <c r="BS17">
        <v>3.71</v>
      </c>
      <c r="BU17">
        <v>0</v>
      </c>
      <c r="BW17">
        <v>14.29</v>
      </c>
      <c r="BY17">
        <v>41.85</v>
      </c>
      <c r="CA17">
        <v>26.01</v>
      </c>
      <c r="CC17">
        <v>8.0399999999999991</v>
      </c>
      <c r="CE17">
        <v>11.48</v>
      </c>
      <c r="CF17" t="s">
        <v>215</v>
      </c>
      <c r="CG17">
        <v>68.11</v>
      </c>
      <c r="CI17">
        <v>11.53</v>
      </c>
      <c r="CK17">
        <v>23.91</v>
      </c>
      <c r="CM17">
        <v>17.329999999999998</v>
      </c>
      <c r="CO17">
        <v>1.63</v>
      </c>
      <c r="CQ17">
        <v>15.12</v>
      </c>
    </row>
    <row r="18" spans="1:95">
      <c r="A18" t="s">
        <v>236</v>
      </c>
      <c r="B18" t="s">
        <v>212</v>
      </c>
      <c r="C18" t="s">
        <v>237</v>
      </c>
      <c r="D18">
        <v>8</v>
      </c>
      <c r="E18">
        <v>0</v>
      </c>
      <c r="F18" t="s">
        <v>214</v>
      </c>
      <c r="G18">
        <v>0</v>
      </c>
      <c r="H18" t="s">
        <v>214</v>
      </c>
      <c r="I18">
        <v>0.51</v>
      </c>
      <c r="K18">
        <v>0</v>
      </c>
      <c r="L18" t="s">
        <v>215</v>
      </c>
      <c r="M18">
        <v>0</v>
      </c>
      <c r="N18" t="s">
        <v>214</v>
      </c>
      <c r="O18">
        <v>0</v>
      </c>
      <c r="P18" t="s">
        <v>214</v>
      </c>
      <c r="Q18">
        <v>2.4</v>
      </c>
      <c r="R18" t="s">
        <v>215</v>
      </c>
      <c r="S18">
        <v>12.14</v>
      </c>
      <c r="U18">
        <v>0</v>
      </c>
      <c r="V18" t="s">
        <v>215</v>
      </c>
      <c r="W18">
        <v>14.31</v>
      </c>
      <c r="Y18">
        <v>0</v>
      </c>
      <c r="AA18">
        <v>0</v>
      </c>
      <c r="AC18">
        <v>0</v>
      </c>
      <c r="AE18">
        <v>2.3199999999999998</v>
      </c>
      <c r="AG18">
        <v>0</v>
      </c>
      <c r="AI18">
        <v>0</v>
      </c>
      <c r="AK18">
        <v>0</v>
      </c>
      <c r="AM18">
        <v>39.04</v>
      </c>
      <c r="AO18">
        <v>34.950000000000003</v>
      </c>
      <c r="AQ18">
        <v>2.4700000000000002</v>
      </c>
      <c r="AS18">
        <v>0</v>
      </c>
      <c r="AT18" t="s">
        <v>215</v>
      </c>
      <c r="AU18">
        <v>78.66</v>
      </c>
      <c r="AW18">
        <v>1.19</v>
      </c>
      <c r="AX18" t="s">
        <v>215</v>
      </c>
      <c r="AY18">
        <v>141.57</v>
      </c>
      <c r="BA18">
        <v>157.88999999999999</v>
      </c>
      <c r="BC18">
        <v>414.48</v>
      </c>
      <c r="BE18">
        <v>293.61</v>
      </c>
      <c r="BG18">
        <v>131.13</v>
      </c>
      <c r="BI18">
        <v>260.2</v>
      </c>
      <c r="BK18">
        <v>210.08</v>
      </c>
      <c r="BM18">
        <v>154.30000000000001</v>
      </c>
      <c r="BO18">
        <v>95.55</v>
      </c>
      <c r="BQ18">
        <v>112.7</v>
      </c>
      <c r="BS18">
        <v>48.49</v>
      </c>
      <c r="BU18">
        <v>100.3</v>
      </c>
      <c r="BW18">
        <v>89.94</v>
      </c>
      <c r="BY18">
        <v>148.21</v>
      </c>
      <c r="CA18">
        <v>25.15</v>
      </c>
      <c r="CC18">
        <v>51.12</v>
      </c>
      <c r="CE18">
        <v>174.48</v>
      </c>
      <c r="CG18">
        <v>223.64</v>
      </c>
      <c r="CI18">
        <v>180.56</v>
      </c>
      <c r="CK18">
        <v>179.82</v>
      </c>
      <c r="CM18">
        <v>159.12</v>
      </c>
      <c r="CO18">
        <v>117.67</v>
      </c>
      <c r="CQ18">
        <v>189.07</v>
      </c>
    </row>
    <row r="19" spans="1:95">
      <c r="A19" t="s">
        <v>238</v>
      </c>
      <c r="B19" t="s">
        <v>212</v>
      </c>
      <c r="C19" t="s">
        <v>239</v>
      </c>
      <c r="D19">
        <v>9.1</v>
      </c>
      <c r="E19">
        <v>0</v>
      </c>
      <c r="F19" t="s">
        <v>214</v>
      </c>
      <c r="G19">
        <v>0</v>
      </c>
      <c r="H19" t="s">
        <v>214</v>
      </c>
      <c r="I19">
        <v>179.93</v>
      </c>
      <c r="K19">
        <v>139</v>
      </c>
      <c r="M19">
        <v>0</v>
      </c>
      <c r="N19" t="s">
        <v>214</v>
      </c>
      <c r="O19">
        <v>0</v>
      </c>
      <c r="P19" t="s">
        <v>214</v>
      </c>
      <c r="Q19">
        <v>0</v>
      </c>
      <c r="R19" t="s">
        <v>214</v>
      </c>
      <c r="S19">
        <v>31.65</v>
      </c>
      <c r="U19">
        <v>0</v>
      </c>
      <c r="V19" t="s">
        <v>214</v>
      </c>
      <c r="W19">
        <v>35.64</v>
      </c>
      <c r="Y19">
        <v>24.55</v>
      </c>
      <c r="AA19">
        <v>86.54</v>
      </c>
      <c r="AC19">
        <v>70.819999999999993</v>
      </c>
      <c r="AE19">
        <v>114.73</v>
      </c>
      <c r="AG19">
        <v>35.65</v>
      </c>
      <c r="AI19">
        <v>71.27</v>
      </c>
      <c r="AK19">
        <v>46.28</v>
      </c>
      <c r="AM19">
        <v>294.62</v>
      </c>
      <c r="AO19">
        <v>477.47</v>
      </c>
      <c r="AQ19">
        <v>714.35</v>
      </c>
      <c r="AS19">
        <v>64.91</v>
      </c>
      <c r="AT19" t="s">
        <v>215</v>
      </c>
      <c r="AU19">
        <v>753.2</v>
      </c>
      <c r="AW19">
        <v>0</v>
      </c>
      <c r="AX19" t="s">
        <v>214</v>
      </c>
      <c r="AY19">
        <v>41.56</v>
      </c>
      <c r="BA19">
        <v>8.4</v>
      </c>
      <c r="BC19">
        <v>535.87</v>
      </c>
      <c r="BE19">
        <v>179</v>
      </c>
      <c r="BG19">
        <v>95.45</v>
      </c>
      <c r="BI19">
        <v>226.19</v>
      </c>
      <c r="BK19">
        <v>316.76</v>
      </c>
      <c r="BM19">
        <v>345.81</v>
      </c>
      <c r="BO19">
        <v>346.82</v>
      </c>
      <c r="BQ19">
        <v>199.47</v>
      </c>
      <c r="BS19">
        <v>171.86</v>
      </c>
      <c r="BU19">
        <v>134.26</v>
      </c>
      <c r="BW19">
        <v>132.97</v>
      </c>
      <c r="BY19">
        <v>139.41</v>
      </c>
      <c r="CA19">
        <v>72.989999999999995</v>
      </c>
      <c r="CC19">
        <v>168.92</v>
      </c>
      <c r="CE19">
        <v>244.91</v>
      </c>
      <c r="CG19">
        <v>395.98</v>
      </c>
      <c r="CI19">
        <v>414.06</v>
      </c>
      <c r="CK19">
        <v>377.6</v>
      </c>
      <c r="CM19">
        <v>172.64</v>
      </c>
      <c r="CO19">
        <v>35.03</v>
      </c>
      <c r="CQ19">
        <v>74.66</v>
      </c>
    </row>
    <row r="20" spans="1:95">
      <c r="A20" t="s">
        <v>240</v>
      </c>
      <c r="B20" t="s">
        <v>212</v>
      </c>
      <c r="C20" t="s">
        <v>241</v>
      </c>
      <c r="D20">
        <v>9.1999999999999993</v>
      </c>
      <c r="E20">
        <v>0</v>
      </c>
      <c r="F20" t="s">
        <v>214</v>
      </c>
      <c r="G20">
        <v>0</v>
      </c>
      <c r="H20" t="s">
        <v>214</v>
      </c>
      <c r="I20">
        <v>16.97</v>
      </c>
      <c r="K20">
        <v>7.48</v>
      </c>
      <c r="L20" t="s">
        <v>215</v>
      </c>
      <c r="M20">
        <v>0</v>
      </c>
      <c r="N20" t="s">
        <v>214</v>
      </c>
      <c r="O20">
        <v>0</v>
      </c>
      <c r="P20" t="s">
        <v>214</v>
      </c>
      <c r="Q20">
        <v>0</v>
      </c>
      <c r="R20" t="s">
        <v>215</v>
      </c>
      <c r="S20">
        <v>16.07</v>
      </c>
      <c r="U20">
        <v>0</v>
      </c>
      <c r="V20" t="s">
        <v>215</v>
      </c>
      <c r="W20">
        <v>0.1</v>
      </c>
      <c r="Y20">
        <v>0</v>
      </c>
      <c r="AA20">
        <v>0</v>
      </c>
      <c r="AC20">
        <v>10.83</v>
      </c>
      <c r="AE20">
        <v>11.35</v>
      </c>
      <c r="AG20">
        <v>10.95</v>
      </c>
      <c r="AI20">
        <v>17.98</v>
      </c>
      <c r="AK20">
        <v>21.97</v>
      </c>
      <c r="AM20">
        <v>77.239999999999995</v>
      </c>
      <c r="AO20">
        <v>159.91</v>
      </c>
      <c r="AQ20">
        <v>156.37</v>
      </c>
      <c r="AS20">
        <v>59.63</v>
      </c>
      <c r="AT20" t="s">
        <v>215</v>
      </c>
      <c r="AU20">
        <v>231.4</v>
      </c>
      <c r="AW20">
        <v>0</v>
      </c>
      <c r="AX20" t="s">
        <v>214</v>
      </c>
      <c r="AY20">
        <v>145.84</v>
      </c>
      <c r="BA20">
        <v>189.55</v>
      </c>
      <c r="BC20">
        <v>431.73</v>
      </c>
      <c r="BE20">
        <v>522.32000000000005</v>
      </c>
      <c r="BG20">
        <v>245.62</v>
      </c>
      <c r="BI20">
        <v>366.51</v>
      </c>
      <c r="BK20">
        <v>379</v>
      </c>
      <c r="BM20">
        <v>418.09</v>
      </c>
      <c r="BO20">
        <v>353.26</v>
      </c>
      <c r="BQ20">
        <v>361.44</v>
      </c>
      <c r="BS20">
        <v>140.01</v>
      </c>
      <c r="BU20">
        <v>189.11</v>
      </c>
      <c r="BW20">
        <v>237.92</v>
      </c>
      <c r="BY20">
        <v>360.94</v>
      </c>
      <c r="CA20">
        <v>296.27999999999997</v>
      </c>
      <c r="CC20">
        <v>318.31</v>
      </c>
      <c r="CE20">
        <v>367.81</v>
      </c>
      <c r="CG20">
        <v>429.02</v>
      </c>
      <c r="CI20">
        <v>450.91</v>
      </c>
      <c r="CK20">
        <v>498.16</v>
      </c>
      <c r="CM20">
        <v>347.76</v>
      </c>
      <c r="CO20">
        <v>48.86</v>
      </c>
      <c r="CQ20">
        <v>113.41</v>
      </c>
    </row>
    <row r="21" spans="1:95">
      <c r="A21" t="s">
        <v>242</v>
      </c>
      <c r="B21" t="s">
        <v>212</v>
      </c>
      <c r="C21" t="s">
        <v>243</v>
      </c>
      <c r="D21">
        <v>10</v>
      </c>
      <c r="E21">
        <v>0</v>
      </c>
      <c r="F21" t="s">
        <v>214</v>
      </c>
      <c r="G21">
        <v>0</v>
      </c>
      <c r="H21" t="s">
        <v>214</v>
      </c>
      <c r="I21">
        <v>107.24</v>
      </c>
      <c r="K21">
        <v>216.33</v>
      </c>
      <c r="M21">
        <v>0</v>
      </c>
      <c r="N21" t="s">
        <v>214</v>
      </c>
      <c r="O21">
        <v>0</v>
      </c>
      <c r="P21" t="s">
        <v>214</v>
      </c>
      <c r="Q21">
        <v>0</v>
      </c>
      <c r="R21" t="s">
        <v>214</v>
      </c>
      <c r="S21">
        <v>78.349999999999994</v>
      </c>
      <c r="U21">
        <v>0</v>
      </c>
      <c r="V21" t="s">
        <v>214</v>
      </c>
      <c r="W21">
        <v>38.049999999999997</v>
      </c>
      <c r="Y21">
        <v>7.92</v>
      </c>
      <c r="AA21">
        <v>2.99</v>
      </c>
      <c r="AC21">
        <v>7.88</v>
      </c>
      <c r="AE21">
        <v>45.72</v>
      </c>
      <c r="AG21">
        <v>6.67</v>
      </c>
      <c r="AI21">
        <v>25.02</v>
      </c>
      <c r="AK21">
        <v>4.76</v>
      </c>
      <c r="AM21">
        <v>31.16</v>
      </c>
      <c r="AO21">
        <v>117.37</v>
      </c>
      <c r="AQ21">
        <v>42.73</v>
      </c>
      <c r="AS21">
        <v>38.5</v>
      </c>
      <c r="AU21">
        <v>299.57</v>
      </c>
      <c r="AW21">
        <v>0</v>
      </c>
      <c r="AX21" t="s">
        <v>214</v>
      </c>
      <c r="AY21">
        <v>254.73</v>
      </c>
      <c r="BA21">
        <v>158.26</v>
      </c>
      <c r="BC21">
        <v>271.42</v>
      </c>
      <c r="BE21">
        <v>183.63</v>
      </c>
      <c r="BG21">
        <v>93.35</v>
      </c>
      <c r="BI21">
        <v>222.73</v>
      </c>
      <c r="BK21">
        <v>334.54</v>
      </c>
      <c r="BM21">
        <v>315.79000000000002</v>
      </c>
      <c r="BO21">
        <v>266.39</v>
      </c>
      <c r="BQ21">
        <v>126.19</v>
      </c>
      <c r="BS21">
        <v>125.1</v>
      </c>
      <c r="BU21">
        <v>148.37</v>
      </c>
      <c r="BW21">
        <v>210.06</v>
      </c>
      <c r="BY21">
        <v>340.41</v>
      </c>
      <c r="CA21">
        <v>386.55</v>
      </c>
      <c r="CC21">
        <v>346.8</v>
      </c>
      <c r="CE21">
        <v>349.8</v>
      </c>
      <c r="CG21">
        <v>185.68</v>
      </c>
      <c r="CI21">
        <v>203.85</v>
      </c>
      <c r="CK21">
        <v>278.41000000000003</v>
      </c>
      <c r="CM21">
        <v>168.75</v>
      </c>
      <c r="CO21">
        <v>112.5</v>
      </c>
      <c r="CQ21">
        <v>166.16</v>
      </c>
    </row>
    <row r="22" spans="1:95">
      <c r="A22" t="s">
        <v>244</v>
      </c>
      <c r="B22" t="s">
        <v>212</v>
      </c>
      <c r="C22" t="s">
        <v>245</v>
      </c>
      <c r="D22">
        <v>11</v>
      </c>
      <c r="E22">
        <v>0</v>
      </c>
      <c r="G22">
        <v>0</v>
      </c>
      <c r="I22">
        <v>0</v>
      </c>
      <c r="K22">
        <v>0</v>
      </c>
      <c r="L22" t="s">
        <v>215</v>
      </c>
      <c r="M22">
        <v>0</v>
      </c>
      <c r="O22">
        <v>0</v>
      </c>
      <c r="Q22">
        <v>0</v>
      </c>
      <c r="S22">
        <v>0</v>
      </c>
      <c r="U22">
        <v>0</v>
      </c>
      <c r="W22">
        <v>0</v>
      </c>
      <c r="Y22">
        <v>0</v>
      </c>
      <c r="AA22">
        <v>0</v>
      </c>
      <c r="AC22">
        <v>0</v>
      </c>
      <c r="AE22">
        <v>0</v>
      </c>
      <c r="AG22">
        <v>0</v>
      </c>
      <c r="AI22">
        <v>0</v>
      </c>
      <c r="AK22">
        <v>0</v>
      </c>
      <c r="AM22">
        <v>0</v>
      </c>
      <c r="AO22">
        <v>0</v>
      </c>
      <c r="AQ22">
        <v>0</v>
      </c>
      <c r="AS22">
        <v>0</v>
      </c>
      <c r="AU22">
        <v>0</v>
      </c>
      <c r="AW22">
        <v>0</v>
      </c>
      <c r="AY22">
        <v>0</v>
      </c>
      <c r="BA22">
        <v>0</v>
      </c>
      <c r="BC22">
        <v>12.16</v>
      </c>
      <c r="BE22">
        <v>0</v>
      </c>
      <c r="BG22">
        <v>0</v>
      </c>
      <c r="BI22">
        <v>0</v>
      </c>
      <c r="BK22">
        <v>0</v>
      </c>
      <c r="BM22">
        <v>0</v>
      </c>
      <c r="BO22">
        <v>0.01</v>
      </c>
      <c r="BQ22">
        <v>4.28</v>
      </c>
      <c r="BS22">
        <v>0.01</v>
      </c>
      <c r="BU22">
        <v>0</v>
      </c>
      <c r="BW22">
        <v>0</v>
      </c>
      <c r="BY22">
        <v>0</v>
      </c>
      <c r="CA22">
        <v>0</v>
      </c>
      <c r="CC22">
        <v>0</v>
      </c>
      <c r="CE22">
        <v>0.23</v>
      </c>
      <c r="CG22">
        <v>6.06</v>
      </c>
      <c r="CI22">
        <v>0.5</v>
      </c>
      <c r="CK22">
        <v>10.58</v>
      </c>
      <c r="CM22">
        <v>9.6300000000000008</v>
      </c>
      <c r="CO22">
        <v>2.4700000000000002</v>
      </c>
      <c r="CQ22">
        <v>33.39</v>
      </c>
    </row>
    <row r="23" spans="1:95">
      <c r="A23" t="s">
        <v>246</v>
      </c>
      <c r="B23" t="s">
        <v>212</v>
      </c>
      <c r="C23" t="s">
        <v>247</v>
      </c>
      <c r="D23">
        <v>12</v>
      </c>
      <c r="E23">
        <v>0</v>
      </c>
      <c r="F23" t="s">
        <v>214</v>
      </c>
      <c r="G23">
        <v>0</v>
      </c>
      <c r="H23" t="s">
        <v>214</v>
      </c>
      <c r="I23">
        <v>554.83000000000004</v>
      </c>
      <c r="K23">
        <v>379.74</v>
      </c>
      <c r="L23" t="s">
        <v>215</v>
      </c>
      <c r="M23">
        <v>0</v>
      </c>
      <c r="N23" t="s">
        <v>214</v>
      </c>
      <c r="O23">
        <v>0</v>
      </c>
      <c r="P23" t="s">
        <v>214</v>
      </c>
      <c r="Q23">
        <v>382.24</v>
      </c>
      <c r="S23">
        <v>366.42</v>
      </c>
      <c r="U23">
        <v>176.09</v>
      </c>
      <c r="W23">
        <v>227.33</v>
      </c>
      <c r="Y23">
        <v>92.22</v>
      </c>
      <c r="AA23">
        <v>34.880000000000003</v>
      </c>
      <c r="AC23">
        <v>22.21</v>
      </c>
      <c r="AE23">
        <v>176.4</v>
      </c>
      <c r="AG23">
        <v>323.83</v>
      </c>
      <c r="AI23">
        <v>331.8</v>
      </c>
      <c r="AK23">
        <v>345.91</v>
      </c>
      <c r="AM23">
        <v>364.51</v>
      </c>
      <c r="AO23">
        <v>370.83</v>
      </c>
      <c r="AQ23">
        <v>308.27999999999997</v>
      </c>
      <c r="AS23">
        <v>2.78</v>
      </c>
      <c r="AT23" t="s">
        <v>215</v>
      </c>
      <c r="AU23">
        <v>3.74</v>
      </c>
      <c r="AW23">
        <v>0.5</v>
      </c>
      <c r="AX23" t="s">
        <v>215</v>
      </c>
      <c r="AY23">
        <v>38.32</v>
      </c>
      <c r="BA23">
        <v>9.23</v>
      </c>
      <c r="BB23" t="s">
        <v>215</v>
      </c>
      <c r="BC23">
        <v>367.7</v>
      </c>
      <c r="BE23">
        <v>229.24</v>
      </c>
      <c r="BG23">
        <v>68.569999999999993</v>
      </c>
      <c r="BI23">
        <v>49.98</v>
      </c>
      <c r="BK23">
        <v>76.38</v>
      </c>
      <c r="BM23">
        <v>94.88</v>
      </c>
      <c r="BO23">
        <v>81.98</v>
      </c>
      <c r="BQ23">
        <v>310.57</v>
      </c>
      <c r="BS23">
        <v>175.52</v>
      </c>
      <c r="BU23">
        <v>50.22</v>
      </c>
      <c r="BW23">
        <v>147.08000000000001</v>
      </c>
      <c r="BY23">
        <v>255.2</v>
      </c>
      <c r="CA23">
        <v>252.84</v>
      </c>
      <c r="CC23">
        <v>110.11</v>
      </c>
      <c r="CE23">
        <v>188.73</v>
      </c>
      <c r="CG23">
        <v>317.72000000000003</v>
      </c>
      <c r="CI23">
        <v>137.91</v>
      </c>
      <c r="CK23">
        <v>150.91</v>
      </c>
      <c r="CM23">
        <v>263.7</v>
      </c>
      <c r="CO23">
        <v>137.38</v>
      </c>
      <c r="CQ23">
        <v>232.75</v>
      </c>
    </row>
    <row r="24" spans="1:95">
      <c r="A24" t="s">
        <v>248</v>
      </c>
      <c r="B24" t="s">
        <v>212</v>
      </c>
      <c r="C24" t="s">
        <v>249</v>
      </c>
      <c r="D24">
        <v>13</v>
      </c>
      <c r="E24">
        <v>0</v>
      </c>
      <c r="F24" t="s">
        <v>215</v>
      </c>
      <c r="G24">
        <v>0</v>
      </c>
      <c r="H24" t="s">
        <v>215</v>
      </c>
      <c r="I24">
        <v>48.96</v>
      </c>
      <c r="K24">
        <v>2.21</v>
      </c>
      <c r="L24" t="s">
        <v>215</v>
      </c>
      <c r="M24">
        <v>0</v>
      </c>
      <c r="N24" t="s">
        <v>215</v>
      </c>
      <c r="O24">
        <v>0</v>
      </c>
      <c r="P24" t="s">
        <v>215</v>
      </c>
      <c r="Q24">
        <v>0</v>
      </c>
      <c r="S24">
        <v>0</v>
      </c>
      <c r="U24">
        <v>0</v>
      </c>
      <c r="W24">
        <v>0</v>
      </c>
      <c r="Y24">
        <v>0</v>
      </c>
      <c r="AA24">
        <v>0</v>
      </c>
      <c r="AC24">
        <v>0</v>
      </c>
      <c r="AE24">
        <v>0</v>
      </c>
      <c r="AG24">
        <v>0</v>
      </c>
      <c r="AI24">
        <v>0.37</v>
      </c>
      <c r="AK24">
        <v>0</v>
      </c>
      <c r="AM24">
        <v>2.2999999999999998</v>
      </c>
      <c r="AO24">
        <v>1.93</v>
      </c>
      <c r="AQ24">
        <v>5.86</v>
      </c>
      <c r="AS24">
        <v>0</v>
      </c>
      <c r="AT24" t="s">
        <v>215</v>
      </c>
      <c r="AU24">
        <v>0</v>
      </c>
      <c r="AW24">
        <v>0</v>
      </c>
      <c r="AX24" t="s">
        <v>215</v>
      </c>
      <c r="AY24">
        <v>3.19</v>
      </c>
      <c r="BA24">
        <v>2.64</v>
      </c>
      <c r="BC24">
        <v>81.89</v>
      </c>
      <c r="BE24">
        <v>112.85</v>
      </c>
      <c r="BG24">
        <v>19.46</v>
      </c>
      <c r="BI24">
        <v>3.67</v>
      </c>
      <c r="BK24">
        <v>7.34</v>
      </c>
      <c r="BM24">
        <v>4.67</v>
      </c>
      <c r="BO24">
        <v>0</v>
      </c>
      <c r="BQ24">
        <v>1.47</v>
      </c>
      <c r="BS24">
        <v>0</v>
      </c>
      <c r="BU24">
        <v>0</v>
      </c>
      <c r="BW24">
        <v>6.79</v>
      </c>
      <c r="BY24">
        <v>16.03</v>
      </c>
      <c r="CA24">
        <v>1.4</v>
      </c>
      <c r="CC24">
        <v>5.78</v>
      </c>
      <c r="CE24">
        <v>12.37</v>
      </c>
      <c r="CG24">
        <v>56.97</v>
      </c>
      <c r="CI24">
        <v>58.06</v>
      </c>
      <c r="CK24">
        <v>66.52</v>
      </c>
      <c r="CM24">
        <v>71.55</v>
      </c>
      <c r="CO24">
        <v>72.72</v>
      </c>
      <c r="CQ24">
        <v>92.36</v>
      </c>
    </row>
    <row r="25" spans="1:95">
      <c r="A25" t="s">
        <v>250</v>
      </c>
      <c r="B25" t="s">
        <v>212</v>
      </c>
      <c r="C25" t="s">
        <v>251</v>
      </c>
      <c r="D25">
        <v>14</v>
      </c>
      <c r="E25">
        <v>0</v>
      </c>
      <c r="F25" t="s">
        <v>214</v>
      </c>
      <c r="G25">
        <v>0</v>
      </c>
      <c r="H25" t="s">
        <v>214</v>
      </c>
      <c r="I25">
        <v>141.27000000000001</v>
      </c>
      <c r="K25">
        <v>191.52</v>
      </c>
      <c r="M25">
        <v>0</v>
      </c>
      <c r="N25" t="s">
        <v>214</v>
      </c>
      <c r="O25">
        <v>0</v>
      </c>
      <c r="P25" t="s">
        <v>214</v>
      </c>
      <c r="Q25">
        <v>9.52</v>
      </c>
      <c r="S25">
        <v>5.07</v>
      </c>
      <c r="U25">
        <v>3.92</v>
      </c>
      <c r="W25">
        <v>0.26</v>
      </c>
      <c r="Y25">
        <v>0</v>
      </c>
      <c r="AA25">
        <v>0</v>
      </c>
      <c r="AC25">
        <v>0</v>
      </c>
      <c r="AE25">
        <v>0</v>
      </c>
      <c r="AG25">
        <v>13.21</v>
      </c>
      <c r="AI25">
        <v>18.54</v>
      </c>
      <c r="AK25">
        <v>31.67</v>
      </c>
      <c r="AM25">
        <v>37.15</v>
      </c>
      <c r="AO25">
        <v>53.48</v>
      </c>
      <c r="AQ25">
        <v>80.02</v>
      </c>
      <c r="AS25">
        <v>26.4</v>
      </c>
      <c r="AT25" t="s">
        <v>215</v>
      </c>
      <c r="AU25">
        <v>36.380000000000003</v>
      </c>
      <c r="AW25">
        <v>0</v>
      </c>
      <c r="AX25" t="s">
        <v>214</v>
      </c>
      <c r="AY25">
        <v>84.49</v>
      </c>
      <c r="BA25">
        <v>68.28</v>
      </c>
      <c r="BC25">
        <v>121.21</v>
      </c>
      <c r="BE25">
        <v>124.76</v>
      </c>
      <c r="BG25">
        <v>101.27</v>
      </c>
      <c r="BI25">
        <v>33.56</v>
      </c>
      <c r="BK25">
        <v>36.28</v>
      </c>
      <c r="BM25">
        <v>4.9000000000000004</v>
      </c>
      <c r="BO25">
        <v>0.71</v>
      </c>
      <c r="BQ25">
        <v>3.18</v>
      </c>
      <c r="BS25">
        <v>0</v>
      </c>
      <c r="BU25">
        <v>0</v>
      </c>
      <c r="BW25">
        <v>7.67</v>
      </c>
      <c r="BY25">
        <v>12.83</v>
      </c>
      <c r="CA25">
        <v>5.99</v>
      </c>
      <c r="CC25">
        <v>9.4600000000000009</v>
      </c>
      <c r="CE25">
        <v>14.47</v>
      </c>
      <c r="CG25">
        <v>74.23</v>
      </c>
      <c r="CI25">
        <v>49.81</v>
      </c>
      <c r="CK25">
        <v>24.44</v>
      </c>
      <c r="CM25">
        <v>32.76</v>
      </c>
      <c r="CO25">
        <v>29.46</v>
      </c>
      <c r="CQ25">
        <v>29.48</v>
      </c>
    </row>
    <row r="26" spans="1:95">
      <c r="A26" t="s">
        <v>252</v>
      </c>
      <c r="B26" t="s">
        <v>212</v>
      </c>
      <c r="C26" t="s">
        <v>253</v>
      </c>
      <c r="D26">
        <v>15</v>
      </c>
      <c r="E26">
        <v>0</v>
      </c>
      <c r="F26" t="s">
        <v>214</v>
      </c>
      <c r="G26">
        <v>0</v>
      </c>
      <c r="H26" t="s">
        <v>214</v>
      </c>
      <c r="I26">
        <v>1050.3</v>
      </c>
      <c r="K26">
        <v>922.83</v>
      </c>
      <c r="L26" t="s">
        <v>215</v>
      </c>
      <c r="M26">
        <v>0</v>
      </c>
      <c r="N26" t="s">
        <v>214</v>
      </c>
      <c r="O26">
        <v>0</v>
      </c>
      <c r="P26" t="s">
        <v>214</v>
      </c>
      <c r="Q26">
        <v>418.14</v>
      </c>
      <c r="S26">
        <v>368.5</v>
      </c>
      <c r="U26">
        <v>161.65</v>
      </c>
      <c r="W26">
        <v>286.70999999999998</v>
      </c>
      <c r="Y26">
        <v>75.42</v>
      </c>
      <c r="AA26">
        <v>32.450000000000003</v>
      </c>
      <c r="AC26">
        <v>34.47</v>
      </c>
      <c r="AE26">
        <v>78.75</v>
      </c>
      <c r="AG26">
        <v>306.55</v>
      </c>
      <c r="AI26">
        <v>409.83</v>
      </c>
      <c r="AK26">
        <v>444.2</v>
      </c>
      <c r="AM26">
        <v>311.8</v>
      </c>
      <c r="AO26">
        <v>424.81</v>
      </c>
      <c r="AQ26">
        <v>477.89</v>
      </c>
      <c r="AS26">
        <v>297.74</v>
      </c>
      <c r="AU26">
        <v>0</v>
      </c>
      <c r="AW26">
        <v>83.18</v>
      </c>
      <c r="AY26">
        <v>82.9</v>
      </c>
      <c r="BA26">
        <v>47.32</v>
      </c>
      <c r="BB26" t="s">
        <v>215</v>
      </c>
      <c r="BC26">
        <v>295.7</v>
      </c>
      <c r="BE26">
        <v>186.9</v>
      </c>
      <c r="BG26">
        <v>74.42</v>
      </c>
      <c r="BI26">
        <v>27.34</v>
      </c>
      <c r="BK26">
        <v>33.5</v>
      </c>
      <c r="BM26">
        <v>38.58</v>
      </c>
      <c r="BO26">
        <v>34.04</v>
      </c>
      <c r="BQ26">
        <v>114.72</v>
      </c>
      <c r="BS26">
        <v>70.34</v>
      </c>
      <c r="BU26">
        <v>14.86</v>
      </c>
      <c r="BW26">
        <v>58.12</v>
      </c>
      <c r="BY26">
        <v>154.88</v>
      </c>
      <c r="CA26">
        <v>187.4</v>
      </c>
      <c r="CC26">
        <v>95.04</v>
      </c>
      <c r="CE26">
        <v>154.49</v>
      </c>
      <c r="CG26">
        <v>310.2</v>
      </c>
      <c r="CI26">
        <v>149.65</v>
      </c>
      <c r="CK26">
        <v>107.38</v>
      </c>
      <c r="CM26">
        <v>146.84</v>
      </c>
      <c r="CO26">
        <v>109.74</v>
      </c>
      <c r="CQ26">
        <v>129.86000000000001</v>
      </c>
    </row>
    <row r="27" spans="1:95">
      <c r="A27" t="s">
        <v>254</v>
      </c>
      <c r="B27" t="s">
        <v>212</v>
      </c>
      <c r="C27" t="s">
        <v>255</v>
      </c>
      <c r="D27">
        <v>16</v>
      </c>
      <c r="E27">
        <v>0</v>
      </c>
      <c r="G27">
        <v>0</v>
      </c>
      <c r="I27">
        <v>0</v>
      </c>
      <c r="K27">
        <v>0</v>
      </c>
      <c r="L27" t="s">
        <v>214</v>
      </c>
      <c r="M27">
        <v>0</v>
      </c>
      <c r="O27">
        <v>0</v>
      </c>
      <c r="Q27">
        <v>0</v>
      </c>
      <c r="S27">
        <v>0</v>
      </c>
      <c r="U27">
        <v>0</v>
      </c>
      <c r="W27">
        <v>0</v>
      </c>
      <c r="Y27">
        <v>0</v>
      </c>
      <c r="AA27">
        <v>0</v>
      </c>
      <c r="AC27">
        <v>0</v>
      </c>
      <c r="AE27">
        <v>0</v>
      </c>
      <c r="AG27">
        <v>0</v>
      </c>
      <c r="AI27">
        <v>0</v>
      </c>
      <c r="AK27">
        <v>0</v>
      </c>
      <c r="AM27">
        <v>0</v>
      </c>
      <c r="AO27">
        <v>0</v>
      </c>
      <c r="AQ27">
        <v>0</v>
      </c>
      <c r="AS27">
        <v>0</v>
      </c>
      <c r="AU27">
        <v>0</v>
      </c>
      <c r="AW27">
        <v>0</v>
      </c>
      <c r="AY27">
        <v>0</v>
      </c>
      <c r="BA27">
        <v>0</v>
      </c>
      <c r="BC27">
        <v>1.76</v>
      </c>
      <c r="BE27">
        <v>92.3</v>
      </c>
      <c r="BG27">
        <v>0</v>
      </c>
      <c r="BI27">
        <v>0</v>
      </c>
      <c r="BK27">
        <v>0</v>
      </c>
      <c r="BM27">
        <v>0</v>
      </c>
      <c r="BO27">
        <v>0</v>
      </c>
      <c r="BQ27">
        <v>7.26</v>
      </c>
      <c r="BS27">
        <v>0</v>
      </c>
      <c r="BU27">
        <v>0</v>
      </c>
      <c r="BW27">
        <v>7.96</v>
      </c>
      <c r="BY27">
        <v>37.869999999999997</v>
      </c>
      <c r="CA27">
        <v>39.659999999999997</v>
      </c>
      <c r="CC27">
        <v>28.03</v>
      </c>
      <c r="CE27">
        <v>87.83</v>
      </c>
      <c r="CG27">
        <v>148.22999999999999</v>
      </c>
      <c r="CI27">
        <v>92.61</v>
      </c>
      <c r="CK27">
        <v>3.95</v>
      </c>
      <c r="CM27">
        <v>0</v>
      </c>
      <c r="CO27">
        <v>0</v>
      </c>
      <c r="CQ27">
        <v>0</v>
      </c>
    </row>
    <row r="28" spans="1:95">
      <c r="A28" t="s">
        <v>256</v>
      </c>
      <c r="B28" t="s">
        <v>224</v>
      </c>
      <c r="C28" t="s">
        <v>257</v>
      </c>
      <c r="D28">
        <v>17</v>
      </c>
      <c r="E28">
        <v>0</v>
      </c>
      <c r="G28">
        <v>0</v>
      </c>
      <c r="I28">
        <v>0</v>
      </c>
      <c r="K28">
        <v>0</v>
      </c>
      <c r="L28" t="s">
        <v>214</v>
      </c>
      <c r="M28">
        <v>0</v>
      </c>
      <c r="O28">
        <v>0</v>
      </c>
      <c r="Q28">
        <v>0</v>
      </c>
      <c r="S28">
        <v>0</v>
      </c>
      <c r="U28">
        <v>0</v>
      </c>
      <c r="W28">
        <v>0</v>
      </c>
      <c r="Y28">
        <v>0</v>
      </c>
      <c r="AA28">
        <v>0</v>
      </c>
      <c r="AC28">
        <v>0</v>
      </c>
      <c r="AE28">
        <v>0</v>
      </c>
      <c r="AG28">
        <v>0</v>
      </c>
      <c r="AI28">
        <v>0</v>
      </c>
      <c r="AK28">
        <v>0</v>
      </c>
      <c r="AM28">
        <v>0</v>
      </c>
      <c r="AO28">
        <v>0</v>
      </c>
      <c r="AQ28">
        <v>0</v>
      </c>
      <c r="AS28">
        <v>0</v>
      </c>
      <c r="AU28">
        <v>0</v>
      </c>
      <c r="AW28">
        <v>0</v>
      </c>
      <c r="AY28">
        <v>0</v>
      </c>
      <c r="BA28">
        <v>0</v>
      </c>
      <c r="BC28">
        <v>0</v>
      </c>
      <c r="BE28">
        <v>0</v>
      </c>
      <c r="BG28">
        <v>0</v>
      </c>
      <c r="BI28">
        <v>0</v>
      </c>
      <c r="BK28">
        <v>0</v>
      </c>
      <c r="BM28">
        <v>0</v>
      </c>
      <c r="BO28">
        <v>0</v>
      </c>
      <c r="BQ28">
        <v>0</v>
      </c>
      <c r="BS28">
        <v>0</v>
      </c>
      <c r="BU28">
        <v>0</v>
      </c>
      <c r="BW28">
        <v>0</v>
      </c>
      <c r="BY28">
        <v>0</v>
      </c>
      <c r="CA28">
        <v>0</v>
      </c>
      <c r="CC28">
        <v>0</v>
      </c>
      <c r="CE28">
        <v>0</v>
      </c>
      <c r="CG28">
        <v>0</v>
      </c>
      <c r="CI28">
        <v>0</v>
      </c>
      <c r="CK28">
        <v>0</v>
      </c>
      <c r="CM28">
        <v>0</v>
      </c>
      <c r="CO28">
        <v>0</v>
      </c>
      <c r="CQ28">
        <v>0</v>
      </c>
    </row>
    <row r="29" spans="1:95">
      <c r="A29" t="s">
        <v>256</v>
      </c>
      <c r="B29" t="s">
        <v>212</v>
      </c>
      <c r="C29" t="s">
        <v>257</v>
      </c>
      <c r="D29">
        <v>17</v>
      </c>
      <c r="E29">
        <v>0</v>
      </c>
      <c r="G29">
        <v>0</v>
      </c>
      <c r="I29">
        <v>0</v>
      </c>
      <c r="K29">
        <v>0</v>
      </c>
      <c r="L29" t="s">
        <v>214</v>
      </c>
      <c r="M29">
        <v>0</v>
      </c>
      <c r="O29">
        <v>0</v>
      </c>
      <c r="Q29">
        <v>0</v>
      </c>
      <c r="S29">
        <v>0</v>
      </c>
      <c r="U29">
        <v>0</v>
      </c>
      <c r="W29">
        <v>0</v>
      </c>
      <c r="Y29">
        <v>0</v>
      </c>
      <c r="AA29">
        <v>0</v>
      </c>
      <c r="AC29">
        <v>0</v>
      </c>
      <c r="AE29">
        <v>0</v>
      </c>
      <c r="AG29">
        <v>0</v>
      </c>
      <c r="AI29">
        <v>0</v>
      </c>
      <c r="AK29">
        <v>0</v>
      </c>
      <c r="AM29">
        <v>0</v>
      </c>
      <c r="AO29">
        <v>0</v>
      </c>
      <c r="AQ29">
        <v>0</v>
      </c>
      <c r="AS29">
        <v>0</v>
      </c>
      <c r="AU29">
        <v>0</v>
      </c>
      <c r="AW29">
        <v>0</v>
      </c>
      <c r="AY29">
        <v>0</v>
      </c>
      <c r="BA29">
        <v>0</v>
      </c>
      <c r="BC29">
        <v>0</v>
      </c>
      <c r="BE29">
        <v>0.39</v>
      </c>
      <c r="BG29">
        <v>0</v>
      </c>
      <c r="BI29">
        <v>0</v>
      </c>
      <c r="BK29">
        <v>0</v>
      </c>
      <c r="BM29">
        <v>0</v>
      </c>
      <c r="BO29">
        <v>0</v>
      </c>
      <c r="BQ29">
        <v>0</v>
      </c>
      <c r="BS29">
        <v>0</v>
      </c>
      <c r="BU29">
        <v>0</v>
      </c>
      <c r="BW29">
        <v>4.01</v>
      </c>
      <c r="BY29">
        <v>5.87</v>
      </c>
      <c r="CA29">
        <v>145.6</v>
      </c>
      <c r="CC29">
        <v>165.96</v>
      </c>
      <c r="CE29">
        <v>191.13</v>
      </c>
      <c r="CG29">
        <v>195.57</v>
      </c>
      <c r="CI29">
        <v>77.39</v>
      </c>
      <c r="CK29">
        <v>5.89</v>
      </c>
      <c r="CM29">
        <v>2.0499999999999998</v>
      </c>
      <c r="CO29">
        <v>1.75</v>
      </c>
      <c r="CQ29">
        <v>1.1100000000000001</v>
      </c>
    </row>
    <row r="30" spans="1:95">
      <c r="A30" t="s">
        <v>258</v>
      </c>
      <c r="B30" t="s">
        <v>212</v>
      </c>
      <c r="C30" t="s">
        <v>259</v>
      </c>
      <c r="D30">
        <v>18</v>
      </c>
      <c r="E30">
        <v>0</v>
      </c>
      <c r="F30" t="s">
        <v>215</v>
      </c>
      <c r="G30">
        <v>0</v>
      </c>
      <c r="H30" t="s">
        <v>215</v>
      </c>
      <c r="I30">
        <v>102.57</v>
      </c>
      <c r="K30">
        <v>9.06</v>
      </c>
      <c r="L30" t="s">
        <v>215</v>
      </c>
      <c r="M30">
        <v>0</v>
      </c>
      <c r="N30" t="s">
        <v>215</v>
      </c>
      <c r="O30">
        <v>0</v>
      </c>
      <c r="P30" t="s">
        <v>215</v>
      </c>
      <c r="Q30">
        <v>18.23</v>
      </c>
      <c r="S30">
        <v>35.44</v>
      </c>
      <c r="U30">
        <v>12.51</v>
      </c>
      <c r="W30">
        <v>6.35</v>
      </c>
      <c r="Y30">
        <v>2.42</v>
      </c>
      <c r="AA30">
        <v>4.91</v>
      </c>
      <c r="AC30">
        <v>2.2599999999999998</v>
      </c>
      <c r="AE30">
        <v>7.32</v>
      </c>
      <c r="AG30">
        <v>4.88</v>
      </c>
      <c r="AI30">
        <v>0</v>
      </c>
      <c r="AK30">
        <v>0</v>
      </c>
      <c r="AM30">
        <v>0</v>
      </c>
      <c r="AO30">
        <v>20.28</v>
      </c>
      <c r="AQ30">
        <v>0</v>
      </c>
      <c r="AS30">
        <v>9.8000000000000007</v>
      </c>
      <c r="AU30">
        <v>0</v>
      </c>
      <c r="AW30">
        <v>45.39</v>
      </c>
      <c r="AX30" t="s">
        <v>215</v>
      </c>
      <c r="AY30">
        <v>109.04</v>
      </c>
      <c r="BA30">
        <v>8.65</v>
      </c>
      <c r="BC30">
        <v>4.21</v>
      </c>
      <c r="BE30">
        <v>0</v>
      </c>
      <c r="BG30">
        <v>0</v>
      </c>
      <c r="BI30">
        <v>0</v>
      </c>
      <c r="BK30">
        <v>0</v>
      </c>
      <c r="BM30">
        <v>0.15</v>
      </c>
      <c r="BO30">
        <v>0</v>
      </c>
      <c r="BQ30">
        <v>27.59</v>
      </c>
      <c r="BS30">
        <v>0</v>
      </c>
      <c r="BU30">
        <v>0</v>
      </c>
      <c r="BW30">
        <v>0</v>
      </c>
      <c r="BY30">
        <v>0</v>
      </c>
      <c r="CA30">
        <v>14.34</v>
      </c>
      <c r="CC30">
        <v>19.489999999999998</v>
      </c>
      <c r="CE30">
        <v>9.26</v>
      </c>
      <c r="CF30" t="s">
        <v>215</v>
      </c>
      <c r="CG30">
        <v>65.459999999999994</v>
      </c>
      <c r="CI30">
        <v>18.11</v>
      </c>
      <c r="CK30">
        <v>17.149999999999999</v>
      </c>
      <c r="CM30">
        <v>15.49</v>
      </c>
      <c r="CO30">
        <v>17.64</v>
      </c>
      <c r="CQ30">
        <v>5.81</v>
      </c>
    </row>
    <row r="31" spans="1:95">
      <c r="A31" t="s">
        <v>260</v>
      </c>
      <c r="B31" t="s">
        <v>212</v>
      </c>
      <c r="C31" t="s">
        <v>261</v>
      </c>
      <c r="D31">
        <v>19</v>
      </c>
      <c r="E31">
        <v>0</v>
      </c>
      <c r="F31" t="s">
        <v>214</v>
      </c>
      <c r="G31">
        <v>0</v>
      </c>
      <c r="H31" t="s">
        <v>214</v>
      </c>
      <c r="I31">
        <v>1338.52</v>
      </c>
      <c r="K31">
        <v>416.3</v>
      </c>
      <c r="L31" t="s">
        <v>215</v>
      </c>
      <c r="M31">
        <v>0</v>
      </c>
      <c r="N31" t="s">
        <v>214</v>
      </c>
      <c r="O31">
        <v>0</v>
      </c>
      <c r="P31" t="s">
        <v>214</v>
      </c>
      <c r="Q31">
        <v>87.1</v>
      </c>
      <c r="S31">
        <v>393.34</v>
      </c>
      <c r="U31">
        <v>252.65</v>
      </c>
      <c r="W31">
        <v>897.16</v>
      </c>
      <c r="Y31">
        <v>830.1</v>
      </c>
      <c r="AA31">
        <v>389.14</v>
      </c>
      <c r="AC31">
        <v>67.930000000000007</v>
      </c>
      <c r="AE31">
        <v>554.54</v>
      </c>
      <c r="AG31">
        <v>733.72</v>
      </c>
      <c r="AI31">
        <v>976.14</v>
      </c>
      <c r="AK31">
        <v>1347.05</v>
      </c>
      <c r="AM31">
        <v>1488.51</v>
      </c>
      <c r="AO31">
        <v>1848.32</v>
      </c>
      <c r="AQ31">
        <v>1107.25</v>
      </c>
      <c r="AS31">
        <v>2005.44</v>
      </c>
      <c r="AU31">
        <v>0</v>
      </c>
      <c r="AW31">
        <v>1168.23</v>
      </c>
      <c r="AY31">
        <v>1124.8499999999999</v>
      </c>
      <c r="BA31">
        <v>662.84</v>
      </c>
      <c r="BC31">
        <v>420.54</v>
      </c>
      <c r="BE31">
        <v>310.60000000000002</v>
      </c>
      <c r="BG31">
        <v>228.78</v>
      </c>
      <c r="BI31">
        <v>32.42</v>
      </c>
      <c r="BK31">
        <v>36.369999999999997</v>
      </c>
      <c r="BM31">
        <v>191.51</v>
      </c>
      <c r="BO31">
        <v>170.65</v>
      </c>
      <c r="BQ31">
        <v>660.84</v>
      </c>
      <c r="BS31">
        <v>92.49</v>
      </c>
      <c r="BU31">
        <v>19.62</v>
      </c>
      <c r="BW31">
        <v>87.49</v>
      </c>
      <c r="BY31">
        <v>609.14</v>
      </c>
      <c r="CA31">
        <v>946.66</v>
      </c>
      <c r="CC31">
        <v>986.69</v>
      </c>
      <c r="CE31">
        <v>743.42</v>
      </c>
      <c r="CG31">
        <v>810.89</v>
      </c>
      <c r="CI31">
        <v>340.49</v>
      </c>
      <c r="CK31">
        <v>206.87</v>
      </c>
      <c r="CM31">
        <v>231.53</v>
      </c>
      <c r="CO31">
        <v>394.51</v>
      </c>
      <c r="CQ31">
        <v>252.49</v>
      </c>
    </row>
    <row r="32" spans="1:95">
      <c r="A32" t="s">
        <v>262</v>
      </c>
      <c r="B32" t="s">
        <v>212</v>
      </c>
      <c r="C32" t="s">
        <v>263</v>
      </c>
      <c r="D32">
        <v>20</v>
      </c>
      <c r="E32">
        <v>0</v>
      </c>
      <c r="F32" t="s">
        <v>214</v>
      </c>
      <c r="G32">
        <v>0</v>
      </c>
      <c r="H32" t="s">
        <v>214</v>
      </c>
      <c r="I32">
        <v>1842.8</v>
      </c>
      <c r="K32">
        <v>837.12</v>
      </c>
      <c r="L32" t="s">
        <v>215</v>
      </c>
      <c r="M32">
        <v>0</v>
      </c>
      <c r="N32" t="s">
        <v>214</v>
      </c>
      <c r="O32">
        <v>0</v>
      </c>
      <c r="P32" t="s">
        <v>214</v>
      </c>
      <c r="Q32">
        <v>57.75</v>
      </c>
      <c r="S32">
        <v>1404.84</v>
      </c>
      <c r="U32">
        <v>283.41000000000003</v>
      </c>
      <c r="W32">
        <v>282.08999999999997</v>
      </c>
      <c r="Y32">
        <v>838.08</v>
      </c>
      <c r="AA32">
        <v>119.21</v>
      </c>
      <c r="AC32">
        <v>81.650000000000006</v>
      </c>
      <c r="AE32">
        <v>931.76</v>
      </c>
      <c r="AG32">
        <v>1733.97</v>
      </c>
      <c r="AI32">
        <v>1459.84</v>
      </c>
      <c r="AK32">
        <v>1479.74</v>
      </c>
      <c r="AM32">
        <v>2343.65</v>
      </c>
      <c r="AO32">
        <v>2792.59</v>
      </c>
      <c r="AQ32">
        <v>2283.31</v>
      </c>
      <c r="AS32">
        <v>1533.56</v>
      </c>
      <c r="AU32">
        <v>680.65</v>
      </c>
      <c r="AW32">
        <v>2128.5100000000002</v>
      </c>
      <c r="AY32">
        <v>2664.62</v>
      </c>
      <c r="BA32">
        <v>1202</v>
      </c>
      <c r="BC32">
        <v>1526.62</v>
      </c>
      <c r="BE32">
        <v>927.7</v>
      </c>
      <c r="BG32">
        <v>422.03</v>
      </c>
      <c r="BI32">
        <v>508.64</v>
      </c>
      <c r="BK32">
        <v>186.36</v>
      </c>
      <c r="BM32">
        <v>262.64999999999998</v>
      </c>
      <c r="BO32">
        <v>163.54</v>
      </c>
      <c r="BQ32">
        <v>1143.58</v>
      </c>
      <c r="BS32">
        <v>305.92</v>
      </c>
      <c r="BU32">
        <v>510.61</v>
      </c>
      <c r="BW32">
        <v>1534.76</v>
      </c>
      <c r="BY32">
        <v>2446.5300000000002</v>
      </c>
      <c r="CA32">
        <v>2933.06</v>
      </c>
      <c r="CC32">
        <v>3527.11</v>
      </c>
      <c r="CE32">
        <v>2165.0300000000002</v>
      </c>
      <c r="CF32" t="s">
        <v>215</v>
      </c>
      <c r="CG32">
        <v>2151.85</v>
      </c>
      <c r="CI32">
        <v>1833.81</v>
      </c>
      <c r="CK32">
        <v>1687.58</v>
      </c>
      <c r="CM32">
        <v>2024.19</v>
      </c>
      <c r="CO32">
        <v>2195.31</v>
      </c>
      <c r="CQ32">
        <v>1300.78</v>
      </c>
    </row>
    <row r="33" spans="1:95">
      <c r="A33" t="s">
        <v>264</v>
      </c>
      <c r="B33" t="s">
        <v>212</v>
      </c>
      <c r="C33" t="s">
        <v>265</v>
      </c>
      <c r="D33">
        <v>21</v>
      </c>
      <c r="E33">
        <v>0</v>
      </c>
      <c r="F33" t="s">
        <v>214</v>
      </c>
      <c r="G33">
        <v>0</v>
      </c>
      <c r="H33" t="s">
        <v>214</v>
      </c>
      <c r="I33">
        <v>94.31</v>
      </c>
      <c r="K33">
        <v>79.48</v>
      </c>
      <c r="L33" t="s">
        <v>215</v>
      </c>
      <c r="M33">
        <v>0</v>
      </c>
      <c r="N33" t="s">
        <v>214</v>
      </c>
      <c r="O33">
        <v>0</v>
      </c>
      <c r="P33" t="s">
        <v>214</v>
      </c>
      <c r="Q33">
        <v>0</v>
      </c>
      <c r="S33">
        <v>36.42</v>
      </c>
      <c r="U33">
        <v>8.7899999999999991</v>
      </c>
      <c r="W33">
        <v>0</v>
      </c>
      <c r="Y33">
        <v>0</v>
      </c>
      <c r="AA33">
        <v>0</v>
      </c>
      <c r="AC33">
        <v>0</v>
      </c>
      <c r="AE33">
        <v>5.66</v>
      </c>
      <c r="AG33">
        <v>4.0199999999999996</v>
      </c>
      <c r="AI33">
        <v>0</v>
      </c>
      <c r="AK33">
        <v>0</v>
      </c>
      <c r="AM33">
        <v>0</v>
      </c>
      <c r="AO33">
        <v>1.76</v>
      </c>
      <c r="AQ33">
        <v>0</v>
      </c>
      <c r="AS33">
        <v>0</v>
      </c>
      <c r="AU33">
        <v>0</v>
      </c>
      <c r="AW33">
        <v>59.95</v>
      </c>
      <c r="AY33">
        <v>62.5</v>
      </c>
      <c r="BA33">
        <v>0</v>
      </c>
      <c r="BC33">
        <v>0.4</v>
      </c>
      <c r="BE33">
        <v>0</v>
      </c>
      <c r="BG33">
        <v>0</v>
      </c>
      <c r="BI33">
        <v>0</v>
      </c>
      <c r="BK33">
        <v>0</v>
      </c>
      <c r="BM33">
        <v>0</v>
      </c>
      <c r="BO33">
        <v>0</v>
      </c>
      <c r="BQ33">
        <v>18.100000000000001</v>
      </c>
      <c r="BS33">
        <v>7.35</v>
      </c>
      <c r="BU33">
        <v>0</v>
      </c>
      <c r="BW33">
        <v>8.0299999999999994</v>
      </c>
      <c r="BY33">
        <v>13.35</v>
      </c>
      <c r="CA33">
        <v>11.82</v>
      </c>
      <c r="CC33">
        <v>8.48</v>
      </c>
      <c r="CE33">
        <v>0</v>
      </c>
      <c r="CF33" t="s">
        <v>215</v>
      </c>
      <c r="CG33">
        <v>9.33</v>
      </c>
      <c r="CI33">
        <v>12.35</v>
      </c>
      <c r="CK33">
        <v>3.69</v>
      </c>
      <c r="CM33">
        <v>3.03</v>
      </c>
      <c r="CO33">
        <v>6.28</v>
      </c>
      <c r="CQ33">
        <v>3.98</v>
      </c>
    </row>
    <row r="34" spans="1:95">
      <c r="A34" t="s">
        <v>266</v>
      </c>
      <c r="B34" t="s">
        <v>212</v>
      </c>
      <c r="C34" t="s">
        <v>267</v>
      </c>
      <c r="D34">
        <v>22</v>
      </c>
      <c r="E34">
        <v>0</v>
      </c>
      <c r="G34">
        <v>0</v>
      </c>
      <c r="I34">
        <v>0</v>
      </c>
      <c r="K34">
        <v>0</v>
      </c>
      <c r="L34" t="s">
        <v>214</v>
      </c>
      <c r="M34">
        <v>0</v>
      </c>
      <c r="O34">
        <v>0</v>
      </c>
      <c r="Q34">
        <v>0</v>
      </c>
      <c r="S34">
        <v>0</v>
      </c>
      <c r="U34">
        <v>0</v>
      </c>
      <c r="W34">
        <v>0</v>
      </c>
      <c r="Y34">
        <v>0</v>
      </c>
      <c r="AA34">
        <v>0</v>
      </c>
      <c r="AC34">
        <v>0</v>
      </c>
      <c r="AE34">
        <v>0</v>
      </c>
      <c r="AG34">
        <v>0</v>
      </c>
      <c r="AI34">
        <v>0</v>
      </c>
      <c r="AK34">
        <v>0</v>
      </c>
      <c r="AM34">
        <v>0</v>
      </c>
      <c r="AO34">
        <v>0</v>
      </c>
      <c r="AQ34">
        <v>0</v>
      </c>
      <c r="AS34">
        <v>0</v>
      </c>
      <c r="AU34">
        <v>0</v>
      </c>
      <c r="AW34">
        <v>0</v>
      </c>
      <c r="AY34">
        <v>0</v>
      </c>
      <c r="BA34">
        <v>0</v>
      </c>
      <c r="BC34">
        <v>0</v>
      </c>
      <c r="BE34">
        <v>0</v>
      </c>
      <c r="BG34">
        <v>0</v>
      </c>
      <c r="BI34">
        <v>0</v>
      </c>
      <c r="BK34">
        <v>0</v>
      </c>
      <c r="BM34">
        <v>0</v>
      </c>
      <c r="BO34">
        <v>0</v>
      </c>
      <c r="BQ34">
        <v>0</v>
      </c>
      <c r="BS34">
        <v>0</v>
      </c>
      <c r="BU34">
        <v>0</v>
      </c>
      <c r="BW34">
        <v>0</v>
      </c>
      <c r="BY34">
        <v>7.77</v>
      </c>
      <c r="CA34">
        <v>10.56</v>
      </c>
      <c r="CC34">
        <v>0</v>
      </c>
      <c r="CE34">
        <v>0</v>
      </c>
      <c r="CG34">
        <v>2.98</v>
      </c>
      <c r="CI34">
        <v>0</v>
      </c>
      <c r="CK34">
        <v>0</v>
      </c>
      <c r="CM34">
        <v>0.55000000000000004</v>
      </c>
      <c r="CO34">
        <v>0</v>
      </c>
      <c r="CQ34">
        <v>0</v>
      </c>
    </row>
    <row r="35" spans="1:95">
      <c r="A35" t="s">
        <v>268</v>
      </c>
      <c r="B35" t="s">
        <v>212</v>
      </c>
      <c r="C35" t="s">
        <v>269</v>
      </c>
      <c r="D35">
        <v>23</v>
      </c>
      <c r="E35">
        <v>0</v>
      </c>
      <c r="G35">
        <v>0</v>
      </c>
      <c r="I35">
        <v>0</v>
      </c>
      <c r="K35">
        <v>0</v>
      </c>
      <c r="L35" t="s">
        <v>214</v>
      </c>
      <c r="M35">
        <v>0</v>
      </c>
      <c r="O35">
        <v>0</v>
      </c>
      <c r="Q35">
        <v>0</v>
      </c>
      <c r="S35">
        <v>0</v>
      </c>
      <c r="U35">
        <v>0</v>
      </c>
      <c r="W35">
        <v>0</v>
      </c>
      <c r="Y35">
        <v>0</v>
      </c>
      <c r="AA35">
        <v>0</v>
      </c>
      <c r="AC35">
        <v>0</v>
      </c>
      <c r="AE35">
        <v>0</v>
      </c>
      <c r="AG35">
        <v>0</v>
      </c>
      <c r="AI35">
        <v>0</v>
      </c>
      <c r="AK35">
        <v>0</v>
      </c>
      <c r="AM35">
        <v>0</v>
      </c>
      <c r="AO35">
        <v>0</v>
      </c>
      <c r="AQ35">
        <v>0</v>
      </c>
      <c r="AS35">
        <v>0</v>
      </c>
      <c r="AU35">
        <v>0</v>
      </c>
      <c r="AW35">
        <v>0</v>
      </c>
      <c r="AY35">
        <v>0</v>
      </c>
      <c r="BA35">
        <v>0</v>
      </c>
      <c r="BC35">
        <v>0</v>
      </c>
      <c r="BE35">
        <v>0</v>
      </c>
      <c r="BG35">
        <v>0</v>
      </c>
      <c r="BI35">
        <v>0</v>
      </c>
      <c r="BK35">
        <v>0</v>
      </c>
      <c r="BM35">
        <v>0</v>
      </c>
      <c r="BO35">
        <v>0</v>
      </c>
      <c r="BQ35">
        <v>0</v>
      </c>
      <c r="BS35">
        <v>0</v>
      </c>
      <c r="BU35">
        <v>0</v>
      </c>
      <c r="BW35">
        <v>0</v>
      </c>
      <c r="BY35">
        <v>0</v>
      </c>
      <c r="CA35">
        <v>0</v>
      </c>
      <c r="CC35">
        <v>0</v>
      </c>
      <c r="CE35">
        <v>0</v>
      </c>
      <c r="CG35">
        <v>0</v>
      </c>
      <c r="CI35">
        <v>0</v>
      </c>
      <c r="CK35">
        <v>0</v>
      </c>
      <c r="CM35">
        <v>0</v>
      </c>
      <c r="CO35">
        <v>0</v>
      </c>
      <c r="CQ35">
        <v>0</v>
      </c>
    </row>
    <row r="36" spans="1:95">
      <c r="A36" t="s">
        <v>270</v>
      </c>
      <c r="B36" t="s">
        <v>212</v>
      </c>
      <c r="C36" t="s">
        <v>271</v>
      </c>
      <c r="D36">
        <v>24</v>
      </c>
      <c r="E36">
        <v>0</v>
      </c>
      <c r="F36" t="s">
        <v>214</v>
      </c>
      <c r="G36">
        <v>0</v>
      </c>
      <c r="H36" t="s">
        <v>214</v>
      </c>
      <c r="I36">
        <v>134.46</v>
      </c>
      <c r="K36">
        <v>3.76</v>
      </c>
      <c r="L36" t="s">
        <v>215</v>
      </c>
      <c r="M36">
        <v>0</v>
      </c>
      <c r="N36" t="s">
        <v>214</v>
      </c>
      <c r="O36">
        <v>0</v>
      </c>
      <c r="P36" t="s">
        <v>214</v>
      </c>
      <c r="Q36">
        <v>28.12</v>
      </c>
      <c r="S36">
        <v>367.27</v>
      </c>
      <c r="U36">
        <v>162.07</v>
      </c>
      <c r="W36">
        <v>70.930000000000007</v>
      </c>
      <c r="Y36">
        <v>27.75</v>
      </c>
      <c r="AA36">
        <v>68.37</v>
      </c>
      <c r="AC36">
        <v>30.01</v>
      </c>
      <c r="AE36">
        <v>139.56</v>
      </c>
      <c r="AG36">
        <v>154.41</v>
      </c>
      <c r="AI36">
        <v>53.78</v>
      </c>
      <c r="AK36">
        <v>18.350000000000001</v>
      </c>
      <c r="AM36">
        <v>344.2</v>
      </c>
      <c r="AO36">
        <v>529.39</v>
      </c>
      <c r="AQ36">
        <v>617.22</v>
      </c>
      <c r="AS36">
        <v>648.83000000000004</v>
      </c>
      <c r="AU36">
        <v>468.41</v>
      </c>
      <c r="AW36">
        <v>962.43</v>
      </c>
      <c r="AY36">
        <v>1175.56</v>
      </c>
      <c r="BA36">
        <v>317.23</v>
      </c>
      <c r="BC36">
        <v>493.9</v>
      </c>
      <c r="BE36">
        <v>105</v>
      </c>
      <c r="BG36">
        <v>48.89</v>
      </c>
      <c r="BI36">
        <v>57.12</v>
      </c>
      <c r="BK36">
        <v>32.56</v>
      </c>
      <c r="BM36">
        <v>71.47</v>
      </c>
      <c r="BO36">
        <v>69.14</v>
      </c>
      <c r="BQ36">
        <v>192.88</v>
      </c>
      <c r="BS36">
        <v>46.26</v>
      </c>
      <c r="BU36">
        <v>19.97</v>
      </c>
      <c r="BW36">
        <v>97.52</v>
      </c>
      <c r="BY36">
        <v>343.1</v>
      </c>
      <c r="CA36">
        <v>743.67</v>
      </c>
      <c r="CC36">
        <v>987.52</v>
      </c>
      <c r="CE36">
        <v>437.83</v>
      </c>
      <c r="CF36" t="s">
        <v>215</v>
      </c>
      <c r="CG36">
        <v>608.27</v>
      </c>
      <c r="CI36">
        <v>223.09</v>
      </c>
      <c r="CK36">
        <v>71.319999999999993</v>
      </c>
      <c r="CM36">
        <v>152.71</v>
      </c>
      <c r="CO36">
        <v>365.26</v>
      </c>
      <c r="CQ36">
        <v>63.36</v>
      </c>
    </row>
    <row r="37" spans="1:95">
      <c r="A37" t="s">
        <v>272</v>
      </c>
      <c r="B37" t="s">
        <v>212</v>
      </c>
      <c r="C37" t="s">
        <v>273</v>
      </c>
      <c r="D37">
        <v>25</v>
      </c>
      <c r="E37">
        <v>0</v>
      </c>
      <c r="F37" t="s">
        <v>214</v>
      </c>
      <c r="G37">
        <v>0</v>
      </c>
      <c r="H37" t="s">
        <v>214</v>
      </c>
      <c r="I37">
        <v>133.78</v>
      </c>
      <c r="K37">
        <v>129.79</v>
      </c>
      <c r="L37" t="s">
        <v>215</v>
      </c>
      <c r="M37">
        <v>0</v>
      </c>
      <c r="N37" t="s">
        <v>214</v>
      </c>
      <c r="O37">
        <v>0</v>
      </c>
      <c r="P37" t="s">
        <v>214</v>
      </c>
      <c r="Q37">
        <v>0</v>
      </c>
      <c r="S37">
        <v>0</v>
      </c>
      <c r="U37">
        <v>0.12</v>
      </c>
      <c r="W37">
        <v>0</v>
      </c>
      <c r="Y37">
        <v>0</v>
      </c>
      <c r="AA37">
        <v>0</v>
      </c>
      <c r="AC37">
        <v>0</v>
      </c>
      <c r="AE37">
        <v>0</v>
      </c>
      <c r="AG37">
        <v>0</v>
      </c>
      <c r="AI37">
        <v>31.32</v>
      </c>
      <c r="AK37">
        <v>50.97</v>
      </c>
      <c r="AM37">
        <v>110.26</v>
      </c>
      <c r="AO37">
        <v>123.87</v>
      </c>
      <c r="AQ37">
        <v>163.4</v>
      </c>
      <c r="AS37">
        <v>184.11</v>
      </c>
      <c r="AT37" t="s">
        <v>215</v>
      </c>
      <c r="AU37">
        <v>51.85</v>
      </c>
      <c r="AW37">
        <v>48.52</v>
      </c>
      <c r="AX37" t="s">
        <v>215</v>
      </c>
      <c r="AY37">
        <v>114.13</v>
      </c>
      <c r="BA37">
        <v>89.67</v>
      </c>
      <c r="BC37">
        <v>157.03</v>
      </c>
      <c r="BE37">
        <v>172.2</v>
      </c>
      <c r="BG37">
        <v>166.27</v>
      </c>
      <c r="BI37">
        <v>131.9</v>
      </c>
      <c r="BK37">
        <v>125.95</v>
      </c>
      <c r="BM37">
        <v>85.39</v>
      </c>
      <c r="BO37">
        <v>70.73</v>
      </c>
      <c r="BQ37">
        <v>77.77</v>
      </c>
      <c r="BS37">
        <v>73.16</v>
      </c>
      <c r="BU37">
        <v>30.35</v>
      </c>
      <c r="BW37">
        <v>58.05</v>
      </c>
      <c r="BY37">
        <v>93.62</v>
      </c>
      <c r="CA37">
        <v>113.95</v>
      </c>
      <c r="CC37">
        <v>78.84</v>
      </c>
      <c r="CE37">
        <v>90.51</v>
      </c>
      <c r="CG37">
        <v>163.53</v>
      </c>
      <c r="CI37">
        <v>119.32</v>
      </c>
      <c r="CK37">
        <v>91.62</v>
      </c>
      <c r="CM37">
        <v>109.41</v>
      </c>
      <c r="CO37">
        <v>131.88999999999999</v>
      </c>
      <c r="CQ37">
        <v>133.63</v>
      </c>
    </row>
    <row r="38" spans="1:95">
      <c r="A38" t="s">
        <v>274</v>
      </c>
      <c r="B38" t="s">
        <v>212</v>
      </c>
      <c r="C38" t="s">
        <v>275</v>
      </c>
      <c r="D38">
        <v>26</v>
      </c>
      <c r="E38">
        <v>0</v>
      </c>
      <c r="F38" t="s">
        <v>214</v>
      </c>
      <c r="G38">
        <v>0</v>
      </c>
      <c r="H38" t="s">
        <v>214</v>
      </c>
      <c r="I38">
        <v>20.59</v>
      </c>
      <c r="K38">
        <v>0</v>
      </c>
      <c r="L38" t="s">
        <v>214</v>
      </c>
      <c r="M38">
        <v>0</v>
      </c>
      <c r="N38" t="s">
        <v>214</v>
      </c>
      <c r="O38">
        <v>0</v>
      </c>
      <c r="P38" t="s">
        <v>214</v>
      </c>
      <c r="Q38">
        <v>0</v>
      </c>
      <c r="S38">
        <v>0</v>
      </c>
      <c r="U38">
        <v>0</v>
      </c>
      <c r="W38">
        <v>0</v>
      </c>
      <c r="Y38">
        <v>0</v>
      </c>
      <c r="AA38">
        <v>0</v>
      </c>
      <c r="AC38">
        <v>0</v>
      </c>
      <c r="AE38">
        <v>0</v>
      </c>
      <c r="AG38">
        <v>0</v>
      </c>
      <c r="AI38">
        <v>1.69</v>
      </c>
      <c r="AK38">
        <v>1.83</v>
      </c>
      <c r="AM38">
        <v>8.7100000000000009</v>
      </c>
      <c r="AO38">
        <v>16.350000000000001</v>
      </c>
      <c r="AQ38">
        <v>22</v>
      </c>
      <c r="AS38">
        <v>6.96</v>
      </c>
      <c r="AU38">
        <v>0</v>
      </c>
      <c r="AW38">
        <v>10.74</v>
      </c>
      <c r="AX38" t="s">
        <v>215</v>
      </c>
      <c r="AY38">
        <v>14.41</v>
      </c>
      <c r="BA38">
        <v>5.51</v>
      </c>
      <c r="BC38">
        <v>18.649999999999999</v>
      </c>
      <c r="BE38">
        <v>4.12</v>
      </c>
      <c r="BG38">
        <v>0</v>
      </c>
      <c r="BI38">
        <v>3.24</v>
      </c>
      <c r="BK38">
        <v>0</v>
      </c>
      <c r="BM38">
        <v>0</v>
      </c>
      <c r="BO38">
        <v>0</v>
      </c>
      <c r="BQ38">
        <v>0</v>
      </c>
      <c r="BS38">
        <v>1.7</v>
      </c>
      <c r="BU38">
        <v>0</v>
      </c>
      <c r="BW38">
        <v>2.4900000000000002</v>
      </c>
      <c r="BY38">
        <v>4.0199999999999996</v>
      </c>
      <c r="CA38">
        <v>6.01</v>
      </c>
      <c r="CC38">
        <v>0</v>
      </c>
      <c r="CE38">
        <v>0</v>
      </c>
      <c r="CG38">
        <v>7.29</v>
      </c>
      <c r="CI38">
        <v>1.72</v>
      </c>
      <c r="CK38">
        <v>0</v>
      </c>
      <c r="CM38">
        <v>0.15</v>
      </c>
      <c r="CO38">
        <v>0.52</v>
      </c>
      <c r="CQ38">
        <v>0.12</v>
      </c>
    </row>
    <row r="39" spans="1:95">
      <c r="A39" t="s">
        <v>276</v>
      </c>
      <c r="B39" t="s">
        <v>212</v>
      </c>
      <c r="C39" t="s">
        <v>277</v>
      </c>
      <c r="D39">
        <v>27</v>
      </c>
      <c r="E39">
        <v>0</v>
      </c>
      <c r="F39" t="s">
        <v>214</v>
      </c>
      <c r="G39">
        <v>0</v>
      </c>
      <c r="H39" t="s">
        <v>214</v>
      </c>
      <c r="I39">
        <v>5.92</v>
      </c>
      <c r="K39">
        <v>0</v>
      </c>
      <c r="L39" t="s">
        <v>214</v>
      </c>
      <c r="M39">
        <v>0</v>
      </c>
      <c r="N39" t="s">
        <v>214</v>
      </c>
      <c r="O39">
        <v>0</v>
      </c>
      <c r="P39" t="s">
        <v>214</v>
      </c>
      <c r="Q39">
        <v>0</v>
      </c>
      <c r="S39">
        <v>0</v>
      </c>
      <c r="U39">
        <v>0</v>
      </c>
      <c r="W39">
        <v>0</v>
      </c>
      <c r="Y39">
        <v>0</v>
      </c>
      <c r="AA39">
        <v>0</v>
      </c>
      <c r="AC39">
        <v>0</v>
      </c>
      <c r="AE39">
        <v>0</v>
      </c>
      <c r="AG39">
        <v>0</v>
      </c>
      <c r="AI39">
        <v>0</v>
      </c>
      <c r="AK39">
        <v>0</v>
      </c>
      <c r="AM39">
        <v>0</v>
      </c>
      <c r="AO39">
        <v>0</v>
      </c>
      <c r="AQ39">
        <v>0</v>
      </c>
      <c r="AS39">
        <v>0</v>
      </c>
      <c r="AU39">
        <v>0</v>
      </c>
      <c r="AW39">
        <v>0</v>
      </c>
      <c r="AY39">
        <v>0</v>
      </c>
      <c r="BA39">
        <v>0</v>
      </c>
      <c r="BC39">
        <v>0</v>
      </c>
      <c r="BE39">
        <v>0</v>
      </c>
      <c r="BG39">
        <v>0</v>
      </c>
      <c r="BI39">
        <v>0</v>
      </c>
      <c r="BK39">
        <v>0</v>
      </c>
      <c r="BM39">
        <v>0</v>
      </c>
      <c r="BO39">
        <v>0</v>
      </c>
      <c r="BQ39">
        <v>0</v>
      </c>
      <c r="BS39">
        <v>0</v>
      </c>
      <c r="BU39">
        <v>0</v>
      </c>
      <c r="BW39">
        <v>0</v>
      </c>
      <c r="BY39">
        <v>0</v>
      </c>
      <c r="CA39">
        <v>0</v>
      </c>
      <c r="CC39">
        <v>0</v>
      </c>
      <c r="CE39">
        <v>0.39</v>
      </c>
      <c r="CG39">
        <v>1</v>
      </c>
      <c r="CI39">
        <v>0</v>
      </c>
      <c r="CK39">
        <v>0</v>
      </c>
      <c r="CM39">
        <v>0</v>
      </c>
      <c r="CO39">
        <v>0</v>
      </c>
      <c r="CQ39">
        <v>0</v>
      </c>
    </row>
    <row r="40" spans="1:95">
      <c r="A40" t="s">
        <v>278</v>
      </c>
      <c r="B40" t="s">
        <v>212</v>
      </c>
      <c r="C40" t="s">
        <v>279</v>
      </c>
      <c r="D40">
        <v>28</v>
      </c>
      <c r="E40">
        <v>0</v>
      </c>
      <c r="F40" t="s">
        <v>215</v>
      </c>
      <c r="G40">
        <v>0</v>
      </c>
      <c r="H40" t="s">
        <v>215</v>
      </c>
      <c r="I40">
        <v>46.65</v>
      </c>
      <c r="K40">
        <v>0</v>
      </c>
      <c r="L40" t="s">
        <v>214</v>
      </c>
      <c r="M40">
        <v>0</v>
      </c>
      <c r="N40" t="s">
        <v>215</v>
      </c>
      <c r="O40">
        <v>0</v>
      </c>
      <c r="P40" t="s">
        <v>215</v>
      </c>
      <c r="Q40">
        <v>0</v>
      </c>
      <c r="S40">
        <v>2.19</v>
      </c>
      <c r="U40">
        <v>0.41</v>
      </c>
      <c r="W40">
        <v>0</v>
      </c>
      <c r="Y40">
        <v>0</v>
      </c>
      <c r="AA40">
        <v>0</v>
      </c>
      <c r="AC40">
        <v>0</v>
      </c>
      <c r="AE40">
        <v>0</v>
      </c>
      <c r="AG40">
        <v>0</v>
      </c>
      <c r="AI40">
        <v>4.68</v>
      </c>
      <c r="AK40">
        <v>0</v>
      </c>
      <c r="AM40">
        <v>0</v>
      </c>
      <c r="AO40">
        <v>0</v>
      </c>
      <c r="AQ40">
        <v>3.21</v>
      </c>
      <c r="AS40">
        <v>0</v>
      </c>
      <c r="AU40">
        <v>0</v>
      </c>
      <c r="AW40">
        <v>0</v>
      </c>
      <c r="AY40">
        <v>0</v>
      </c>
      <c r="BA40">
        <v>9.32</v>
      </c>
      <c r="BC40">
        <v>0</v>
      </c>
      <c r="BE40">
        <v>0</v>
      </c>
      <c r="BG40">
        <v>0</v>
      </c>
      <c r="BI40">
        <v>0</v>
      </c>
      <c r="BK40">
        <v>0</v>
      </c>
      <c r="BM40">
        <v>0</v>
      </c>
      <c r="BO40">
        <v>0</v>
      </c>
      <c r="BQ40">
        <v>0</v>
      </c>
      <c r="BS40">
        <v>0</v>
      </c>
      <c r="BU40">
        <v>0</v>
      </c>
      <c r="BW40">
        <v>0</v>
      </c>
      <c r="BY40">
        <v>0</v>
      </c>
      <c r="CA40">
        <v>3.05</v>
      </c>
      <c r="CC40">
        <v>0</v>
      </c>
      <c r="CE40">
        <v>0</v>
      </c>
      <c r="CG40">
        <v>0</v>
      </c>
      <c r="CI40">
        <v>0</v>
      </c>
      <c r="CK40">
        <v>0</v>
      </c>
      <c r="CM40">
        <v>0</v>
      </c>
      <c r="CO40">
        <v>0</v>
      </c>
      <c r="CQ40">
        <v>0</v>
      </c>
    </row>
    <row r="41" spans="1:95">
      <c r="A41" t="s">
        <v>280</v>
      </c>
      <c r="B41" t="s">
        <v>212</v>
      </c>
      <c r="C41" t="s">
        <v>281</v>
      </c>
      <c r="D41">
        <v>29</v>
      </c>
      <c r="E41">
        <v>0</v>
      </c>
      <c r="F41" t="s">
        <v>214</v>
      </c>
      <c r="G41">
        <v>0</v>
      </c>
      <c r="H41" t="s">
        <v>214</v>
      </c>
      <c r="I41">
        <v>8.67</v>
      </c>
      <c r="K41">
        <v>394.78</v>
      </c>
      <c r="L41" t="s">
        <v>215</v>
      </c>
      <c r="M41">
        <v>0</v>
      </c>
      <c r="N41" t="s">
        <v>214</v>
      </c>
      <c r="O41">
        <v>0</v>
      </c>
      <c r="P41" t="s">
        <v>214</v>
      </c>
      <c r="Q41">
        <v>5.41</v>
      </c>
      <c r="R41" t="s">
        <v>215</v>
      </c>
      <c r="S41">
        <v>378.02</v>
      </c>
      <c r="U41">
        <v>243.01</v>
      </c>
      <c r="W41">
        <v>535.99</v>
      </c>
      <c r="Y41">
        <v>547.22</v>
      </c>
      <c r="AA41">
        <v>660.75</v>
      </c>
      <c r="AC41">
        <v>234.84</v>
      </c>
      <c r="AE41">
        <v>888.38</v>
      </c>
      <c r="AG41">
        <v>458.25</v>
      </c>
      <c r="AI41">
        <v>10.43</v>
      </c>
      <c r="AK41">
        <v>0</v>
      </c>
      <c r="AM41">
        <v>1.53</v>
      </c>
      <c r="AO41">
        <v>68.95</v>
      </c>
      <c r="AQ41">
        <v>2.02</v>
      </c>
      <c r="AS41">
        <v>265.81</v>
      </c>
      <c r="AU41">
        <v>557.53</v>
      </c>
      <c r="AW41">
        <v>872.77</v>
      </c>
      <c r="AY41">
        <v>864.77</v>
      </c>
      <c r="BA41">
        <v>282.98</v>
      </c>
      <c r="BC41">
        <v>160.80000000000001</v>
      </c>
      <c r="BE41">
        <v>371.95</v>
      </c>
      <c r="BG41">
        <v>231.96</v>
      </c>
      <c r="BI41">
        <v>203.95</v>
      </c>
      <c r="BK41">
        <v>458.9</v>
      </c>
      <c r="BM41">
        <v>922.68</v>
      </c>
      <c r="BO41">
        <v>174.85</v>
      </c>
      <c r="BQ41">
        <v>283.8</v>
      </c>
      <c r="BS41">
        <v>212.74</v>
      </c>
      <c r="BU41">
        <v>326.86</v>
      </c>
      <c r="BW41">
        <v>842.57</v>
      </c>
      <c r="BY41">
        <v>864.01</v>
      </c>
      <c r="CA41">
        <v>1137.6300000000001</v>
      </c>
      <c r="CC41">
        <v>1232.5999999999999</v>
      </c>
      <c r="CE41">
        <v>1080.08</v>
      </c>
      <c r="CG41">
        <v>364.97</v>
      </c>
      <c r="CI41">
        <v>335.66</v>
      </c>
      <c r="CK41">
        <v>489.43</v>
      </c>
      <c r="CM41">
        <v>544.87</v>
      </c>
      <c r="CO41">
        <v>568.65</v>
      </c>
      <c r="CQ41">
        <v>536.75</v>
      </c>
    </row>
    <row r="42" spans="1:95">
      <c r="A42" t="s">
        <v>280</v>
      </c>
      <c r="B42" t="s">
        <v>282</v>
      </c>
      <c r="C42" t="s">
        <v>281</v>
      </c>
      <c r="D42">
        <v>29</v>
      </c>
      <c r="E42">
        <v>0</v>
      </c>
      <c r="F42" t="s">
        <v>214</v>
      </c>
      <c r="G42">
        <v>198.66</v>
      </c>
      <c r="H42" t="s">
        <v>215</v>
      </c>
      <c r="I42">
        <v>358.55</v>
      </c>
      <c r="K42">
        <v>0</v>
      </c>
      <c r="L42" t="s">
        <v>214</v>
      </c>
      <c r="M42">
        <v>30.11</v>
      </c>
      <c r="O42">
        <v>133.38</v>
      </c>
      <c r="Q42">
        <v>269.70999999999998</v>
      </c>
      <c r="S42">
        <v>171.89</v>
      </c>
      <c r="U42">
        <v>203.27</v>
      </c>
      <c r="W42">
        <v>321.3</v>
      </c>
      <c r="Y42">
        <v>490.28</v>
      </c>
      <c r="AA42">
        <v>608.22</v>
      </c>
      <c r="AC42">
        <v>634.66</v>
      </c>
      <c r="AE42">
        <v>778.43</v>
      </c>
      <c r="AG42">
        <v>813.1</v>
      </c>
      <c r="AI42">
        <v>756.75</v>
      </c>
      <c r="AK42">
        <v>702.8</v>
      </c>
      <c r="AM42">
        <v>709.33</v>
      </c>
      <c r="AO42">
        <v>667.12</v>
      </c>
      <c r="AQ42">
        <v>658.53</v>
      </c>
      <c r="AS42">
        <v>640.16999999999996</v>
      </c>
      <c r="AU42">
        <v>725.39</v>
      </c>
      <c r="AW42">
        <v>943.82</v>
      </c>
      <c r="AY42">
        <v>1120.1600000000001</v>
      </c>
      <c r="BA42">
        <v>352.14</v>
      </c>
      <c r="BB42" t="s">
        <v>215</v>
      </c>
      <c r="BC42">
        <v>741.98</v>
      </c>
      <c r="BE42">
        <v>997.27</v>
      </c>
      <c r="BG42">
        <v>816.28</v>
      </c>
      <c r="BI42">
        <v>542.92999999999995</v>
      </c>
      <c r="BK42">
        <v>788.18</v>
      </c>
      <c r="BM42">
        <v>930.39</v>
      </c>
      <c r="BO42">
        <v>970.65</v>
      </c>
      <c r="BQ42">
        <v>561.23</v>
      </c>
      <c r="BS42">
        <v>94.45</v>
      </c>
      <c r="BU42">
        <v>125.49</v>
      </c>
      <c r="BW42">
        <v>485.11</v>
      </c>
      <c r="BY42">
        <v>632.57000000000005</v>
      </c>
      <c r="CA42">
        <v>956.77</v>
      </c>
      <c r="CC42">
        <v>1162.72</v>
      </c>
      <c r="CE42">
        <v>1100.21</v>
      </c>
      <c r="CG42">
        <v>235.79</v>
      </c>
      <c r="CI42">
        <v>143.94</v>
      </c>
      <c r="CK42">
        <v>345</v>
      </c>
      <c r="CM42">
        <v>421.8</v>
      </c>
      <c r="CO42">
        <v>627.73</v>
      </c>
      <c r="CQ42">
        <v>559.39</v>
      </c>
    </row>
    <row r="43" spans="1:95">
      <c r="A43" t="s">
        <v>283</v>
      </c>
      <c r="B43" t="s">
        <v>212</v>
      </c>
      <c r="C43" t="s">
        <v>284</v>
      </c>
      <c r="D43">
        <v>30</v>
      </c>
      <c r="E43">
        <v>0</v>
      </c>
      <c r="F43" t="s">
        <v>214</v>
      </c>
      <c r="G43">
        <v>0</v>
      </c>
      <c r="H43" t="s">
        <v>214</v>
      </c>
      <c r="I43">
        <v>132.13999999999999</v>
      </c>
      <c r="K43">
        <v>157.03</v>
      </c>
      <c r="L43" t="s">
        <v>215</v>
      </c>
      <c r="M43">
        <v>0</v>
      </c>
      <c r="N43" t="s">
        <v>214</v>
      </c>
      <c r="O43">
        <v>0</v>
      </c>
      <c r="P43" t="s">
        <v>214</v>
      </c>
      <c r="Q43">
        <v>13.42</v>
      </c>
      <c r="S43">
        <v>317.20999999999998</v>
      </c>
      <c r="U43">
        <v>257.38</v>
      </c>
      <c r="W43">
        <v>641.76</v>
      </c>
      <c r="Y43">
        <v>998.18</v>
      </c>
      <c r="AA43">
        <v>1167.9000000000001</v>
      </c>
      <c r="AC43">
        <v>1347.45</v>
      </c>
      <c r="AE43">
        <v>1534.55</v>
      </c>
      <c r="AG43">
        <v>1845.44</v>
      </c>
      <c r="AI43">
        <v>1391.43</v>
      </c>
      <c r="AK43">
        <v>895.67</v>
      </c>
      <c r="AM43">
        <v>623</v>
      </c>
      <c r="AO43">
        <v>890.51</v>
      </c>
      <c r="AQ43">
        <v>316.37</v>
      </c>
      <c r="AS43">
        <v>774.49</v>
      </c>
      <c r="AU43">
        <v>1143.19</v>
      </c>
      <c r="AW43">
        <v>2002.85</v>
      </c>
      <c r="AY43">
        <v>2558.7199999999998</v>
      </c>
      <c r="BA43">
        <v>1150.3499999999999</v>
      </c>
      <c r="BC43">
        <v>1388.46</v>
      </c>
      <c r="BE43">
        <v>1771</v>
      </c>
      <c r="BG43">
        <v>847.69</v>
      </c>
      <c r="BI43">
        <v>806.42</v>
      </c>
      <c r="BK43">
        <v>1604.42</v>
      </c>
      <c r="BM43">
        <v>1991.88</v>
      </c>
      <c r="BO43">
        <v>880.1</v>
      </c>
      <c r="BQ43">
        <v>1049.1400000000001</v>
      </c>
      <c r="BS43">
        <v>972.79</v>
      </c>
      <c r="BU43">
        <v>1195.29</v>
      </c>
      <c r="BW43">
        <v>2110.17</v>
      </c>
      <c r="BY43">
        <v>2515.83</v>
      </c>
      <c r="CA43">
        <v>3183.9</v>
      </c>
      <c r="CC43">
        <v>3103.62</v>
      </c>
      <c r="CE43">
        <v>2525.4899999999998</v>
      </c>
      <c r="CF43" t="s">
        <v>215</v>
      </c>
      <c r="CG43">
        <v>1039.21</v>
      </c>
      <c r="CI43">
        <v>945.08</v>
      </c>
      <c r="CK43">
        <v>1133.23</v>
      </c>
      <c r="CM43">
        <v>1229.98</v>
      </c>
      <c r="CO43">
        <v>1609.34</v>
      </c>
      <c r="CQ43">
        <v>1762.68</v>
      </c>
    </row>
    <row r="44" spans="1:95">
      <c r="A44" t="s">
        <v>285</v>
      </c>
      <c r="B44" t="s">
        <v>212</v>
      </c>
      <c r="C44" t="s">
        <v>286</v>
      </c>
      <c r="D44">
        <v>31</v>
      </c>
      <c r="E44">
        <v>0</v>
      </c>
      <c r="F44" t="s">
        <v>215</v>
      </c>
      <c r="G44">
        <v>0</v>
      </c>
      <c r="H44" t="s">
        <v>215</v>
      </c>
      <c r="I44">
        <v>0</v>
      </c>
      <c r="K44">
        <v>0</v>
      </c>
      <c r="L44" t="s">
        <v>214</v>
      </c>
      <c r="M44">
        <v>0</v>
      </c>
      <c r="N44" t="s">
        <v>215</v>
      </c>
      <c r="O44">
        <v>0</v>
      </c>
      <c r="P44" t="s">
        <v>215</v>
      </c>
      <c r="Q44">
        <v>0</v>
      </c>
      <c r="S44">
        <v>0</v>
      </c>
      <c r="U44">
        <v>0.08</v>
      </c>
      <c r="W44">
        <v>2.04</v>
      </c>
      <c r="Y44">
        <v>8.85</v>
      </c>
      <c r="AA44">
        <v>5.41</v>
      </c>
      <c r="AC44">
        <v>0.6</v>
      </c>
      <c r="AE44">
        <v>13.62</v>
      </c>
      <c r="AG44">
        <v>15.67</v>
      </c>
      <c r="AI44">
        <v>25.88</v>
      </c>
      <c r="AK44">
        <v>10.83</v>
      </c>
      <c r="AM44">
        <v>0</v>
      </c>
      <c r="AO44">
        <v>0</v>
      </c>
      <c r="AQ44">
        <v>0</v>
      </c>
      <c r="AS44">
        <v>2.02</v>
      </c>
      <c r="AU44">
        <v>2.56</v>
      </c>
      <c r="AW44">
        <v>2.2400000000000002</v>
      </c>
      <c r="AY44">
        <v>44.03</v>
      </c>
      <c r="BA44">
        <v>6.1</v>
      </c>
      <c r="BC44">
        <v>6.76</v>
      </c>
      <c r="BE44">
        <v>2.67</v>
      </c>
      <c r="BG44">
        <v>5.26</v>
      </c>
      <c r="BI44">
        <v>0</v>
      </c>
      <c r="BK44">
        <v>8.9700000000000006</v>
      </c>
      <c r="BM44">
        <v>59.57</v>
      </c>
      <c r="BO44">
        <v>56.04</v>
      </c>
      <c r="BQ44">
        <v>63.31</v>
      </c>
      <c r="BS44">
        <v>26.15</v>
      </c>
      <c r="BU44">
        <v>49.66</v>
      </c>
      <c r="BW44">
        <v>77.31</v>
      </c>
      <c r="BY44">
        <v>115</v>
      </c>
      <c r="CA44">
        <v>126.4</v>
      </c>
      <c r="CC44">
        <v>147.71</v>
      </c>
      <c r="CE44">
        <v>88.42</v>
      </c>
      <c r="CG44">
        <v>5.14</v>
      </c>
      <c r="CI44">
        <v>29.12</v>
      </c>
      <c r="CK44">
        <v>63.39</v>
      </c>
      <c r="CM44">
        <v>41.69</v>
      </c>
      <c r="CO44">
        <v>109.74</v>
      </c>
      <c r="CQ44">
        <v>18.5</v>
      </c>
    </row>
    <row r="45" spans="1:95">
      <c r="A45" t="s">
        <v>287</v>
      </c>
      <c r="B45" t="s">
        <v>212</v>
      </c>
      <c r="C45" t="s">
        <v>288</v>
      </c>
      <c r="D45">
        <v>32</v>
      </c>
      <c r="E45">
        <v>0</v>
      </c>
      <c r="G45">
        <v>0</v>
      </c>
      <c r="I45">
        <v>0</v>
      </c>
      <c r="K45">
        <v>0</v>
      </c>
      <c r="L45" t="s">
        <v>214</v>
      </c>
      <c r="M45">
        <v>0</v>
      </c>
      <c r="O45">
        <v>0</v>
      </c>
      <c r="Q45">
        <v>0</v>
      </c>
      <c r="S45">
        <v>0</v>
      </c>
      <c r="U45">
        <v>0</v>
      </c>
      <c r="W45">
        <v>0</v>
      </c>
      <c r="Y45">
        <v>0</v>
      </c>
      <c r="AA45">
        <v>0</v>
      </c>
      <c r="AC45">
        <v>0</v>
      </c>
      <c r="AE45">
        <v>0</v>
      </c>
      <c r="AG45">
        <v>0</v>
      </c>
      <c r="AI45">
        <v>0</v>
      </c>
      <c r="AK45">
        <v>0</v>
      </c>
      <c r="AM45">
        <v>0</v>
      </c>
      <c r="AO45">
        <v>0</v>
      </c>
      <c r="AQ45">
        <v>0</v>
      </c>
      <c r="AS45">
        <v>0</v>
      </c>
      <c r="AU45">
        <v>0</v>
      </c>
      <c r="AW45">
        <v>0</v>
      </c>
      <c r="AY45">
        <v>0</v>
      </c>
      <c r="BA45">
        <v>0</v>
      </c>
      <c r="BC45">
        <v>0</v>
      </c>
      <c r="BE45">
        <v>0</v>
      </c>
      <c r="BG45">
        <v>0</v>
      </c>
      <c r="BI45">
        <v>0</v>
      </c>
      <c r="BK45">
        <v>0</v>
      </c>
      <c r="BM45">
        <v>0</v>
      </c>
      <c r="BO45">
        <v>0</v>
      </c>
      <c r="BQ45">
        <v>0</v>
      </c>
      <c r="BS45">
        <v>0</v>
      </c>
      <c r="BU45">
        <v>0</v>
      </c>
      <c r="BW45">
        <v>0</v>
      </c>
      <c r="BY45">
        <v>0</v>
      </c>
      <c r="CA45">
        <v>0</v>
      </c>
      <c r="CC45">
        <v>0.16</v>
      </c>
      <c r="CE45">
        <v>0</v>
      </c>
      <c r="CG45">
        <v>0</v>
      </c>
      <c r="CI45">
        <v>0</v>
      </c>
      <c r="CK45">
        <v>0</v>
      </c>
      <c r="CM45">
        <v>0</v>
      </c>
      <c r="CO45">
        <v>0</v>
      </c>
      <c r="CQ45">
        <v>0</v>
      </c>
    </row>
    <row r="46" spans="1:95">
      <c r="A46" t="s">
        <v>289</v>
      </c>
      <c r="B46" t="s">
        <v>212</v>
      </c>
      <c r="C46" t="s">
        <v>290</v>
      </c>
      <c r="D46">
        <v>33</v>
      </c>
      <c r="E46">
        <v>0</v>
      </c>
      <c r="G46">
        <v>0</v>
      </c>
      <c r="I46">
        <v>0</v>
      </c>
      <c r="K46">
        <v>0</v>
      </c>
      <c r="L46" t="s">
        <v>214</v>
      </c>
      <c r="M46">
        <v>0</v>
      </c>
      <c r="O46">
        <v>0</v>
      </c>
      <c r="Q46">
        <v>0</v>
      </c>
      <c r="S46">
        <v>0</v>
      </c>
      <c r="U46">
        <v>0</v>
      </c>
      <c r="W46">
        <v>0</v>
      </c>
      <c r="Y46">
        <v>0</v>
      </c>
      <c r="AA46">
        <v>0</v>
      </c>
      <c r="AC46">
        <v>0</v>
      </c>
      <c r="AE46">
        <v>0</v>
      </c>
      <c r="AG46">
        <v>0</v>
      </c>
      <c r="AI46">
        <v>0</v>
      </c>
      <c r="AK46">
        <v>0</v>
      </c>
      <c r="AM46">
        <v>0</v>
      </c>
      <c r="AO46">
        <v>0</v>
      </c>
      <c r="AQ46">
        <v>0</v>
      </c>
      <c r="AS46">
        <v>0</v>
      </c>
      <c r="AU46">
        <v>0</v>
      </c>
      <c r="AW46">
        <v>0</v>
      </c>
      <c r="AY46">
        <v>0</v>
      </c>
      <c r="BA46">
        <v>0</v>
      </c>
      <c r="BC46">
        <v>0</v>
      </c>
      <c r="BE46">
        <v>0</v>
      </c>
      <c r="BG46">
        <v>0</v>
      </c>
      <c r="BI46">
        <v>0</v>
      </c>
      <c r="BK46">
        <v>0</v>
      </c>
      <c r="BM46">
        <v>0</v>
      </c>
      <c r="BO46">
        <v>0</v>
      </c>
      <c r="BQ46">
        <v>0</v>
      </c>
      <c r="BS46">
        <v>0</v>
      </c>
      <c r="BU46">
        <v>0</v>
      </c>
      <c r="BW46">
        <v>0</v>
      </c>
      <c r="BY46">
        <v>0</v>
      </c>
      <c r="CA46">
        <v>0</v>
      </c>
      <c r="CC46">
        <v>0</v>
      </c>
      <c r="CE46">
        <v>0</v>
      </c>
      <c r="CG46">
        <v>0</v>
      </c>
      <c r="CI46">
        <v>0</v>
      </c>
      <c r="CK46">
        <v>0</v>
      </c>
      <c r="CM46">
        <v>0</v>
      </c>
      <c r="CO46">
        <v>0</v>
      </c>
      <c r="CQ46">
        <v>0</v>
      </c>
    </row>
    <row r="47" spans="1:95">
      <c r="A47" t="s">
        <v>291</v>
      </c>
      <c r="B47" t="s">
        <v>224</v>
      </c>
      <c r="C47" t="s">
        <v>292</v>
      </c>
      <c r="D47">
        <v>34</v>
      </c>
      <c r="E47">
        <v>0</v>
      </c>
      <c r="G47">
        <v>0</v>
      </c>
      <c r="I47">
        <v>0</v>
      </c>
      <c r="K47">
        <v>0</v>
      </c>
      <c r="L47" t="s">
        <v>214</v>
      </c>
      <c r="M47">
        <v>0</v>
      </c>
      <c r="O47">
        <v>0</v>
      </c>
      <c r="Q47">
        <v>0</v>
      </c>
      <c r="S47">
        <v>0</v>
      </c>
      <c r="U47">
        <v>0</v>
      </c>
      <c r="W47">
        <v>0</v>
      </c>
      <c r="Y47">
        <v>0</v>
      </c>
      <c r="AA47">
        <v>0</v>
      </c>
      <c r="AC47">
        <v>0</v>
      </c>
      <c r="AE47">
        <v>0</v>
      </c>
      <c r="AG47">
        <v>0</v>
      </c>
      <c r="AI47">
        <v>0</v>
      </c>
      <c r="AK47">
        <v>0</v>
      </c>
      <c r="AM47">
        <v>0</v>
      </c>
      <c r="AO47">
        <v>0</v>
      </c>
      <c r="AQ47">
        <v>0</v>
      </c>
      <c r="AS47">
        <v>0</v>
      </c>
      <c r="AU47">
        <v>0</v>
      </c>
      <c r="AW47">
        <v>0</v>
      </c>
      <c r="AY47">
        <v>0</v>
      </c>
      <c r="BA47">
        <v>0</v>
      </c>
      <c r="BC47">
        <v>0</v>
      </c>
      <c r="BE47">
        <v>0</v>
      </c>
      <c r="BG47">
        <v>0</v>
      </c>
      <c r="BI47">
        <v>0</v>
      </c>
      <c r="BK47">
        <v>0</v>
      </c>
      <c r="BM47">
        <v>0</v>
      </c>
      <c r="BO47">
        <v>0</v>
      </c>
      <c r="BQ47">
        <v>0</v>
      </c>
      <c r="BS47">
        <v>0</v>
      </c>
      <c r="BU47">
        <v>0</v>
      </c>
      <c r="BW47">
        <v>0</v>
      </c>
      <c r="BY47">
        <v>0</v>
      </c>
      <c r="CA47">
        <v>0</v>
      </c>
      <c r="CC47">
        <v>0</v>
      </c>
      <c r="CE47">
        <v>0</v>
      </c>
      <c r="CG47">
        <v>0</v>
      </c>
      <c r="CI47">
        <v>0</v>
      </c>
      <c r="CK47">
        <v>0</v>
      </c>
      <c r="CM47">
        <v>0</v>
      </c>
      <c r="CO47">
        <v>0</v>
      </c>
      <c r="CQ47">
        <v>0</v>
      </c>
    </row>
    <row r="48" spans="1:95">
      <c r="A48" t="s">
        <v>291</v>
      </c>
      <c r="B48" t="s">
        <v>212</v>
      </c>
      <c r="C48" t="s">
        <v>292</v>
      </c>
      <c r="D48">
        <v>34</v>
      </c>
      <c r="E48">
        <v>0</v>
      </c>
      <c r="G48">
        <v>0</v>
      </c>
      <c r="I48">
        <v>0</v>
      </c>
      <c r="K48">
        <v>0</v>
      </c>
      <c r="L48" t="s">
        <v>214</v>
      </c>
      <c r="M48">
        <v>0</v>
      </c>
      <c r="O48">
        <v>0</v>
      </c>
      <c r="Q48">
        <v>0</v>
      </c>
      <c r="S48">
        <v>0</v>
      </c>
      <c r="U48">
        <v>0</v>
      </c>
      <c r="W48">
        <v>0</v>
      </c>
      <c r="Y48">
        <v>0</v>
      </c>
      <c r="AA48">
        <v>0</v>
      </c>
      <c r="AC48">
        <v>0</v>
      </c>
      <c r="AE48">
        <v>0</v>
      </c>
      <c r="AG48">
        <v>0</v>
      </c>
      <c r="AI48">
        <v>0</v>
      </c>
      <c r="AK48">
        <v>0</v>
      </c>
      <c r="AM48">
        <v>0</v>
      </c>
      <c r="AO48">
        <v>0</v>
      </c>
      <c r="AQ48">
        <v>0</v>
      </c>
      <c r="AS48">
        <v>0</v>
      </c>
      <c r="AU48">
        <v>0</v>
      </c>
      <c r="AW48">
        <v>0</v>
      </c>
      <c r="AY48">
        <v>0</v>
      </c>
      <c r="BA48">
        <v>0</v>
      </c>
      <c r="BC48">
        <v>0</v>
      </c>
      <c r="BE48">
        <v>0</v>
      </c>
      <c r="BG48">
        <v>0</v>
      </c>
      <c r="BI48">
        <v>0</v>
      </c>
      <c r="BK48">
        <v>0</v>
      </c>
      <c r="BM48">
        <v>0</v>
      </c>
      <c r="BO48">
        <v>0</v>
      </c>
      <c r="BQ48">
        <v>0</v>
      </c>
      <c r="BS48">
        <v>0</v>
      </c>
      <c r="BU48">
        <v>0</v>
      </c>
      <c r="BW48">
        <v>0</v>
      </c>
      <c r="BY48">
        <v>0</v>
      </c>
      <c r="CA48">
        <v>0</v>
      </c>
      <c r="CC48">
        <v>0</v>
      </c>
      <c r="CE48">
        <v>0</v>
      </c>
      <c r="CG48">
        <v>0</v>
      </c>
      <c r="CI48">
        <v>0</v>
      </c>
      <c r="CK48">
        <v>0</v>
      </c>
      <c r="CM48">
        <v>0</v>
      </c>
      <c r="CO48">
        <v>0</v>
      </c>
      <c r="CQ48">
        <v>0</v>
      </c>
    </row>
    <row r="49" spans="1:95">
      <c r="A49" t="s">
        <v>293</v>
      </c>
      <c r="B49" t="s">
        <v>212</v>
      </c>
      <c r="C49" t="s">
        <v>294</v>
      </c>
      <c r="D49">
        <v>35</v>
      </c>
      <c r="E49">
        <v>0</v>
      </c>
      <c r="G49">
        <v>0</v>
      </c>
      <c r="I49">
        <v>0</v>
      </c>
      <c r="K49">
        <v>0</v>
      </c>
      <c r="L49" t="s">
        <v>214</v>
      </c>
      <c r="M49">
        <v>0</v>
      </c>
      <c r="O49">
        <v>0</v>
      </c>
      <c r="Q49">
        <v>0</v>
      </c>
      <c r="S49">
        <v>0</v>
      </c>
      <c r="U49">
        <v>0</v>
      </c>
      <c r="W49">
        <v>0</v>
      </c>
      <c r="Y49">
        <v>0</v>
      </c>
      <c r="AA49">
        <v>0</v>
      </c>
      <c r="AC49">
        <v>0</v>
      </c>
      <c r="AE49">
        <v>0</v>
      </c>
      <c r="AG49">
        <v>0</v>
      </c>
      <c r="AI49">
        <v>0</v>
      </c>
      <c r="AK49">
        <v>0</v>
      </c>
      <c r="AM49">
        <v>0</v>
      </c>
      <c r="AO49">
        <v>0</v>
      </c>
      <c r="AQ49">
        <v>0</v>
      </c>
      <c r="AS49">
        <v>0</v>
      </c>
      <c r="AU49">
        <v>0</v>
      </c>
      <c r="AW49">
        <v>0</v>
      </c>
      <c r="AY49">
        <v>0</v>
      </c>
      <c r="BA49">
        <v>0</v>
      </c>
      <c r="BC49">
        <v>0</v>
      </c>
      <c r="BE49">
        <v>0</v>
      </c>
      <c r="BG49">
        <v>0</v>
      </c>
      <c r="BI49">
        <v>0</v>
      </c>
      <c r="BK49">
        <v>0</v>
      </c>
      <c r="BM49">
        <v>0</v>
      </c>
      <c r="BO49">
        <v>0</v>
      </c>
      <c r="BQ49">
        <v>0</v>
      </c>
      <c r="BS49">
        <v>0</v>
      </c>
      <c r="BU49">
        <v>0</v>
      </c>
      <c r="BW49">
        <v>0</v>
      </c>
      <c r="BY49">
        <v>0</v>
      </c>
      <c r="CA49">
        <v>0</v>
      </c>
      <c r="CC49">
        <v>0</v>
      </c>
      <c r="CE49">
        <v>0</v>
      </c>
      <c r="CG49">
        <v>0</v>
      </c>
      <c r="CI49">
        <v>1.1599999999999999</v>
      </c>
      <c r="CK49">
        <v>1.32</v>
      </c>
      <c r="CM49">
        <v>1.51</v>
      </c>
      <c r="CO49">
        <v>3.28</v>
      </c>
      <c r="CQ49">
        <v>0</v>
      </c>
    </row>
    <row r="50" spans="1:95">
      <c r="A50" t="s">
        <v>295</v>
      </c>
      <c r="B50" t="s">
        <v>212</v>
      </c>
      <c r="C50" t="s">
        <v>296</v>
      </c>
      <c r="D50">
        <v>36.1</v>
      </c>
      <c r="E50">
        <v>0</v>
      </c>
      <c r="F50" t="s">
        <v>214</v>
      </c>
      <c r="G50">
        <v>0</v>
      </c>
      <c r="H50" t="s">
        <v>214</v>
      </c>
      <c r="I50">
        <v>690.12</v>
      </c>
      <c r="K50">
        <v>631.17999999999995</v>
      </c>
      <c r="L50" t="s">
        <v>215</v>
      </c>
      <c r="M50">
        <v>22.62</v>
      </c>
      <c r="N50" t="s">
        <v>215</v>
      </c>
      <c r="O50">
        <v>368.82</v>
      </c>
      <c r="P50" t="s">
        <v>215</v>
      </c>
      <c r="Q50">
        <v>1479.11</v>
      </c>
      <c r="S50">
        <v>1913.7</v>
      </c>
      <c r="U50">
        <v>2509.1</v>
      </c>
      <c r="W50">
        <v>2209.08</v>
      </c>
      <c r="Y50">
        <v>2921.87</v>
      </c>
      <c r="AA50">
        <v>3069.66</v>
      </c>
      <c r="AC50">
        <v>3418.87</v>
      </c>
      <c r="AE50">
        <v>3693.94</v>
      </c>
      <c r="AG50">
        <v>3384.65</v>
      </c>
      <c r="AI50">
        <v>2236.2399999999998</v>
      </c>
      <c r="AK50">
        <v>1792.83</v>
      </c>
      <c r="AM50">
        <v>1675.5</v>
      </c>
      <c r="AO50">
        <v>1289.92</v>
      </c>
      <c r="AQ50">
        <v>716.78</v>
      </c>
      <c r="AS50">
        <v>1886.97</v>
      </c>
      <c r="AU50">
        <v>2599.62</v>
      </c>
      <c r="AW50">
        <v>2978.34</v>
      </c>
      <c r="AY50">
        <v>3473.09</v>
      </c>
      <c r="BA50">
        <v>1817.26</v>
      </c>
      <c r="BC50">
        <v>1718.47</v>
      </c>
      <c r="BE50">
        <v>2190.2600000000002</v>
      </c>
      <c r="BG50">
        <v>1674.97</v>
      </c>
      <c r="BI50">
        <v>1700.47</v>
      </c>
      <c r="BK50">
        <v>2053.39</v>
      </c>
      <c r="BM50">
        <v>2883.66</v>
      </c>
      <c r="BO50">
        <v>3199.95</v>
      </c>
      <c r="BQ50">
        <v>2485.23</v>
      </c>
      <c r="BS50">
        <v>2465.19</v>
      </c>
      <c r="BU50">
        <v>3386.2</v>
      </c>
      <c r="BW50">
        <v>4267.03</v>
      </c>
      <c r="BY50">
        <v>5585.61</v>
      </c>
      <c r="CA50">
        <v>5820.29</v>
      </c>
      <c r="CC50">
        <v>5534.12</v>
      </c>
      <c r="CE50">
        <v>6779.01</v>
      </c>
      <c r="CG50">
        <v>1746.15</v>
      </c>
      <c r="CI50">
        <v>1924.91</v>
      </c>
      <c r="CK50">
        <v>1751.79</v>
      </c>
      <c r="CM50">
        <v>2494.3000000000002</v>
      </c>
      <c r="CO50">
        <v>3019.64</v>
      </c>
      <c r="CQ50">
        <v>2766.7</v>
      </c>
    </row>
    <row r="51" spans="1:95">
      <c r="A51" t="s">
        <v>295</v>
      </c>
      <c r="B51" t="s">
        <v>282</v>
      </c>
      <c r="C51" t="s">
        <v>296</v>
      </c>
      <c r="D51">
        <v>36.1</v>
      </c>
      <c r="E51">
        <v>0</v>
      </c>
      <c r="F51" t="s">
        <v>214</v>
      </c>
      <c r="G51">
        <v>0</v>
      </c>
      <c r="H51" t="s">
        <v>214</v>
      </c>
      <c r="I51">
        <v>2237.1</v>
      </c>
      <c r="K51">
        <v>70.73</v>
      </c>
      <c r="L51" t="s">
        <v>215</v>
      </c>
      <c r="M51">
        <v>1821.2</v>
      </c>
      <c r="N51" t="s">
        <v>215</v>
      </c>
      <c r="O51">
        <v>2171.4699999999998</v>
      </c>
      <c r="P51" t="s">
        <v>215</v>
      </c>
      <c r="Q51">
        <v>3029.71</v>
      </c>
      <c r="S51">
        <v>2882.68</v>
      </c>
      <c r="U51">
        <v>3206.12</v>
      </c>
      <c r="W51">
        <v>2782.99</v>
      </c>
      <c r="Y51">
        <v>3375.14</v>
      </c>
      <c r="AA51">
        <v>3444.93</v>
      </c>
      <c r="AC51">
        <v>3575.66</v>
      </c>
      <c r="AE51">
        <v>3636.44</v>
      </c>
      <c r="AG51">
        <v>3444.19</v>
      </c>
      <c r="AI51">
        <v>2757.53</v>
      </c>
      <c r="AK51">
        <v>2828.26</v>
      </c>
      <c r="AM51">
        <v>2786.22</v>
      </c>
      <c r="AO51">
        <v>2535.66</v>
      </c>
      <c r="AQ51">
        <v>1958.94</v>
      </c>
      <c r="AS51">
        <v>2410.54</v>
      </c>
      <c r="AU51">
        <v>2486.64</v>
      </c>
      <c r="AW51">
        <v>2409.1999999999998</v>
      </c>
      <c r="AY51">
        <v>2603.67</v>
      </c>
      <c r="BA51">
        <v>1988.24</v>
      </c>
      <c r="BC51">
        <v>1737.42</v>
      </c>
      <c r="BE51">
        <v>2195.1</v>
      </c>
      <c r="BG51">
        <v>2254.39</v>
      </c>
      <c r="BI51">
        <v>2178.83</v>
      </c>
      <c r="BK51">
        <v>2366.87</v>
      </c>
      <c r="BM51">
        <v>2281.56</v>
      </c>
      <c r="BO51">
        <v>2291.7800000000002</v>
      </c>
      <c r="BQ51">
        <v>1813.96</v>
      </c>
      <c r="BS51">
        <v>1749.16</v>
      </c>
      <c r="BU51">
        <v>2176.16</v>
      </c>
      <c r="BW51">
        <v>2582.61</v>
      </c>
      <c r="BY51">
        <v>2746.47</v>
      </c>
      <c r="CA51">
        <v>3132.01</v>
      </c>
      <c r="CC51">
        <v>3166.26</v>
      </c>
      <c r="CE51">
        <v>3884.85</v>
      </c>
      <c r="CG51">
        <v>1471.51</v>
      </c>
      <c r="CI51">
        <v>771.25</v>
      </c>
      <c r="CK51">
        <v>1027.76</v>
      </c>
      <c r="CM51">
        <v>1836.32</v>
      </c>
      <c r="CO51">
        <v>2364.23</v>
      </c>
      <c r="CQ51">
        <v>1816.28</v>
      </c>
    </row>
    <row r="52" spans="1:95">
      <c r="A52" t="s">
        <v>297</v>
      </c>
      <c r="B52" t="s">
        <v>212</v>
      </c>
      <c r="C52" t="s">
        <v>298</v>
      </c>
      <c r="D52">
        <v>36.200000000000003</v>
      </c>
      <c r="E52">
        <v>0</v>
      </c>
      <c r="F52" t="s">
        <v>214</v>
      </c>
      <c r="G52">
        <v>0</v>
      </c>
      <c r="H52" t="s">
        <v>214</v>
      </c>
      <c r="I52">
        <v>0.16</v>
      </c>
      <c r="K52">
        <v>0</v>
      </c>
      <c r="L52" t="s">
        <v>214</v>
      </c>
      <c r="M52">
        <v>0</v>
      </c>
      <c r="N52" t="s">
        <v>214</v>
      </c>
      <c r="O52">
        <v>0</v>
      </c>
      <c r="P52" t="s">
        <v>214</v>
      </c>
      <c r="Q52">
        <v>0</v>
      </c>
      <c r="S52">
        <v>0</v>
      </c>
      <c r="U52">
        <v>0</v>
      </c>
      <c r="W52">
        <v>0</v>
      </c>
      <c r="Y52">
        <v>0</v>
      </c>
      <c r="AA52">
        <v>0</v>
      </c>
      <c r="AC52">
        <v>0</v>
      </c>
      <c r="AE52">
        <v>0</v>
      </c>
      <c r="AG52">
        <v>0</v>
      </c>
      <c r="AI52">
        <v>0</v>
      </c>
      <c r="AK52">
        <v>0</v>
      </c>
      <c r="AM52">
        <v>0</v>
      </c>
      <c r="AO52">
        <v>0</v>
      </c>
      <c r="AQ52">
        <v>0</v>
      </c>
      <c r="AS52">
        <v>0</v>
      </c>
      <c r="AU52">
        <v>0</v>
      </c>
      <c r="AW52">
        <v>0</v>
      </c>
      <c r="AY52">
        <v>1.95</v>
      </c>
      <c r="BA52">
        <v>0</v>
      </c>
      <c r="BC52">
        <v>0</v>
      </c>
      <c r="BE52">
        <v>0</v>
      </c>
      <c r="BG52">
        <v>0.36</v>
      </c>
      <c r="BI52">
        <v>0</v>
      </c>
      <c r="BK52">
        <v>0</v>
      </c>
      <c r="BM52">
        <v>1.89</v>
      </c>
      <c r="BO52">
        <v>1.88</v>
      </c>
      <c r="BQ52">
        <v>1.36</v>
      </c>
      <c r="BS52">
        <v>1.6</v>
      </c>
      <c r="BU52">
        <v>1.29</v>
      </c>
      <c r="BW52">
        <v>1.21</v>
      </c>
      <c r="BY52">
        <v>1.34</v>
      </c>
      <c r="CA52">
        <v>2</v>
      </c>
      <c r="CC52">
        <v>2.33</v>
      </c>
      <c r="CE52">
        <v>0</v>
      </c>
      <c r="CG52">
        <v>0</v>
      </c>
      <c r="CI52">
        <v>0.89</v>
      </c>
      <c r="CK52">
        <v>1.28</v>
      </c>
      <c r="CM52">
        <v>1.49</v>
      </c>
      <c r="CO52">
        <v>1.83</v>
      </c>
      <c r="CQ52">
        <v>0.73</v>
      </c>
    </row>
    <row r="53" spans="1:95">
      <c r="A53" t="s">
        <v>299</v>
      </c>
      <c r="B53" t="s">
        <v>212</v>
      </c>
      <c r="C53" t="s">
        <v>300</v>
      </c>
      <c r="D53">
        <v>37.1</v>
      </c>
      <c r="E53">
        <v>0</v>
      </c>
      <c r="F53" t="s">
        <v>214</v>
      </c>
      <c r="G53">
        <v>0</v>
      </c>
      <c r="H53" t="s">
        <v>214</v>
      </c>
      <c r="I53">
        <v>77.91</v>
      </c>
      <c r="K53">
        <v>0</v>
      </c>
      <c r="L53" t="s">
        <v>215</v>
      </c>
      <c r="M53">
        <v>0</v>
      </c>
      <c r="N53" t="s">
        <v>214</v>
      </c>
      <c r="O53">
        <v>0</v>
      </c>
      <c r="P53" t="s">
        <v>214</v>
      </c>
      <c r="Q53">
        <v>0</v>
      </c>
      <c r="S53">
        <v>72.48</v>
      </c>
      <c r="U53">
        <v>139.66</v>
      </c>
      <c r="W53">
        <v>139.32</v>
      </c>
      <c r="Y53">
        <v>87.84</v>
      </c>
      <c r="AA53">
        <v>102.98</v>
      </c>
      <c r="AC53">
        <v>114.42</v>
      </c>
      <c r="AE53">
        <v>143.61000000000001</v>
      </c>
      <c r="AG53">
        <v>156.74</v>
      </c>
      <c r="AI53">
        <v>66.87</v>
      </c>
      <c r="AK53">
        <v>93.6</v>
      </c>
      <c r="AM53">
        <v>8.0399999999999991</v>
      </c>
      <c r="AO53">
        <v>56.44</v>
      </c>
      <c r="AQ53">
        <v>14.01</v>
      </c>
      <c r="AS53">
        <v>96.76</v>
      </c>
      <c r="AU53">
        <v>182.68</v>
      </c>
      <c r="AW53">
        <v>163.36000000000001</v>
      </c>
      <c r="AY53">
        <v>292.75</v>
      </c>
      <c r="BA53">
        <v>94.95</v>
      </c>
      <c r="BC53">
        <v>117.85</v>
      </c>
      <c r="BE53">
        <v>165.87</v>
      </c>
      <c r="BG53">
        <v>93.55</v>
      </c>
      <c r="BI53">
        <v>115.44</v>
      </c>
      <c r="BK53">
        <v>167.91</v>
      </c>
      <c r="BM53">
        <v>236.86</v>
      </c>
      <c r="BO53">
        <v>352.54</v>
      </c>
      <c r="BQ53">
        <v>216.13</v>
      </c>
      <c r="BS53">
        <v>236.01</v>
      </c>
      <c r="BU53">
        <v>314.64</v>
      </c>
      <c r="BW53">
        <v>444.63</v>
      </c>
      <c r="BY53">
        <v>483.31</v>
      </c>
      <c r="CA53">
        <v>588.42999999999995</v>
      </c>
      <c r="CC53">
        <v>727.63</v>
      </c>
      <c r="CE53">
        <v>812.58</v>
      </c>
      <c r="CG53">
        <v>224.58</v>
      </c>
      <c r="CI53">
        <v>265.37</v>
      </c>
      <c r="CK53">
        <v>198.93</v>
      </c>
      <c r="CM53">
        <v>179.53</v>
      </c>
      <c r="CO53">
        <v>166.81</v>
      </c>
      <c r="CQ53">
        <v>65.02</v>
      </c>
    </row>
    <row r="54" spans="1:95">
      <c r="A54" t="s">
        <v>301</v>
      </c>
      <c r="B54" t="s">
        <v>212</v>
      </c>
      <c r="C54" t="s">
        <v>302</v>
      </c>
      <c r="D54">
        <v>37.200000000000003</v>
      </c>
      <c r="E54">
        <v>0</v>
      </c>
      <c r="F54" t="s">
        <v>214</v>
      </c>
      <c r="G54">
        <v>0</v>
      </c>
      <c r="H54" t="s">
        <v>214</v>
      </c>
      <c r="I54">
        <v>0</v>
      </c>
      <c r="K54">
        <v>0</v>
      </c>
      <c r="L54" t="s">
        <v>215</v>
      </c>
      <c r="M54">
        <v>0</v>
      </c>
      <c r="N54" t="s">
        <v>214</v>
      </c>
      <c r="O54">
        <v>0</v>
      </c>
      <c r="P54" t="s">
        <v>214</v>
      </c>
      <c r="Q54">
        <v>0</v>
      </c>
      <c r="S54">
        <v>0</v>
      </c>
      <c r="U54">
        <v>0</v>
      </c>
      <c r="W54">
        <v>0</v>
      </c>
      <c r="Y54">
        <v>0</v>
      </c>
      <c r="AA54">
        <v>0</v>
      </c>
      <c r="AC54">
        <v>0</v>
      </c>
      <c r="AE54">
        <v>0</v>
      </c>
      <c r="AG54">
        <v>0</v>
      </c>
      <c r="AI54">
        <v>0</v>
      </c>
      <c r="AK54">
        <v>0</v>
      </c>
      <c r="AM54">
        <v>0</v>
      </c>
      <c r="AO54">
        <v>0</v>
      </c>
      <c r="AQ54">
        <v>0</v>
      </c>
      <c r="AS54">
        <v>0</v>
      </c>
      <c r="AU54">
        <v>0</v>
      </c>
      <c r="AW54">
        <v>0</v>
      </c>
      <c r="AY54">
        <v>1.76</v>
      </c>
      <c r="BA54">
        <v>0</v>
      </c>
      <c r="BC54">
        <v>0</v>
      </c>
      <c r="BE54">
        <v>0</v>
      </c>
      <c r="BG54">
        <v>0</v>
      </c>
      <c r="BI54">
        <v>0</v>
      </c>
      <c r="BK54">
        <v>0</v>
      </c>
      <c r="BM54">
        <v>0</v>
      </c>
      <c r="BO54">
        <v>5.22</v>
      </c>
      <c r="BQ54">
        <v>2.66</v>
      </c>
      <c r="BS54">
        <v>4.29</v>
      </c>
      <c r="BU54">
        <v>8.49</v>
      </c>
      <c r="BW54">
        <v>16.39</v>
      </c>
      <c r="BY54">
        <v>16.02</v>
      </c>
      <c r="CA54">
        <v>40.85</v>
      </c>
      <c r="CC54">
        <v>40.159999999999997</v>
      </c>
      <c r="CE54">
        <v>18.63</v>
      </c>
      <c r="CG54">
        <v>11.52</v>
      </c>
      <c r="CI54">
        <v>17.059999999999999</v>
      </c>
      <c r="CK54">
        <v>5.0199999999999996</v>
      </c>
      <c r="CM54">
        <v>5.64</v>
      </c>
      <c r="CO54">
        <v>18.29</v>
      </c>
      <c r="CQ54">
        <v>0</v>
      </c>
    </row>
    <row r="55" spans="1:95">
      <c r="A55" t="s">
        <v>303</v>
      </c>
      <c r="B55" t="s">
        <v>212</v>
      </c>
      <c r="C55" t="s">
        <v>304</v>
      </c>
      <c r="D55">
        <v>38.1</v>
      </c>
      <c r="E55">
        <v>0</v>
      </c>
      <c r="F55" t="s">
        <v>214</v>
      </c>
      <c r="G55">
        <v>0</v>
      </c>
      <c r="H55" t="s">
        <v>214</v>
      </c>
      <c r="I55">
        <v>178.84</v>
      </c>
      <c r="K55">
        <v>0.16</v>
      </c>
      <c r="L55" t="s">
        <v>215</v>
      </c>
      <c r="M55">
        <v>0</v>
      </c>
      <c r="N55" t="s">
        <v>214</v>
      </c>
      <c r="O55">
        <v>0</v>
      </c>
      <c r="P55" t="s">
        <v>214</v>
      </c>
      <c r="Q55">
        <v>0</v>
      </c>
      <c r="S55">
        <v>147.52000000000001</v>
      </c>
      <c r="U55">
        <v>166.44</v>
      </c>
      <c r="W55">
        <v>93.92</v>
      </c>
      <c r="Y55">
        <v>142.86000000000001</v>
      </c>
      <c r="AA55">
        <v>127.29</v>
      </c>
      <c r="AC55">
        <v>175.42</v>
      </c>
      <c r="AE55">
        <v>175.83</v>
      </c>
      <c r="AG55">
        <v>185.35</v>
      </c>
      <c r="AI55">
        <v>161.56</v>
      </c>
      <c r="AK55">
        <v>179.44</v>
      </c>
      <c r="AM55">
        <v>87.91</v>
      </c>
      <c r="AO55">
        <v>143.25</v>
      </c>
      <c r="AQ55">
        <v>94.35</v>
      </c>
      <c r="AS55">
        <v>183.15</v>
      </c>
      <c r="AU55">
        <v>238.34</v>
      </c>
      <c r="AW55">
        <v>291.68</v>
      </c>
      <c r="AY55">
        <v>315.73</v>
      </c>
      <c r="BA55">
        <v>182.29</v>
      </c>
      <c r="BC55">
        <v>222.19</v>
      </c>
      <c r="BE55">
        <v>287.48</v>
      </c>
      <c r="BG55">
        <v>206.94</v>
      </c>
      <c r="BI55">
        <v>231.26</v>
      </c>
      <c r="BK55">
        <v>292.31</v>
      </c>
      <c r="BM55">
        <v>343.72</v>
      </c>
      <c r="BO55">
        <v>384.13</v>
      </c>
      <c r="BQ55">
        <v>271.70999999999998</v>
      </c>
      <c r="BS55">
        <v>305.66000000000003</v>
      </c>
      <c r="BU55">
        <v>320.31</v>
      </c>
      <c r="BW55">
        <v>390.96</v>
      </c>
      <c r="BY55">
        <v>489.59</v>
      </c>
      <c r="CA55">
        <v>614.01</v>
      </c>
      <c r="CC55">
        <v>604.66999999999996</v>
      </c>
      <c r="CE55">
        <v>642.37</v>
      </c>
      <c r="CG55">
        <v>297.98</v>
      </c>
      <c r="CI55">
        <v>306.67</v>
      </c>
      <c r="CK55">
        <v>254.71</v>
      </c>
      <c r="CM55">
        <v>235.65</v>
      </c>
      <c r="CO55">
        <v>255.96</v>
      </c>
      <c r="CQ55">
        <v>172.92</v>
      </c>
    </row>
    <row r="56" spans="1:95">
      <c r="A56" t="s">
        <v>305</v>
      </c>
      <c r="B56" t="s">
        <v>212</v>
      </c>
      <c r="C56" t="s">
        <v>306</v>
      </c>
      <c r="D56">
        <v>38.200000000000003</v>
      </c>
      <c r="E56">
        <v>0</v>
      </c>
      <c r="F56" t="s">
        <v>214</v>
      </c>
      <c r="G56">
        <v>0</v>
      </c>
      <c r="H56" t="s">
        <v>214</v>
      </c>
      <c r="I56">
        <v>0</v>
      </c>
      <c r="K56">
        <v>0</v>
      </c>
      <c r="L56" t="s">
        <v>215</v>
      </c>
      <c r="M56">
        <v>0</v>
      </c>
      <c r="N56" t="s">
        <v>214</v>
      </c>
      <c r="O56">
        <v>0</v>
      </c>
      <c r="P56" t="s">
        <v>214</v>
      </c>
      <c r="Q56">
        <v>0</v>
      </c>
      <c r="S56">
        <v>0</v>
      </c>
      <c r="U56">
        <v>0</v>
      </c>
      <c r="W56">
        <v>0</v>
      </c>
      <c r="Y56">
        <v>0</v>
      </c>
      <c r="AA56">
        <v>0</v>
      </c>
      <c r="AC56">
        <v>0</v>
      </c>
      <c r="AE56">
        <v>0</v>
      </c>
      <c r="AG56">
        <v>0</v>
      </c>
      <c r="AI56">
        <v>0</v>
      </c>
      <c r="AK56">
        <v>0.03</v>
      </c>
      <c r="AM56">
        <v>0</v>
      </c>
      <c r="AO56">
        <v>0</v>
      </c>
      <c r="AQ56">
        <v>0</v>
      </c>
      <c r="AS56">
        <v>0</v>
      </c>
      <c r="AU56">
        <v>0</v>
      </c>
      <c r="AW56">
        <v>0</v>
      </c>
      <c r="AY56">
        <v>0.74</v>
      </c>
      <c r="BA56">
        <v>0</v>
      </c>
      <c r="BC56">
        <v>0</v>
      </c>
      <c r="BE56">
        <v>0</v>
      </c>
      <c r="BG56">
        <v>0</v>
      </c>
      <c r="BI56">
        <v>0</v>
      </c>
      <c r="BK56">
        <v>0</v>
      </c>
      <c r="BM56">
        <v>0</v>
      </c>
      <c r="BO56">
        <v>0</v>
      </c>
      <c r="BQ56">
        <v>0.47</v>
      </c>
      <c r="BS56">
        <v>1.58</v>
      </c>
      <c r="BU56">
        <v>1.03</v>
      </c>
      <c r="BW56">
        <v>2.41</v>
      </c>
      <c r="BY56">
        <v>4.26</v>
      </c>
      <c r="CA56">
        <v>15.03</v>
      </c>
      <c r="CC56">
        <v>13.76</v>
      </c>
      <c r="CE56">
        <v>14.95</v>
      </c>
      <c r="CG56">
        <v>9.93</v>
      </c>
      <c r="CI56">
        <v>7.76</v>
      </c>
      <c r="CK56">
        <v>0.1</v>
      </c>
      <c r="CM56">
        <v>7.0000000000000007E-2</v>
      </c>
      <c r="CO56">
        <v>0.09</v>
      </c>
      <c r="CQ56">
        <v>0</v>
      </c>
    </row>
    <row r="57" spans="1:95">
      <c r="A57" t="s">
        <v>307</v>
      </c>
      <c r="B57" t="s">
        <v>212</v>
      </c>
      <c r="C57" t="s">
        <v>308</v>
      </c>
      <c r="D57">
        <v>39</v>
      </c>
      <c r="E57">
        <v>0</v>
      </c>
      <c r="F57" t="s">
        <v>214</v>
      </c>
      <c r="G57">
        <v>0</v>
      </c>
      <c r="H57" t="s">
        <v>214</v>
      </c>
      <c r="I57">
        <v>4.34</v>
      </c>
      <c r="K57">
        <v>9.08</v>
      </c>
      <c r="L57" t="s">
        <v>215</v>
      </c>
      <c r="M57">
        <v>0</v>
      </c>
      <c r="N57" t="s">
        <v>214</v>
      </c>
      <c r="O57">
        <v>0</v>
      </c>
      <c r="P57" t="s">
        <v>214</v>
      </c>
      <c r="Q57">
        <v>36.49</v>
      </c>
      <c r="S57">
        <v>10.78</v>
      </c>
      <c r="U57">
        <v>26.44</v>
      </c>
      <c r="W57">
        <v>22.32</v>
      </c>
      <c r="Y57">
        <v>38.58</v>
      </c>
      <c r="AA57">
        <v>23.99</v>
      </c>
      <c r="AC57">
        <v>23.44</v>
      </c>
      <c r="AE57">
        <v>28.36</v>
      </c>
      <c r="AG57">
        <v>27.66</v>
      </c>
      <c r="AI57">
        <v>20.53</v>
      </c>
      <c r="AK57">
        <v>21.32</v>
      </c>
      <c r="AM57">
        <v>15.25</v>
      </c>
      <c r="AO57">
        <v>11.69</v>
      </c>
      <c r="AQ57">
        <v>4.0599999999999996</v>
      </c>
      <c r="AS57">
        <v>15.79</v>
      </c>
      <c r="AU57">
        <v>24.58</v>
      </c>
      <c r="AW57">
        <v>23.68</v>
      </c>
      <c r="AY57">
        <v>39.479999999999997</v>
      </c>
      <c r="BA57">
        <v>23.57</v>
      </c>
      <c r="BC57">
        <v>28.05</v>
      </c>
      <c r="BE57">
        <v>28.1</v>
      </c>
      <c r="BG57">
        <v>26.86</v>
      </c>
      <c r="BI57">
        <v>14.51</v>
      </c>
      <c r="BK57">
        <v>32.46</v>
      </c>
      <c r="BM57">
        <v>48.5</v>
      </c>
      <c r="BO57">
        <v>61.29</v>
      </c>
      <c r="BQ57">
        <v>53.93</v>
      </c>
      <c r="BS57">
        <v>66.069999999999993</v>
      </c>
      <c r="BU57">
        <v>73.459999999999994</v>
      </c>
      <c r="BW57">
        <v>87.7</v>
      </c>
      <c r="BY57">
        <v>80.819999999999993</v>
      </c>
      <c r="CA57">
        <v>114.53</v>
      </c>
      <c r="CC57">
        <v>125.1</v>
      </c>
      <c r="CE57">
        <v>148.51</v>
      </c>
      <c r="CG57">
        <v>30.43</v>
      </c>
      <c r="CI57">
        <v>8.4600000000000009</v>
      </c>
      <c r="CK57">
        <v>15.81</v>
      </c>
      <c r="CM57">
        <v>30.91</v>
      </c>
      <c r="CO57">
        <v>72.31</v>
      </c>
      <c r="CQ57">
        <v>60.02</v>
      </c>
    </row>
    <row r="58" spans="1:95">
      <c r="A58" t="s">
        <v>307</v>
      </c>
      <c r="B58" t="s">
        <v>282</v>
      </c>
      <c r="C58" t="s">
        <v>308</v>
      </c>
      <c r="D58">
        <v>39</v>
      </c>
      <c r="E58">
        <v>0</v>
      </c>
      <c r="F58" t="s">
        <v>214</v>
      </c>
      <c r="G58">
        <v>0</v>
      </c>
      <c r="H58" t="s">
        <v>214</v>
      </c>
      <c r="I58">
        <v>82.95</v>
      </c>
      <c r="K58">
        <v>0</v>
      </c>
      <c r="L58" t="s">
        <v>215</v>
      </c>
      <c r="M58">
        <v>112.42</v>
      </c>
      <c r="N58" t="s">
        <v>215</v>
      </c>
      <c r="O58">
        <v>250.11</v>
      </c>
      <c r="P58" t="s">
        <v>215</v>
      </c>
      <c r="Q58">
        <v>394.66</v>
      </c>
      <c r="S58">
        <v>373.97</v>
      </c>
      <c r="U58">
        <v>529.67999999999995</v>
      </c>
      <c r="W58">
        <v>451.41</v>
      </c>
      <c r="Y58">
        <v>561.79999999999995</v>
      </c>
      <c r="AA58">
        <v>571.46</v>
      </c>
      <c r="AC58">
        <v>708.35</v>
      </c>
      <c r="AE58">
        <v>690.74</v>
      </c>
      <c r="AG58">
        <v>747.83</v>
      </c>
      <c r="AI58">
        <v>644.26</v>
      </c>
      <c r="AK58">
        <v>633.62</v>
      </c>
      <c r="AM58">
        <v>636.83000000000004</v>
      </c>
      <c r="AO58">
        <v>518.14</v>
      </c>
      <c r="AQ58">
        <v>455.4</v>
      </c>
      <c r="AS58">
        <v>450.44</v>
      </c>
      <c r="AU58">
        <v>464.71</v>
      </c>
      <c r="AW58">
        <v>595.05999999999995</v>
      </c>
      <c r="AY58">
        <v>693.69</v>
      </c>
      <c r="BA58">
        <v>650.67999999999995</v>
      </c>
      <c r="BC58">
        <v>442.9</v>
      </c>
      <c r="BE58">
        <v>694.6</v>
      </c>
      <c r="BG58">
        <v>481.08</v>
      </c>
      <c r="BI58">
        <v>430.1</v>
      </c>
      <c r="BK58">
        <v>532.84</v>
      </c>
      <c r="BM58">
        <v>696.41</v>
      </c>
      <c r="BO58">
        <v>782.04</v>
      </c>
      <c r="BQ58">
        <v>646.79999999999995</v>
      </c>
      <c r="BS58">
        <v>492.88</v>
      </c>
      <c r="BU58">
        <v>847.41</v>
      </c>
      <c r="BW58">
        <v>824.45</v>
      </c>
      <c r="BY58">
        <v>893.15</v>
      </c>
      <c r="CA58">
        <v>1039.6600000000001</v>
      </c>
      <c r="CC58">
        <v>875.93</v>
      </c>
      <c r="CE58">
        <v>1411.22</v>
      </c>
      <c r="CG58">
        <v>802.4</v>
      </c>
      <c r="CI58">
        <v>722.29</v>
      </c>
      <c r="CK58">
        <v>710.88</v>
      </c>
      <c r="CM58">
        <v>951.13</v>
      </c>
      <c r="CO58">
        <v>1052.3699999999999</v>
      </c>
      <c r="CQ58">
        <v>1069.53</v>
      </c>
    </row>
    <row r="59" spans="1:95">
      <c r="A59" t="s">
        <v>309</v>
      </c>
      <c r="B59" t="s">
        <v>212</v>
      </c>
      <c r="C59" t="s">
        <v>310</v>
      </c>
      <c r="D59">
        <v>40</v>
      </c>
      <c r="E59">
        <v>0</v>
      </c>
      <c r="G59">
        <v>0</v>
      </c>
      <c r="I59">
        <v>0</v>
      </c>
      <c r="K59">
        <v>0</v>
      </c>
      <c r="L59" t="s">
        <v>214</v>
      </c>
      <c r="M59">
        <v>0</v>
      </c>
      <c r="O59">
        <v>0</v>
      </c>
      <c r="Q59">
        <v>0</v>
      </c>
      <c r="S59">
        <v>0</v>
      </c>
      <c r="U59">
        <v>0</v>
      </c>
      <c r="W59">
        <v>0</v>
      </c>
      <c r="Y59">
        <v>0</v>
      </c>
      <c r="AA59">
        <v>0</v>
      </c>
      <c r="AC59">
        <v>0</v>
      </c>
      <c r="AE59">
        <v>0</v>
      </c>
      <c r="AG59">
        <v>0</v>
      </c>
      <c r="AI59">
        <v>0</v>
      </c>
      <c r="AK59">
        <v>0</v>
      </c>
      <c r="AM59">
        <v>0</v>
      </c>
      <c r="AO59">
        <v>0</v>
      </c>
      <c r="AQ59">
        <v>0</v>
      </c>
      <c r="AS59">
        <v>0</v>
      </c>
      <c r="AU59">
        <v>0</v>
      </c>
      <c r="AW59">
        <v>0</v>
      </c>
      <c r="AY59">
        <v>0</v>
      </c>
      <c r="BA59">
        <v>0</v>
      </c>
      <c r="BC59">
        <v>0</v>
      </c>
      <c r="BE59">
        <v>0</v>
      </c>
      <c r="BG59">
        <v>0</v>
      </c>
      <c r="BI59">
        <v>0</v>
      </c>
      <c r="BK59">
        <v>0</v>
      </c>
      <c r="BM59">
        <v>0</v>
      </c>
      <c r="BO59">
        <v>0</v>
      </c>
      <c r="BQ59">
        <v>0</v>
      </c>
      <c r="BS59">
        <v>0</v>
      </c>
      <c r="BU59">
        <v>0</v>
      </c>
      <c r="BW59">
        <v>0</v>
      </c>
      <c r="BY59">
        <v>0</v>
      </c>
      <c r="CA59">
        <v>0</v>
      </c>
      <c r="CC59">
        <v>0</v>
      </c>
      <c r="CE59">
        <v>0</v>
      </c>
      <c r="CG59">
        <v>0</v>
      </c>
      <c r="CI59">
        <v>0</v>
      </c>
      <c r="CK59">
        <v>0</v>
      </c>
      <c r="CM59">
        <v>0</v>
      </c>
      <c r="CO59">
        <v>0</v>
      </c>
      <c r="CQ59">
        <v>0</v>
      </c>
    </row>
    <row r="60" spans="1:95">
      <c r="A60" t="s">
        <v>309</v>
      </c>
      <c r="B60" t="s">
        <v>282</v>
      </c>
      <c r="C60" t="s">
        <v>310</v>
      </c>
      <c r="D60">
        <v>40</v>
      </c>
      <c r="E60">
        <v>0</v>
      </c>
      <c r="G60">
        <v>0</v>
      </c>
      <c r="I60">
        <v>0</v>
      </c>
      <c r="K60">
        <v>0</v>
      </c>
      <c r="L60" t="s">
        <v>214</v>
      </c>
      <c r="M60">
        <v>0</v>
      </c>
      <c r="O60">
        <v>0</v>
      </c>
      <c r="Q60">
        <v>0</v>
      </c>
      <c r="S60">
        <v>0</v>
      </c>
      <c r="U60">
        <v>0</v>
      </c>
      <c r="W60">
        <v>0</v>
      </c>
      <c r="Y60">
        <v>0</v>
      </c>
      <c r="AA60">
        <v>0</v>
      </c>
      <c r="AC60">
        <v>0</v>
      </c>
      <c r="AE60">
        <v>0</v>
      </c>
      <c r="AG60">
        <v>0</v>
      </c>
      <c r="AI60">
        <v>0</v>
      </c>
      <c r="AK60">
        <v>0</v>
      </c>
      <c r="AM60">
        <v>0</v>
      </c>
      <c r="AO60">
        <v>0</v>
      </c>
      <c r="AQ60">
        <v>0</v>
      </c>
      <c r="AS60">
        <v>0</v>
      </c>
      <c r="AU60">
        <v>0</v>
      </c>
      <c r="AW60">
        <v>0</v>
      </c>
      <c r="AY60">
        <v>0</v>
      </c>
      <c r="BA60">
        <v>0</v>
      </c>
      <c r="BC60">
        <v>0</v>
      </c>
      <c r="BE60">
        <v>0</v>
      </c>
      <c r="BG60">
        <v>0</v>
      </c>
      <c r="BI60">
        <v>0</v>
      </c>
      <c r="BK60">
        <v>0</v>
      </c>
      <c r="BM60">
        <v>0</v>
      </c>
      <c r="BO60">
        <v>0</v>
      </c>
      <c r="BQ60">
        <v>0</v>
      </c>
      <c r="BS60">
        <v>0</v>
      </c>
      <c r="BU60">
        <v>0</v>
      </c>
      <c r="BW60">
        <v>0</v>
      </c>
      <c r="BY60">
        <v>0</v>
      </c>
      <c r="CA60">
        <v>0</v>
      </c>
      <c r="CC60">
        <v>0</v>
      </c>
      <c r="CE60">
        <v>0</v>
      </c>
      <c r="CG60">
        <v>0</v>
      </c>
      <c r="CI60">
        <v>0</v>
      </c>
      <c r="CK60">
        <v>0</v>
      </c>
      <c r="CM60">
        <v>0</v>
      </c>
      <c r="CO60">
        <v>0</v>
      </c>
      <c r="CQ60">
        <v>0</v>
      </c>
    </row>
    <row r="61" spans="1:95">
      <c r="A61" t="s">
        <v>311</v>
      </c>
      <c r="B61" t="s">
        <v>212</v>
      </c>
      <c r="C61" t="s">
        <v>312</v>
      </c>
      <c r="D61">
        <v>41</v>
      </c>
      <c r="E61">
        <v>0</v>
      </c>
      <c r="G61">
        <v>0</v>
      </c>
      <c r="I61">
        <v>0</v>
      </c>
      <c r="K61">
        <v>0</v>
      </c>
      <c r="L61" t="s">
        <v>214</v>
      </c>
      <c r="M61">
        <v>0</v>
      </c>
      <c r="O61">
        <v>0</v>
      </c>
      <c r="Q61">
        <v>0</v>
      </c>
      <c r="S61">
        <v>0</v>
      </c>
      <c r="U61">
        <v>0</v>
      </c>
      <c r="W61">
        <v>0</v>
      </c>
      <c r="Y61">
        <v>0</v>
      </c>
      <c r="AA61">
        <v>0</v>
      </c>
      <c r="AC61">
        <v>0</v>
      </c>
      <c r="AE61">
        <v>0</v>
      </c>
      <c r="AG61">
        <v>0</v>
      </c>
      <c r="AI61">
        <v>0</v>
      </c>
      <c r="AK61">
        <v>0</v>
      </c>
      <c r="AM61">
        <v>0</v>
      </c>
      <c r="AO61">
        <v>0</v>
      </c>
      <c r="AQ61">
        <v>0</v>
      </c>
      <c r="AS61">
        <v>0</v>
      </c>
      <c r="AU61">
        <v>0</v>
      </c>
      <c r="AW61">
        <v>0</v>
      </c>
      <c r="AY61">
        <v>0</v>
      </c>
      <c r="BA61">
        <v>0</v>
      </c>
      <c r="BC61">
        <v>0</v>
      </c>
      <c r="BE61">
        <v>0</v>
      </c>
      <c r="BG61">
        <v>0</v>
      </c>
      <c r="BI61">
        <v>0</v>
      </c>
      <c r="BK61">
        <v>0</v>
      </c>
      <c r="BM61">
        <v>0</v>
      </c>
      <c r="BO61">
        <v>0</v>
      </c>
      <c r="BQ61">
        <v>0</v>
      </c>
      <c r="BS61">
        <v>0</v>
      </c>
      <c r="BU61">
        <v>0</v>
      </c>
      <c r="BW61">
        <v>0</v>
      </c>
      <c r="BY61">
        <v>0</v>
      </c>
      <c r="CA61">
        <v>0</v>
      </c>
      <c r="CC61">
        <v>0</v>
      </c>
      <c r="CE61">
        <v>0</v>
      </c>
      <c r="CF61" t="s">
        <v>214</v>
      </c>
      <c r="CG61">
        <v>0</v>
      </c>
      <c r="CI61">
        <v>0</v>
      </c>
      <c r="CK61">
        <v>0</v>
      </c>
      <c r="CM61">
        <v>0</v>
      </c>
      <c r="CO61">
        <v>0</v>
      </c>
      <c r="CQ61">
        <v>0</v>
      </c>
    </row>
    <row r="62" spans="1:95">
      <c r="A62" t="s">
        <v>313</v>
      </c>
      <c r="B62" t="s">
        <v>212</v>
      </c>
      <c r="C62" t="s">
        <v>314</v>
      </c>
      <c r="D62">
        <v>42.1</v>
      </c>
      <c r="E62">
        <v>0</v>
      </c>
      <c r="F62" t="s">
        <v>214</v>
      </c>
      <c r="G62">
        <v>0</v>
      </c>
      <c r="H62" t="s">
        <v>214</v>
      </c>
      <c r="I62">
        <v>22.04</v>
      </c>
      <c r="K62">
        <v>0</v>
      </c>
      <c r="L62" t="s">
        <v>214</v>
      </c>
      <c r="M62">
        <v>0</v>
      </c>
      <c r="N62" t="s">
        <v>214</v>
      </c>
      <c r="O62">
        <v>0</v>
      </c>
      <c r="P62" t="s">
        <v>214</v>
      </c>
      <c r="Q62">
        <v>10.33</v>
      </c>
      <c r="S62">
        <v>52.95</v>
      </c>
      <c r="U62">
        <v>10.26</v>
      </c>
      <c r="W62">
        <v>33.369999999999997</v>
      </c>
      <c r="Y62">
        <v>3.34</v>
      </c>
      <c r="AA62">
        <v>0</v>
      </c>
      <c r="AC62">
        <v>0</v>
      </c>
      <c r="AE62">
        <v>0</v>
      </c>
      <c r="AG62">
        <v>0.99</v>
      </c>
      <c r="AI62">
        <v>0</v>
      </c>
      <c r="AK62">
        <v>0</v>
      </c>
      <c r="AM62">
        <v>0</v>
      </c>
      <c r="AO62">
        <v>1.02</v>
      </c>
      <c r="AQ62">
        <v>0</v>
      </c>
      <c r="AS62">
        <v>3.9</v>
      </c>
      <c r="AU62">
        <v>0</v>
      </c>
      <c r="AW62">
        <v>8.8699999999999992</v>
      </c>
      <c r="AY62">
        <v>55.84</v>
      </c>
      <c r="BA62">
        <v>14.98</v>
      </c>
      <c r="BC62">
        <v>16.850000000000001</v>
      </c>
      <c r="BE62">
        <v>0</v>
      </c>
      <c r="BG62">
        <v>0</v>
      </c>
      <c r="BI62">
        <v>14.89</v>
      </c>
      <c r="BK62">
        <v>2.72</v>
      </c>
      <c r="BM62">
        <v>16.04</v>
      </c>
      <c r="BO62">
        <v>7.24</v>
      </c>
      <c r="BQ62">
        <v>8.73</v>
      </c>
      <c r="BS62">
        <v>4.46</v>
      </c>
      <c r="BU62">
        <v>6.68</v>
      </c>
      <c r="BW62">
        <v>3.16</v>
      </c>
      <c r="BY62">
        <v>7.13</v>
      </c>
      <c r="CA62">
        <v>13.14</v>
      </c>
      <c r="CC62">
        <v>52.65</v>
      </c>
      <c r="CE62">
        <v>13.87</v>
      </c>
      <c r="CG62">
        <v>14.11</v>
      </c>
      <c r="CI62">
        <v>8.49</v>
      </c>
      <c r="CK62">
        <v>16.28</v>
      </c>
      <c r="CM62">
        <v>40.39</v>
      </c>
      <c r="CO62">
        <v>7.15</v>
      </c>
      <c r="CQ62">
        <v>7.01</v>
      </c>
    </row>
    <row r="63" spans="1:95">
      <c r="A63" t="s">
        <v>315</v>
      </c>
      <c r="B63" t="s">
        <v>212</v>
      </c>
      <c r="C63" t="s">
        <v>316</v>
      </c>
      <c r="D63">
        <v>42.2</v>
      </c>
      <c r="E63">
        <v>0</v>
      </c>
      <c r="F63" t="s">
        <v>214</v>
      </c>
      <c r="G63">
        <v>0</v>
      </c>
      <c r="H63" t="s">
        <v>214</v>
      </c>
      <c r="I63">
        <v>3.44</v>
      </c>
      <c r="K63">
        <v>0</v>
      </c>
      <c r="L63" t="s">
        <v>214</v>
      </c>
      <c r="M63">
        <v>0</v>
      </c>
      <c r="N63" t="s">
        <v>214</v>
      </c>
      <c r="O63">
        <v>0</v>
      </c>
      <c r="P63" t="s">
        <v>214</v>
      </c>
      <c r="Q63">
        <v>0</v>
      </c>
      <c r="S63">
        <v>0</v>
      </c>
      <c r="U63">
        <v>7.07</v>
      </c>
      <c r="W63">
        <v>2.76</v>
      </c>
      <c r="Y63">
        <v>0</v>
      </c>
      <c r="AA63">
        <v>0</v>
      </c>
      <c r="AC63">
        <v>0</v>
      </c>
      <c r="AE63">
        <v>0</v>
      </c>
      <c r="AG63">
        <v>0</v>
      </c>
      <c r="AI63">
        <v>1.52</v>
      </c>
      <c r="AK63">
        <v>0</v>
      </c>
      <c r="AM63">
        <v>0</v>
      </c>
      <c r="AO63">
        <v>0</v>
      </c>
      <c r="AQ63">
        <v>0</v>
      </c>
      <c r="AS63">
        <v>0</v>
      </c>
      <c r="AU63">
        <v>0</v>
      </c>
      <c r="AW63">
        <v>0</v>
      </c>
      <c r="AY63">
        <v>0</v>
      </c>
      <c r="BA63">
        <v>0</v>
      </c>
      <c r="BC63">
        <v>0</v>
      </c>
      <c r="BE63">
        <v>0</v>
      </c>
      <c r="BG63">
        <v>0</v>
      </c>
      <c r="BI63">
        <v>0</v>
      </c>
      <c r="BK63">
        <v>0</v>
      </c>
      <c r="BM63">
        <v>0</v>
      </c>
      <c r="BO63">
        <v>0</v>
      </c>
      <c r="BQ63">
        <v>0</v>
      </c>
      <c r="BR63" t="s">
        <v>215</v>
      </c>
      <c r="BS63">
        <v>0</v>
      </c>
      <c r="BU63">
        <v>0</v>
      </c>
      <c r="BW63">
        <v>0</v>
      </c>
      <c r="BY63">
        <v>0</v>
      </c>
      <c r="CA63">
        <v>0</v>
      </c>
      <c r="CC63">
        <v>0</v>
      </c>
      <c r="CE63">
        <v>0</v>
      </c>
      <c r="CG63">
        <v>0</v>
      </c>
      <c r="CI63">
        <v>0</v>
      </c>
      <c r="CK63">
        <v>0</v>
      </c>
      <c r="CM63">
        <v>0</v>
      </c>
      <c r="CO63">
        <v>0</v>
      </c>
      <c r="CQ63">
        <v>0</v>
      </c>
    </row>
    <row r="64" spans="1:95">
      <c r="A64" t="s">
        <v>317</v>
      </c>
      <c r="B64" t="s">
        <v>212</v>
      </c>
      <c r="C64" t="s">
        <v>318</v>
      </c>
      <c r="D64">
        <v>42.3</v>
      </c>
      <c r="E64">
        <v>0</v>
      </c>
      <c r="F64" t="s">
        <v>214</v>
      </c>
      <c r="G64">
        <v>0</v>
      </c>
      <c r="H64" t="s">
        <v>214</v>
      </c>
      <c r="I64">
        <v>0</v>
      </c>
      <c r="K64">
        <v>0</v>
      </c>
      <c r="L64" t="s">
        <v>214</v>
      </c>
      <c r="M64">
        <v>0</v>
      </c>
      <c r="N64" t="s">
        <v>214</v>
      </c>
      <c r="O64">
        <v>0</v>
      </c>
      <c r="P64" t="s">
        <v>214</v>
      </c>
      <c r="Q64">
        <v>0</v>
      </c>
      <c r="S64">
        <v>0</v>
      </c>
      <c r="U64">
        <v>0</v>
      </c>
      <c r="W64">
        <v>0</v>
      </c>
      <c r="Y64">
        <v>0</v>
      </c>
      <c r="AA64">
        <v>0</v>
      </c>
      <c r="AC64">
        <v>0</v>
      </c>
      <c r="AE64">
        <v>0</v>
      </c>
      <c r="AG64">
        <v>0</v>
      </c>
      <c r="AI64">
        <v>0</v>
      </c>
      <c r="AK64">
        <v>0</v>
      </c>
      <c r="AM64">
        <v>0</v>
      </c>
      <c r="AO64">
        <v>0</v>
      </c>
      <c r="AQ64">
        <v>0</v>
      </c>
      <c r="AS64">
        <v>0</v>
      </c>
      <c r="AU64">
        <v>0</v>
      </c>
      <c r="AW64">
        <v>0</v>
      </c>
      <c r="AY64">
        <v>0</v>
      </c>
      <c r="BA64">
        <v>0</v>
      </c>
      <c r="BC64">
        <v>0</v>
      </c>
      <c r="BE64">
        <v>0</v>
      </c>
      <c r="BG64">
        <v>0</v>
      </c>
      <c r="BI64">
        <v>0</v>
      </c>
      <c r="BK64">
        <v>0</v>
      </c>
      <c r="BM64">
        <v>0</v>
      </c>
      <c r="BO64">
        <v>0</v>
      </c>
      <c r="BQ64">
        <v>0</v>
      </c>
      <c r="BS64">
        <v>0</v>
      </c>
      <c r="BU64">
        <v>0</v>
      </c>
      <c r="BW64">
        <v>0</v>
      </c>
      <c r="BY64">
        <v>0</v>
      </c>
      <c r="CA64">
        <v>0</v>
      </c>
      <c r="CC64">
        <v>0</v>
      </c>
      <c r="CE64">
        <v>0</v>
      </c>
      <c r="CG64">
        <v>0</v>
      </c>
      <c r="CI64">
        <v>0</v>
      </c>
      <c r="CK64">
        <v>0</v>
      </c>
      <c r="CM64">
        <v>0</v>
      </c>
      <c r="CO64">
        <v>0</v>
      </c>
      <c r="CQ64">
        <v>0</v>
      </c>
    </row>
    <row r="65" spans="1:95">
      <c r="A65" t="s">
        <v>319</v>
      </c>
      <c r="B65" t="s">
        <v>212</v>
      </c>
      <c r="C65" t="s">
        <v>320</v>
      </c>
      <c r="D65">
        <v>42.4</v>
      </c>
      <c r="E65">
        <v>0</v>
      </c>
      <c r="F65" t="s">
        <v>214</v>
      </c>
      <c r="G65">
        <v>0</v>
      </c>
      <c r="H65" t="s">
        <v>214</v>
      </c>
      <c r="I65">
        <v>0</v>
      </c>
      <c r="K65">
        <v>0</v>
      </c>
      <c r="L65" t="s">
        <v>214</v>
      </c>
      <c r="M65">
        <v>0</v>
      </c>
      <c r="N65" t="s">
        <v>214</v>
      </c>
      <c r="O65">
        <v>0</v>
      </c>
      <c r="P65" t="s">
        <v>214</v>
      </c>
      <c r="Q65">
        <v>0</v>
      </c>
      <c r="S65">
        <v>0</v>
      </c>
      <c r="U65">
        <v>0</v>
      </c>
      <c r="W65">
        <v>0</v>
      </c>
      <c r="Y65">
        <v>0</v>
      </c>
      <c r="AA65">
        <v>0</v>
      </c>
      <c r="AC65">
        <v>0</v>
      </c>
      <c r="AE65">
        <v>0</v>
      </c>
      <c r="AG65">
        <v>0</v>
      </c>
      <c r="AI65">
        <v>0</v>
      </c>
      <c r="AK65">
        <v>0</v>
      </c>
      <c r="AM65">
        <v>0</v>
      </c>
      <c r="AO65">
        <v>0</v>
      </c>
      <c r="AQ65">
        <v>0</v>
      </c>
      <c r="AS65">
        <v>0</v>
      </c>
      <c r="AU65">
        <v>0</v>
      </c>
      <c r="AW65">
        <v>0</v>
      </c>
      <c r="AY65">
        <v>0</v>
      </c>
      <c r="BA65">
        <v>0</v>
      </c>
      <c r="BC65">
        <v>0</v>
      </c>
      <c r="BE65">
        <v>0</v>
      </c>
      <c r="BG65">
        <v>0</v>
      </c>
      <c r="BI65">
        <v>0</v>
      </c>
      <c r="BK65">
        <v>0</v>
      </c>
      <c r="BM65">
        <v>0</v>
      </c>
      <c r="BO65">
        <v>0</v>
      </c>
      <c r="BQ65">
        <v>0</v>
      </c>
      <c r="BS65">
        <v>0</v>
      </c>
      <c r="BU65">
        <v>0</v>
      </c>
      <c r="BW65">
        <v>0</v>
      </c>
      <c r="BY65">
        <v>0</v>
      </c>
      <c r="CA65">
        <v>0</v>
      </c>
      <c r="CC65">
        <v>0</v>
      </c>
      <c r="CE65">
        <v>0</v>
      </c>
      <c r="CG65">
        <v>0</v>
      </c>
      <c r="CI65">
        <v>0</v>
      </c>
      <c r="CK65">
        <v>0</v>
      </c>
      <c r="CM65">
        <v>0.7</v>
      </c>
      <c r="CO65">
        <v>0</v>
      </c>
      <c r="CQ65">
        <v>0</v>
      </c>
    </row>
    <row r="66" spans="1:95">
      <c r="A66" t="s">
        <v>321</v>
      </c>
      <c r="B66" t="s">
        <v>212</v>
      </c>
      <c r="C66" t="s">
        <v>322</v>
      </c>
      <c r="D66">
        <v>42.5</v>
      </c>
      <c r="E66">
        <v>0</v>
      </c>
      <c r="F66" t="s">
        <v>214</v>
      </c>
      <c r="G66">
        <v>0</v>
      </c>
      <c r="H66" t="s">
        <v>214</v>
      </c>
      <c r="I66">
        <v>2.67</v>
      </c>
      <c r="K66">
        <v>0</v>
      </c>
      <c r="L66" t="s">
        <v>214</v>
      </c>
      <c r="M66">
        <v>0</v>
      </c>
      <c r="N66" t="s">
        <v>214</v>
      </c>
      <c r="O66">
        <v>0</v>
      </c>
      <c r="P66" t="s">
        <v>214</v>
      </c>
      <c r="Q66">
        <v>3.99</v>
      </c>
      <c r="S66">
        <v>0.78</v>
      </c>
      <c r="U66">
        <v>0</v>
      </c>
      <c r="W66">
        <v>0.42</v>
      </c>
      <c r="Y66">
        <v>0.05</v>
      </c>
      <c r="AA66">
        <v>0</v>
      </c>
      <c r="AC66">
        <v>0</v>
      </c>
      <c r="AE66">
        <v>0</v>
      </c>
      <c r="AG66">
        <v>0</v>
      </c>
      <c r="AI66">
        <v>0</v>
      </c>
      <c r="AK66">
        <v>0</v>
      </c>
      <c r="AM66">
        <v>0</v>
      </c>
      <c r="AO66">
        <v>0</v>
      </c>
      <c r="AQ66">
        <v>0</v>
      </c>
      <c r="AS66">
        <v>0</v>
      </c>
      <c r="AU66">
        <v>0</v>
      </c>
      <c r="AW66">
        <v>0</v>
      </c>
      <c r="AY66">
        <v>1.07</v>
      </c>
      <c r="BA66">
        <v>0</v>
      </c>
      <c r="BC66">
        <v>0</v>
      </c>
      <c r="BE66">
        <v>0</v>
      </c>
      <c r="BG66">
        <v>0</v>
      </c>
      <c r="BI66">
        <v>0</v>
      </c>
      <c r="BK66">
        <v>0</v>
      </c>
      <c r="BM66">
        <v>0</v>
      </c>
      <c r="BO66">
        <v>0</v>
      </c>
      <c r="BQ66">
        <v>0</v>
      </c>
      <c r="BS66">
        <v>0</v>
      </c>
      <c r="BU66">
        <v>0</v>
      </c>
      <c r="BW66">
        <v>0</v>
      </c>
      <c r="BY66">
        <v>0</v>
      </c>
      <c r="CA66">
        <v>0</v>
      </c>
      <c r="CC66">
        <v>0</v>
      </c>
      <c r="CE66">
        <v>0</v>
      </c>
      <c r="CG66">
        <v>0</v>
      </c>
      <c r="CI66">
        <v>0</v>
      </c>
      <c r="CK66">
        <v>0</v>
      </c>
      <c r="CM66">
        <v>0</v>
      </c>
      <c r="CO66">
        <v>0</v>
      </c>
      <c r="CQ66">
        <v>0</v>
      </c>
    </row>
    <row r="67" spans="1:95">
      <c r="A67" t="s">
        <v>323</v>
      </c>
      <c r="B67" t="s">
        <v>212</v>
      </c>
      <c r="C67" t="s">
        <v>324</v>
      </c>
      <c r="D67">
        <v>42.6</v>
      </c>
      <c r="E67">
        <v>0</v>
      </c>
      <c r="F67" t="s">
        <v>214</v>
      </c>
      <c r="G67">
        <v>0</v>
      </c>
      <c r="H67" t="s">
        <v>214</v>
      </c>
      <c r="I67">
        <v>0</v>
      </c>
      <c r="K67">
        <v>0</v>
      </c>
      <c r="L67" t="s">
        <v>214</v>
      </c>
      <c r="M67">
        <v>0</v>
      </c>
      <c r="N67" t="s">
        <v>214</v>
      </c>
      <c r="O67">
        <v>0</v>
      </c>
      <c r="P67" t="s">
        <v>214</v>
      </c>
      <c r="Q67">
        <v>0</v>
      </c>
      <c r="S67">
        <v>0</v>
      </c>
      <c r="U67">
        <v>0</v>
      </c>
      <c r="W67">
        <v>0</v>
      </c>
      <c r="Y67">
        <v>0</v>
      </c>
      <c r="AA67">
        <v>0</v>
      </c>
      <c r="AC67">
        <v>0</v>
      </c>
      <c r="AE67">
        <v>0</v>
      </c>
      <c r="AG67">
        <v>0</v>
      </c>
      <c r="AI67">
        <v>0</v>
      </c>
      <c r="AK67">
        <v>0</v>
      </c>
      <c r="AM67">
        <v>0</v>
      </c>
      <c r="AO67">
        <v>0</v>
      </c>
      <c r="AQ67">
        <v>0</v>
      </c>
      <c r="AS67">
        <v>0</v>
      </c>
      <c r="AU67">
        <v>0</v>
      </c>
      <c r="AW67">
        <v>0</v>
      </c>
      <c r="AY67">
        <v>0</v>
      </c>
      <c r="BA67">
        <v>0</v>
      </c>
      <c r="BC67">
        <v>0</v>
      </c>
      <c r="BE67">
        <v>0</v>
      </c>
      <c r="BG67">
        <v>0</v>
      </c>
      <c r="BI67">
        <v>0</v>
      </c>
      <c r="BK67">
        <v>0</v>
      </c>
      <c r="BM67">
        <v>0</v>
      </c>
      <c r="BO67">
        <v>0</v>
      </c>
      <c r="BQ67">
        <v>0</v>
      </c>
      <c r="BS67">
        <v>0</v>
      </c>
      <c r="BU67">
        <v>0</v>
      </c>
      <c r="BW67">
        <v>0</v>
      </c>
      <c r="BY67">
        <v>0</v>
      </c>
      <c r="CA67">
        <v>0</v>
      </c>
      <c r="CC67">
        <v>0</v>
      </c>
      <c r="CE67">
        <v>0</v>
      </c>
      <c r="CG67">
        <v>0</v>
      </c>
      <c r="CI67">
        <v>0</v>
      </c>
      <c r="CK67">
        <v>0</v>
      </c>
      <c r="CM67">
        <v>0</v>
      </c>
      <c r="CO67">
        <v>0</v>
      </c>
      <c r="CQ67">
        <v>0</v>
      </c>
    </row>
    <row r="68" spans="1:95">
      <c r="A68" t="s">
        <v>325</v>
      </c>
      <c r="B68" t="s">
        <v>212</v>
      </c>
      <c r="C68" t="s">
        <v>326</v>
      </c>
      <c r="D68">
        <v>43</v>
      </c>
      <c r="E68">
        <v>0</v>
      </c>
      <c r="F68" t="s">
        <v>214</v>
      </c>
      <c r="G68">
        <v>0</v>
      </c>
      <c r="H68" t="s">
        <v>214</v>
      </c>
      <c r="I68">
        <v>0.83</v>
      </c>
      <c r="K68">
        <v>0</v>
      </c>
      <c r="L68" t="s">
        <v>214</v>
      </c>
      <c r="M68">
        <v>0</v>
      </c>
      <c r="N68" t="s">
        <v>214</v>
      </c>
      <c r="O68">
        <v>0</v>
      </c>
      <c r="P68" t="s">
        <v>214</v>
      </c>
      <c r="Q68">
        <v>0</v>
      </c>
      <c r="S68">
        <v>0</v>
      </c>
      <c r="U68">
        <v>0</v>
      </c>
      <c r="W68">
        <v>0</v>
      </c>
      <c r="Y68">
        <v>0</v>
      </c>
      <c r="AA68">
        <v>0</v>
      </c>
      <c r="AC68">
        <v>0</v>
      </c>
      <c r="AE68">
        <v>0</v>
      </c>
      <c r="AG68">
        <v>0</v>
      </c>
      <c r="AI68">
        <v>21.46</v>
      </c>
      <c r="AK68">
        <v>29.93</v>
      </c>
      <c r="AM68">
        <v>36.020000000000003</v>
      </c>
      <c r="AO68">
        <v>40.08</v>
      </c>
      <c r="AQ68">
        <v>43.25</v>
      </c>
      <c r="AS68">
        <v>0</v>
      </c>
      <c r="AT68" t="s">
        <v>215</v>
      </c>
      <c r="AU68">
        <v>46.73</v>
      </c>
      <c r="AW68">
        <v>42.27</v>
      </c>
      <c r="AY68">
        <v>8.51</v>
      </c>
      <c r="BA68">
        <v>43.01</v>
      </c>
      <c r="BC68">
        <v>42.73</v>
      </c>
      <c r="BE68">
        <v>50.62</v>
      </c>
      <c r="BG68">
        <v>28.81</v>
      </c>
      <c r="BI68">
        <v>11.23</v>
      </c>
      <c r="BK68">
        <v>41.17</v>
      </c>
      <c r="BM68">
        <v>37.229999999999997</v>
      </c>
      <c r="BO68">
        <v>26.77</v>
      </c>
      <c r="BQ68">
        <v>0</v>
      </c>
      <c r="BR68" t="s">
        <v>215</v>
      </c>
      <c r="BS68">
        <v>6.51</v>
      </c>
      <c r="BU68">
        <v>7.13</v>
      </c>
      <c r="BW68">
        <v>15.48</v>
      </c>
      <c r="BY68">
        <v>13.13</v>
      </c>
      <c r="CA68">
        <v>0</v>
      </c>
      <c r="CC68">
        <v>0</v>
      </c>
      <c r="CE68">
        <v>0.6</v>
      </c>
      <c r="CG68">
        <v>8.73</v>
      </c>
      <c r="CI68">
        <v>3.74</v>
      </c>
      <c r="CK68">
        <v>0</v>
      </c>
      <c r="CM68">
        <v>0</v>
      </c>
      <c r="CO68">
        <v>0</v>
      </c>
      <c r="CQ68">
        <v>0</v>
      </c>
    </row>
    <row r="69" spans="1:95">
      <c r="A69" t="s">
        <v>327</v>
      </c>
      <c r="B69" t="s">
        <v>212</v>
      </c>
      <c r="C69" t="s">
        <v>328</v>
      </c>
      <c r="D69">
        <v>44</v>
      </c>
      <c r="E69">
        <v>0</v>
      </c>
      <c r="F69" t="s">
        <v>214</v>
      </c>
      <c r="G69">
        <v>0</v>
      </c>
      <c r="H69" t="s">
        <v>214</v>
      </c>
      <c r="I69">
        <v>0</v>
      </c>
      <c r="K69">
        <v>0</v>
      </c>
      <c r="L69" t="s">
        <v>214</v>
      </c>
      <c r="M69">
        <v>0</v>
      </c>
      <c r="N69" t="s">
        <v>214</v>
      </c>
      <c r="O69">
        <v>0</v>
      </c>
      <c r="P69" t="s">
        <v>214</v>
      </c>
      <c r="Q69">
        <v>0</v>
      </c>
      <c r="S69">
        <v>5.64</v>
      </c>
      <c r="U69">
        <v>0</v>
      </c>
      <c r="W69">
        <v>0</v>
      </c>
      <c r="Y69">
        <v>0</v>
      </c>
      <c r="AA69">
        <v>0</v>
      </c>
      <c r="AC69">
        <v>0</v>
      </c>
      <c r="AE69">
        <v>0</v>
      </c>
      <c r="AG69">
        <v>8.7799999999999994</v>
      </c>
      <c r="AI69">
        <v>53.73</v>
      </c>
      <c r="AK69">
        <v>45.2</v>
      </c>
      <c r="AM69">
        <v>63.93</v>
      </c>
      <c r="AO69">
        <v>53.16</v>
      </c>
      <c r="AQ69">
        <v>61.3</v>
      </c>
      <c r="AS69">
        <v>0</v>
      </c>
      <c r="AT69" t="s">
        <v>215</v>
      </c>
      <c r="AU69">
        <v>37.299999999999997</v>
      </c>
      <c r="AW69">
        <v>83.04</v>
      </c>
      <c r="AX69" t="s">
        <v>215</v>
      </c>
      <c r="AY69">
        <v>69.069999999999993</v>
      </c>
      <c r="BA69">
        <v>87.81</v>
      </c>
      <c r="BC69">
        <v>88.94</v>
      </c>
      <c r="BE69">
        <v>131.28</v>
      </c>
      <c r="BG69">
        <v>82.75</v>
      </c>
      <c r="BI69">
        <v>47.01</v>
      </c>
      <c r="BK69">
        <v>53.28</v>
      </c>
      <c r="BM69">
        <v>66.38</v>
      </c>
      <c r="BO69">
        <v>59.87</v>
      </c>
      <c r="BQ69">
        <v>0</v>
      </c>
      <c r="BR69" t="s">
        <v>215</v>
      </c>
      <c r="BS69">
        <v>12.12</v>
      </c>
      <c r="BU69">
        <v>5.97</v>
      </c>
      <c r="BW69">
        <v>40.840000000000003</v>
      </c>
      <c r="BY69">
        <v>38.200000000000003</v>
      </c>
      <c r="CA69">
        <v>0</v>
      </c>
      <c r="CC69">
        <v>0</v>
      </c>
      <c r="CE69">
        <v>14.93</v>
      </c>
      <c r="CG69">
        <v>41.14</v>
      </c>
      <c r="CI69">
        <v>10.46</v>
      </c>
      <c r="CK69">
        <v>0.71</v>
      </c>
      <c r="CM69">
        <v>0.76</v>
      </c>
      <c r="CO69">
        <v>0</v>
      </c>
      <c r="CQ69">
        <v>0</v>
      </c>
    </row>
    <row r="70" spans="1:95">
      <c r="A70" t="s">
        <v>329</v>
      </c>
      <c r="B70" t="s">
        <v>212</v>
      </c>
      <c r="C70" t="s">
        <v>330</v>
      </c>
      <c r="D70">
        <v>45</v>
      </c>
      <c r="E70">
        <v>0</v>
      </c>
      <c r="G70">
        <v>0</v>
      </c>
      <c r="I70">
        <v>0</v>
      </c>
      <c r="K70">
        <v>0</v>
      </c>
      <c r="L70" t="s">
        <v>214</v>
      </c>
      <c r="M70">
        <v>0</v>
      </c>
      <c r="O70">
        <v>0</v>
      </c>
      <c r="Q70">
        <v>0</v>
      </c>
      <c r="S70">
        <v>0</v>
      </c>
      <c r="U70">
        <v>0</v>
      </c>
      <c r="W70">
        <v>0</v>
      </c>
      <c r="Y70">
        <v>0</v>
      </c>
      <c r="AA70">
        <v>0</v>
      </c>
      <c r="AC70">
        <v>0</v>
      </c>
      <c r="AE70">
        <v>0</v>
      </c>
      <c r="AG70">
        <v>0</v>
      </c>
      <c r="AI70">
        <v>0</v>
      </c>
      <c r="AK70">
        <v>0</v>
      </c>
      <c r="AM70">
        <v>0</v>
      </c>
      <c r="AO70">
        <v>0</v>
      </c>
      <c r="AQ70">
        <v>0</v>
      </c>
      <c r="AS70">
        <v>0</v>
      </c>
      <c r="AU70">
        <v>0</v>
      </c>
      <c r="AW70">
        <v>0</v>
      </c>
      <c r="AY70">
        <v>0</v>
      </c>
      <c r="BA70">
        <v>0</v>
      </c>
      <c r="BC70">
        <v>0</v>
      </c>
      <c r="BE70">
        <v>0.06</v>
      </c>
      <c r="BG70">
        <v>0.03</v>
      </c>
      <c r="BI70">
        <v>0.01</v>
      </c>
      <c r="BK70">
        <v>0</v>
      </c>
      <c r="BM70">
        <v>0</v>
      </c>
      <c r="BO70">
        <v>0.51</v>
      </c>
      <c r="BQ70">
        <v>0</v>
      </c>
      <c r="BR70" t="s">
        <v>214</v>
      </c>
      <c r="BS70">
        <v>0.22</v>
      </c>
      <c r="BU70">
        <v>0.5</v>
      </c>
      <c r="BW70">
        <v>0.74</v>
      </c>
      <c r="BY70">
        <v>0</v>
      </c>
      <c r="CA70">
        <v>0</v>
      </c>
      <c r="CC70">
        <v>0</v>
      </c>
      <c r="CE70">
        <v>0.59</v>
      </c>
      <c r="CG70">
        <v>0.2</v>
      </c>
      <c r="CI70">
        <v>0.17</v>
      </c>
      <c r="CK70">
        <v>0</v>
      </c>
      <c r="CM70">
        <v>0</v>
      </c>
      <c r="CO70">
        <v>0</v>
      </c>
      <c r="CQ70">
        <v>0</v>
      </c>
    </row>
    <row r="71" spans="1:95">
      <c r="A71" t="s">
        <v>331</v>
      </c>
      <c r="B71" t="s">
        <v>212</v>
      </c>
      <c r="C71" t="s">
        <v>332</v>
      </c>
      <c r="D71">
        <v>46</v>
      </c>
      <c r="E71">
        <v>0</v>
      </c>
      <c r="F71" t="s">
        <v>215</v>
      </c>
      <c r="G71">
        <v>0</v>
      </c>
      <c r="H71" t="s">
        <v>215</v>
      </c>
      <c r="I71">
        <v>150.29</v>
      </c>
      <c r="K71">
        <v>0</v>
      </c>
      <c r="L71" t="s">
        <v>215</v>
      </c>
      <c r="M71">
        <v>0</v>
      </c>
      <c r="N71" t="s">
        <v>215</v>
      </c>
      <c r="O71">
        <v>0</v>
      </c>
      <c r="P71" t="s">
        <v>215</v>
      </c>
      <c r="Q71">
        <v>37.61</v>
      </c>
      <c r="R71" t="s">
        <v>215</v>
      </c>
      <c r="S71">
        <v>49.98</v>
      </c>
      <c r="U71">
        <v>35.04</v>
      </c>
      <c r="W71">
        <v>43.33</v>
      </c>
      <c r="Y71">
        <v>78.17</v>
      </c>
      <c r="AA71">
        <v>85.05</v>
      </c>
      <c r="AC71">
        <v>111.13</v>
      </c>
      <c r="AE71">
        <v>89.34</v>
      </c>
      <c r="AG71">
        <v>98.98</v>
      </c>
      <c r="AI71">
        <v>179.95</v>
      </c>
      <c r="AK71">
        <v>220.93</v>
      </c>
      <c r="AM71">
        <v>334.08</v>
      </c>
      <c r="AO71">
        <v>545.08000000000004</v>
      </c>
      <c r="AQ71">
        <v>463.63</v>
      </c>
      <c r="AS71">
        <v>732.02</v>
      </c>
      <c r="AU71">
        <v>370.52</v>
      </c>
      <c r="AW71">
        <v>607.44000000000005</v>
      </c>
      <c r="AY71">
        <v>987.11</v>
      </c>
      <c r="BA71">
        <v>983.01</v>
      </c>
      <c r="BB71" t="s">
        <v>215</v>
      </c>
      <c r="BC71">
        <v>1239.2</v>
      </c>
      <c r="BE71">
        <v>1170.6600000000001</v>
      </c>
      <c r="BG71">
        <v>673</v>
      </c>
      <c r="BI71">
        <v>274.2</v>
      </c>
      <c r="BK71">
        <v>160.07</v>
      </c>
      <c r="BM71">
        <v>135.93</v>
      </c>
      <c r="BO71">
        <v>83.84</v>
      </c>
      <c r="BQ71">
        <v>147.55000000000001</v>
      </c>
      <c r="BS71">
        <v>282.41000000000003</v>
      </c>
      <c r="BU71">
        <v>450.11</v>
      </c>
      <c r="BW71">
        <v>165.13</v>
      </c>
      <c r="BY71">
        <v>250.8</v>
      </c>
      <c r="CA71">
        <v>12.56</v>
      </c>
      <c r="CB71" t="s">
        <v>215</v>
      </c>
      <c r="CC71">
        <v>302.47000000000003</v>
      </c>
      <c r="CE71">
        <v>252.56</v>
      </c>
      <c r="CF71" t="s">
        <v>215</v>
      </c>
      <c r="CG71">
        <v>307.82</v>
      </c>
      <c r="CI71">
        <v>343.49</v>
      </c>
      <c r="CK71">
        <v>481.88</v>
      </c>
      <c r="CM71">
        <v>578.63</v>
      </c>
      <c r="CO71">
        <v>825.99</v>
      </c>
      <c r="CQ71">
        <v>753.92</v>
      </c>
    </row>
    <row r="72" spans="1:95">
      <c r="A72" t="s">
        <v>331</v>
      </c>
      <c r="B72" t="s">
        <v>282</v>
      </c>
      <c r="C72" t="s">
        <v>332</v>
      </c>
      <c r="D72">
        <v>46</v>
      </c>
      <c r="E72">
        <v>0</v>
      </c>
      <c r="F72" t="s">
        <v>215</v>
      </c>
      <c r="G72">
        <v>0</v>
      </c>
      <c r="H72" t="s">
        <v>215</v>
      </c>
      <c r="I72">
        <v>51.27</v>
      </c>
      <c r="K72">
        <v>0</v>
      </c>
      <c r="L72" t="s">
        <v>215</v>
      </c>
      <c r="M72">
        <v>0</v>
      </c>
      <c r="N72" t="s">
        <v>215</v>
      </c>
      <c r="O72">
        <v>0</v>
      </c>
      <c r="P72" t="s">
        <v>215</v>
      </c>
      <c r="Q72">
        <v>22.29</v>
      </c>
      <c r="R72" t="s">
        <v>215</v>
      </c>
      <c r="S72">
        <v>5.42</v>
      </c>
      <c r="U72">
        <v>8.08</v>
      </c>
      <c r="W72">
        <v>6.31</v>
      </c>
      <c r="Y72">
        <v>22.67</v>
      </c>
      <c r="AA72">
        <v>23.72</v>
      </c>
      <c r="AC72">
        <v>25.62</v>
      </c>
      <c r="AE72">
        <v>7.24</v>
      </c>
      <c r="AG72">
        <v>11.1</v>
      </c>
      <c r="AI72">
        <v>14.6</v>
      </c>
      <c r="AK72">
        <v>18.239999999999998</v>
      </c>
      <c r="AM72">
        <v>68.319999999999993</v>
      </c>
      <c r="AO72">
        <v>121.76</v>
      </c>
      <c r="AQ72">
        <v>228.09</v>
      </c>
      <c r="AS72">
        <v>219.23</v>
      </c>
      <c r="AU72">
        <v>52.44</v>
      </c>
      <c r="AW72">
        <v>96.48</v>
      </c>
      <c r="AY72">
        <v>72.599999999999994</v>
      </c>
      <c r="BA72">
        <v>22.1</v>
      </c>
      <c r="BB72" t="s">
        <v>215</v>
      </c>
      <c r="BC72">
        <v>137.28</v>
      </c>
      <c r="BE72">
        <v>179.74</v>
      </c>
      <c r="BG72">
        <v>10.64</v>
      </c>
      <c r="BI72">
        <v>0</v>
      </c>
      <c r="BK72">
        <v>0</v>
      </c>
      <c r="BM72">
        <v>0</v>
      </c>
      <c r="BO72">
        <v>0</v>
      </c>
      <c r="BQ72">
        <v>1.66</v>
      </c>
      <c r="BS72">
        <v>4.13</v>
      </c>
      <c r="BU72">
        <v>0.25</v>
      </c>
      <c r="BW72">
        <v>0.28000000000000003</v>
      </c>
      <c r="BY72">
        <v>22.39</v>
      </c>
      <c r="CA72">
        <v>3.87</v>
      </c>
      <c r="CB72" t="s">
        <v>215</v>
      </c>
      <c r="CC72">
        <v>10.199999999999999</v>
      </c>
      <c r="CE72">
        <v>9.6300000000000008</v>
      </c>
      <c r="CF72" t="s">
        <v>215</v>
      </c>
      <c r="CG72">
        <v>30.16</v>
      </c>
      <c r="CI72">
        <v>17.46</v>
      </c>
      <c r="CK72">
        <v>41.03</v>
      </c>
      <c r="CM72">
        <v>64.81</v>
      </c>
      <c r="CO72">
        <v>112.97</v>
      </c>
      <c r="CQ72">
        <v>60.23</v>
      </c>
    </row>
    <row r="73" spans="1:95">
      <c r="A73" t="s">
        <v>333</v>
      </c>
      <c r="B73" t="s">
        <v>212</v>
      </c>
      <c r="C73" t="s">
        <v>334</v>
      </c>
      <c r="D73">
        <v>47.1</v>
      </c>
      <c r="E73">
        <v>0</v>
      </c>
      <c r="F73" t="s">
        <v>214</v>
      </c>
      <c r="G73">
        <v>0</v>
      </c>
      <c r="H73" t="s">
        <v>214</v>
      </c>
      <c r="I73">
        <v>93.82</v>
      </c>
      <c r="K73">
        <v>36.21</v>
      </c>
      <c r="L73" t="s">
        <v>215</v>
      </c>
      <c r="M73">
        <v>0</v>
      </c>
      <c r="N73" t="s">
        <v>214</v>
      </c>
      <c r="O73">
        <v>0</v>
      </c>
      <c r="P73" t="s">
        <v>214</v>
      </c>
      <c r="Q73">
        <v>72.52</v>
      </c>
      <c r="R73" t="s">
        <v>215</v>
      </c>
      <c r="S73">
        <v>197</v>
      </c>
      <c r="U73">
        <v>145.66999999999999</v>
      </c>
      <c r="W73">
        <v>192.69</v>
      </c>
      <c r="Y73">
        <v>617.15</v>
      </c>
      <c r="AA73">
        <v>670.59</v>
      </c>
      <c r="AC73">
        <v>697.23</v>
      </c>
      <c r="AE73">
        <v>660.08</v>
      </c>
      <c r="AG73">
        <v>698.42</v>
      </c>
      <c r="AI73">
        <v>622.22</v>
      </c>
      <c r="AK73">
        <v>455.65</v>
      </c>
      <c r="AM73">
        <v>397.99</v>
      </c>
      <c r="AO73">
        <v>308.99</v>
      </c>
      <c r="AQ73">
        <v>561.38</v>
      </c>
      <c r="AS73">
        <v>378.48</v>
      </c>
      <c r="AU73">
        <v>547.41999999999996</v>
      </c>
      <c r="AW73">
        <v>361.19</v>
      </c>
      <c r="AX73" t="s">
        <v>215</v>
      </c>
      <c r="AY73">
        <v>325.02999999999997</v>
      </c>
      <c r="BA73">
        <v>438.16</v>
      </c>
      <c r="BC73">
        <v>347.12</v>
      </c>
      <c r="BE73">
        <v>436.37</v>
      </c>
      <c r="BG73">
        <v>350.18</v>
      </c>
      <c r="BI73">
        <v>447.91</v>
      </c>
      <c r="BK73">
        <v>466.79</v>
      </c>
      <c r="BM73">
        <v>468.56</v>
      </c>
      <c r="BO73">
        <v>429.28</v>
      </c>
      <c r="BQ73">
        <v>294.22000000000003</v>
      </c>
      <c r="BR73" t="s">
        <v>215</v>
      </c>
      <c r="BS73">
        <v>220.46</v>
      </c>
      <c r="BU73">
        <v>174.38</v>
      </c>
      <c r="BW73">
        <v>153.87</v>
      </c>
      <c r="BY73">
        <v>173.64</v>
      </c>
      <c r="CA73">
        <v>158.55000000000001</v>
      </c>
      <c r="CC73">
        <v>87.38</v>
      </c>
      <c r="CE73">
        <v>78.650000000000006</v>
      </c>
      <c r="CF73" t="s">
        <v>215</v>
      </c>
      <c r="CG73">
        <v>114.31</v>
      </c>
      <c r="CI73">
        <v>147.03</v>
      </c>
      <c r="CK73">
        <v>115.55</v>
      </c>
      <c r="CM73">
        <v>149.24</v>
      </c>
      <c r="CO73">
        <v>59.49</v>
      </c>
      <c r="CP73" t="s">
        <v>215</v>
      </c>
      <c r="CQ73">
        <v>62.35</v>
      </c>
    </row>
    <row r="74" spans="1:95">
      <c r="A74" t="s">
        <v>333</v>
      </c>
      <c r="B74" t="s">
        <v>282</v>
      </c>
      <c r="C74" t="s">
        <v>334</v>
      </c>
      <c r="D74">
        <v>47.1</v>
      </c>
      <c r="E74">
        <v>0</v>
      </c>
      <c r="F74" t="s">
        <v>214</v>
      </c>
      <c r="G74">
        <v>0</v>
      </c>
      <c r="H74" t="s">
        <v>214</v>
      </c>
      <c r="I74">
        <v>3.2</v>
      </c>
      <c r="K74">
        <v>0</v>
      </c>
      <c r="L74" t="s">
        <v>215</v>
      </c>
      <c r="M74">
        <v>0</v>
      </c>
      <c r="N74" t="s">
        <v>214</v>
      </c>
      <c r="O74">
        <v>0</v>
      </c>
      <c r="P74" t="s">
        <v>214</v>
      </c>
      <c r="Q74">
        <v>0</v>
      </c>
      <c r="R74" t="s">
        <v>215</v>
      </c>
      <c r="S74">
        <v>7.51</v>
      </c>
      <c r="U74">
        <v>17.079999999999998</v>
      </c>
      <c r="W74">
        <v>43.82</v>
      </c>
      <c r="Y74">
        <v>321.02999999999997</v>
      </c>
      <c r="AA74">
        <v>420.52</v>
      </c>
      <c r="AC74">
        <v>466.78</v>
      </c>
      <c r="AE74">
        <v>566.79999999999995</v>
      </c>
      <c r="AG74">
        <v>422.95</v>
      </c>
      <c r="AI74">
        <v>457.22</v>
      </c>
      <c r="AK74">
        <v>389.1</v>
      </c>
      <c r="AM74">
        <v>373.31</v>
      </c>
      <c r="AO74">
        <v>412.96</v>
      </c>
      <c r="AQ74">
        <v>608.30999999999995</v>
      </c>
      <c r="AS74">
        <v>291.18</v>
      </c>
      <c r="AU74">
        <v>635.29999999999995</v>
      </c>
      <c r="AW74">
        <v>802.46</v>
      </c>
      <c r="AX74" t="s">
        <v>215</v>
      </c>
      <c r="AY74">
        <v>355.94</v>
      </c>
      <c r="BA74">
        <v>677.33</v>
      </c>
      <c r="BC74">
        <v>819.16</v>
      </c>
      <c r="BE74">
        <v>932.73</v>
      </c>
      <c r="BG74">
        <v>1050.82</v>
      </c>
      <c r="BI74">
        <v>1108.5</v>
      </c>
      <c r="BK74">
        <v>1143.26</v>
      </c>
      <c r="BM74">
        <v>1214.52</v>
      </c>
      <c r="BO74">
        <v>1178.45</v>
      </c>
      <c r="BQ74">
        <v>850.91</v>
      </c>
      <c r="BR74" t="s">
        <v>215</v>
      </c>
      <c r="BS74">
        <v>598.94000000000005</v>
      </c>
      <c r="BU74">
        <v>817.68</v>
      </c>
      <c r="BW74">
        <v>929.08</v>
      </c>
      <c r="BY74">
        <v>730.79</v>
      </c>
      <c r="CA74">
        <v>765.87</v>
      </c>
      <c r="CC74">
        <v>593.36</v>
      </c>
      <c r="CE74">
        <v>304.14</v>
      </c>
      <c r="CF74" t="s">
        <v>215</v>
      </c>
      <c r="CG74">
        <v>549.87</v>
      </c>
      <c r="CI74">
        <v>648.66</v>
      </c>
      <c r="CK74">
        <v>804.64</v>
      </c>
      <c r="CM74">
        <v>832.06</v>
      </c>
      <c r="CO74">
        <v>331.73</v>
      </c>
      <c r="CP74" t="s">
        <v>215</v>
      </c>
      <c r="CQ74">
        <v>665.42</v>
      </c>
    </row>
    <row r="75" spans="1:95">
      <c r="A75" t="s">
        <v>335</v>
      </c>
      <c r="B75" t="s">
        <v>212</v>
      </c>
      <c r="C75" t="s">
        <v>336</v>
      </c>
      <c r="D75">
        <v>47.2</v>
      </c>
      <c r="E75">
        <v>0</v>
      </c>
      <c r="F75" t="s">
        <v>214</v>
      </c>
      <c r="G75">
        <v>0</v>
      </c>
      <c r="H75" t="s">
        <v>214</v>
      </c>
      <c r="I75">
        <v>106.22</v>
      </c>
      <c r="K75">
        <v>57.47</v>
      </c>
      <c r="L75" t="s">
        <v>215</v>
      </c>
      <c r="M75">
        <v>0</v>
      </c>
      <c r="N75" t="s">
        <v>214</v>
      </c>
      <c r="O75">
        <v>0</v>
      </c>
      <c r="P75" t="s">
        <v>214</v>
      </c>
      <c r="Q75">
        <v>99.66</v>
      </c>
      <c r="S75">
        <v>87.62</v>
      </c>
      <c r="U75">
        <v>95.15</v>
      </c>
      <c r="W75">
        <v>107.67</v>
      </c>
      <c r="Y75">
        <v>102.25</v>
      </c>
      <c r="AA75">
        <v>86.84</v>
      </c>
      <c r="AC75">
        <v>99.56</v>
      </c>
      <c r="AE75">
        <v>72.48</v>
      </c>
      <c r="AG75">
        <v>73.75</v>
      </c>
      <c r="AI75">
        <v>68.989999999999995</v>
      </c>
      <c r="AK75">
        <v>62.38</v>
      </c>
      <c r="AM75">
        <v>77.42</v>
      </c>
      <c r="AO75">
        <v>89.56</v>
      </c>
      <c r="AQ75">
        <v>106.2</v>
      </c>
      <c r="AS75">
        <v>146.51</v>
      </c>
      <c r="AU75">
        <v>74.09</v>
      </c>
      <c r="AW75">
        <v>47.66</v>
      </c>
      <c r="AX75" t="s">
        <v>215</v>
      </c>
      <c r="AY75">
        <v>2.71</v>
      </c>
      <c r="BA75">
        <v>12.65</v>
      </c>
      <c r="BC75">
        <v>57.7</v>
      </c>
      <c r="BE75">
        <v>81.760000000000005</v>
      </c>
      <c r="BG75">
        <v>73.19</v>
      </c>
      <c r="BI75">
        <v>62.66</v>
      </c>
      <c r="BK75">
        <v>70.709999999999994</v>
      </c>
      <c r="BM75">
        <v>63.03</v>
      </c>
      <c r="BO75">
        <v>55.41</v>
      </c>
      <c r="BQ75">
        <v>34.32</v>
      </c>
      <c r="BR75" t="s">
        <v>215</v>
      </c>
      <c r="BS75">
        <v>75.56</v>
      </c>
      <c r="BU75">
        <v>61.78</v>
      </c>
      <c r="BW75">
        <v>75.61</v>
      </c>
      <c r="BY75">
        <v>115.88</v>
      </c>
      <c r="CA75">
        <v>38.82</v>
      </c>
      <c r="CC75">
        <v>0</v>
      </c>
      <c r="CE75">
        <v>0</v>
      </c>
      <c r="CF75" t="s">
        <v>215</v>
      </c>
      <c r="CG75">
        <v>2.46</v>
      </c>
      <c r="CI75">
        <v>0</v>
      </c>
      <c r="CK75">
        <v>0</v>
      </c>
      <c r="CM75">
        <v>0.56999999999999995</v>
      </c>
      <c r="CO75">
        <v>0</v>
      </c>
      <c r="CQ75">
        <v>0</v>
      </c>
    </row>
    <row r="76" spans="1:95">
      <c r="A76" t="s">
        <v>337</v>
      </c>
      <c r="B76" t="s">
        <v>212</v>
      </c>
      <c r="C76" t="s">
        <v>338</v>
      </c>
      <c r="D76">
        <v>47.3</v>
      </c>
      <c r="E76">
        <v>0</v>
      </c>
      <c r="F76" t="s">
        <v>214</v>
      </c>
      <c r="G76">
        <v>0</v>
      </c>
      <c r="H76" t="s">
        <v>214</v>
      </c>
      <c r="I76">
        <v>52.31</v>
      </c>
      <c r="K76">
        <v>68.010000000000005</v>
      </c>
      <c r="L76" t="s">
        <v>215</v>
      </c>
      <c r="M76">
        <v>0</v>
      </c>
      <c r="N76" t="s">
        <v>214</v>
      </c>
      <c r="O76">
        <v>0</v>
      </c>
      <c r="P76" t="s">
        <v>214</v>
      </c>
      <c r="Q76">
        <v>44.91</v>
      </c>
      <c r="R76" t="s">
        <v>215</v>
      </c>
      <c r="S76">
        <v>139.66</v>
      </c>
      <c r="U76">
        <v>125.97</v>
      </c>
      <c r="W76">
        <v>140.76</v>
      </c>
      <c r="Y76">
        <v>175.73</v>
      </c>
      <c r="AA76">
        <v>130.22</v>
      </c>
      <c r="AC76">
        <v>151.28</v>
      </c>
      <c r="AE76">
        <v>201.78</v>
      </c>
      <c r="AG76">
        <v>101.6</v>
      </c>
      <c r="AI76">
        <v>106.73</v>
      </c>
      <c r="AK76">
        <v>116.39</v>
      </c>
      <c r="AM76">
        <v>187.93</v>
      </c>
      <c r="AO76">
        <v>394.76</v>
      </c>
      <c r="AQ76">
        <v>466.62</v>
      </c>
      <c r="AS76">
        <v>499.37</v>
      </c>
      <c r="AU76">
        <v>325.57</v>
      </c>
      <c r="AW76">
        <v>31.56</v>
      </c>
      <c r="AX76" t="s">
        <v>215</v>
      </c>
      <c r="AY76">
        <v>220.81</v>
      </c>
      <c r="BA76">
        <v>221.26</v>
      </c>
      <c r="BC76">
        <v>287.04000000000002</v>
      </c>
      <c r="BE76">
        <v>376.41</v>
      </c>
      <c r="BG76">
        <v>293.07</v>
      </c>
      <c r="BI76">
        <v>39.380000000000003</v>
      </c>
      <c r="BK76">
        <v>42.81</v>
      </c>
      <c r="BM76">
        <v>33.44</v>
      </c>
      <c r="BO76">
        <v>33.229999999999997</v>
      </c>
      <c r="BQ76">
        <v>94.25</v>
      </c>
      <c r="BR76" t="s">
        <v>215</v>
      </c>
      <c r="BS76">
        <v>149.6</v>
      </c>
      <c r="BU76">
        <v>133.99</v>
      </c>
      <c r="BW76">
        <v>150.51</v>
      </c>
      <c r="BY76">
        <v>80.52</v>
      </c>
      <c r="CA76">
        <v>95.11</v>
      </c>
      <c r="CC76">
        <v>36.68</v>
      </c>
      <c r="CE76">
        <v>56.51</v>
      </c>
      <c r="CF76" t="s">
        <v>215</v>
      </c>
      <c r="CG76">
        <v>105.16</v>
      </c>
      <c r="CI76">
        <v>102.74</v>
      </c>
      <c r="CK76">
        <v>92.87</v>
      </c>
      <c r="CM76">
        <v>99.4</v>
      </c>
      <c r="CO76">
        <v>0</v>
      </c>
      <c r="CQ76">
        <v>14.88</v>
      </c>
    </row>
    <row r="77" spans="1:95">
      <c r="A77" t="s">
        <v>339</v>
      </c>
      <c r="B77" t="s">
        <v>340</v>
      </c>
      <c r="C77" t="s">
        <v>341</v>
      </c>
      <c r="D77">
        <v>48</v>
      </c>
      <c r="E77">
        <v>0</v>
      </c>
      <c r="F77" t="s">
        <v>214</v>
      </c>
      <c r="G77">
        <v>0</v>
      </c>
      <c r="H77" t="s">
        <v>214</v>
      </c>
      <c r="I77">
        <v>0</v>
      </c>
      <c r="K77">
        <v>0</v>
      </c>
      <c r="L77" t="s">
        <v>214</v>
      </c>
      <c r="M77">
        <v>0</v>
      </c>
      <c r="N77" t="s">
        <v>214</v>
      </c>
      <c r="O77">
        <v>0</v>
      </c>
      <c r="P77" t="s">
        <v>214</v>
      </c>
      <c r="Q77">
        <v>0.24</v>
      </c>
      <c r="S77">
        <v>65.540000000000006</v>
      </c>
      <c r="U77">
        <v>74.34</v>
      </c>
      <c r="W77">
        <v>58.28</v>
      </c>
      <c r="Y77">
        <v>83.41</v>
      </c>
      <c r="AA77">
        <v>118.95</v>
      </c>
      <c r="AC77">
        <v>155.05000000000001</v>
      </c>
      <c r="AE77">
        <v>163.19999999999999</v>
      </c>
      <c r="AG77">
        <v>248.63</v>
      </c>
      <c r="AI77">
        <v>196.42</v>
      </c>
      <c r="AK77">
        <v>214.62</v>
      </c>
      <c r="AM77">
        <v>96.46</v>
      </c>
      <c r="AO77">
        <v>96.59</v>
      </c>
      <c r="AQ77">
        <v>167.66</v>
      </c>
      <c r="AS77">
        <v>302.89</v>
      </c>
      <c r="AU77">
        <v>408.26</v>
      </c>
      <c r="AW77">
        <v>240.19</v>
      </c>
      <c r="AY77">
        <v>220.64</v>
      </c>
      <c r="BA77">
        <v>0</v>
      </c>
      <c r="BC77">
        <v>0</v>
      </c>
      <c r="BE77">
        <v>45.35</v>
      </c>
      <c r="BG77">
        <v>3.96</v>
      </c>
      <c r="BI77">
        <v>71.58</v>
      </c>
      <c r="BK77">
        <v>88.9</v>
      </c>
      <c r="BM77">
        <v>17.71</v>
      </c>
      <c r="BO77">
        <v>24.73</v>
      </c>
      <c r="BQ77">
        <v>0</v>
      </c>
      <c r="BR77" t="s">
        <v>214</v>
      </c>
      <c r="BS77">
        <v>20.34</v>
      </c>
      <c r="BU77">
        <v>41.25</v>
      </c>
      <c r="BW77">
        <v>135.44</v>
      </c>
      <c r="BY77">
        <v>213.88</v>
      </c>
      <c r="CA77">
        <v>408.3</v>
      </c>
      <c r="CC77">
        <v>401.12</v>
      </c>
      <c r="CE77">
        <v>0</v>
      </c>
      <c r="CF77" t="s">
        <v>214</v>
      </c>
      <c r="CG77">
        <v>0</v>
      </c>
      <c r="CI77">
        <v>0</v>
      </c>
      <c r="CK77">
        <v>0</v>
      </c>
      <c r="CM77">
        <v>0</v>
      </c>
      <c r="CO77">
        <v>0</v>
      </c>
      <c r="CQ77">
        <v>0</v>
      </c>
    </row>
    <row r="78" spans="1:95">
      <c r="A78" t="s">
        <v>339</v>
      </c>
      <c r="B78" t="s">
        <v>212</v>
      </c>
      <c r="C78" t="s">
        <v>341</v>
      </c>
      <c r="D78">
        <v>48</v>
      </c>
      <c r="E78">
        <v>0</v>
      </c>
      <c r="F78" t="s">
        <v>214</v>
      </c>
      <c r="G78">
        <v>0</v>
      </c>
      <c r="H78" t="s">
        <v>214</v>
      </c>
      <c r="I78">
        <v>0</v>
      </c>
      <c r="K78">
        <v>0</v>
      </c>
      <c r="L78" t="s">
        <v>214</v>
      </c>
      <c r="M78">
        <v>0</v>
      </c>
      <c r="N78" t="s">
        <v>214</v>
      </c>
      <c r="O78">
        <v>0</v>
      </c>
      <c r="P78" t="s">
        <v>214</v>
      </c>
      <c r="Q78">
        <v>374.24</v>
      </c>
      <c r="S78">
        <v>749.43</v>
      </c>
      <c r="U78">
        <v>884.42</v>
      </c>
      <c r="W78">
        <v>860.1</v>
      </c>
      <c r="Y78">
        <v>645.17999999999995</v>
      </c>
      <c r="AA78">
        <v>733.45</v>
      </c>
      <c r="AC78">
        <v>867.35</v>
      </c>
      <c r="AE78">
        <v>712.33</v>
      </c>
      <c r="AG78">
        <v>670.02</v>
      </c>
      <c r="AI78">
        <v>450.7</v>
      </c>
      <c r="AK78">
        <v>195.34</v>
      </c>
      <c r="AM78">
        <v>205.27</v>
      </c>
      <c r="AO78">
        <v>180.51</v>
      </c>
      <c r="AQ78">
        <v>536.51</v>
      </c>
      <c r="AS78">
        <v>631.96</v>
      </c>
      <c r="AU78">
        <v>736.53</v>
      </c>
      <c r="AW78">
        <v>348.53</v>
      </c>
      <c r="AX78" t="s">
        <v>215</v>
      </c>
      <c r="AY78">
        <v>751.22</v>
      </c>
      <c r="BA78">
        <v>347.23</v>
      </c>
      <c r="BC78">
        <v>490.32</v>
      </c>
      <c r="BE78">
        <v>796.12</v>
      </c>
      <c r="BG78">
        <v>814.83</v>
      </c>
      <c r="BI78">
        <v>1111.27</v>
      </c>
      <c r="BK78">
        <v>1243.56</v>
      </c>
      <c r="BM78">
        <v>1150.77</v>
      </c>
      <c r="BO78">
        <v>762.41</v>
      </c>
      <c r="BQ78">
        <v>189.42</v>
      </c>
      <c r="BR78" t="s">
        <v>215</v>
      </c>
      <c r="BS78">
        <v>351</v>
      </c>
      <c r="BU78">
        <v>551.98</v>
      </c>
      <c r="BW78">
        <v>600.73</v>
      </c>
      <c r="BY78">
        <v>777.2</v>
      </c>
      <c r="CA78">
        <v>400.09</v>
      </c>
      <c r="CB78" t="s">
        <v>215</v>
      </c>
      <c r="CC78">
        <v>799.31</v>
      </c>
      <c r="CE78">
        <v>217.15</v>
      </c>
      <c r="CF78" t="s">
        <v>215</v>
      </c>
      <c r="CG78">
        <v>366.34</v>
      </c>
      <c r="CI78">
        <v>433.88</v>
      </c>
      <c r="CK78">
        <v>475.29</v>
      </c>
      <c r="CM78">
        <v>453.5</v>
      </c>
      <c r="CO78">
        <v>0</v>
      </c>
      <c r="CP78" t="s">
        <v>215</v>
      </c>
      <c r="CQ78">
        <v>429.79</v>
      </c>
    </row>
    <row r="79" spans="1:95">
      <c r="A79" t="s">
        <v>339</v>
      </c>
      <c r="B79" t="s">
        <v>282</v>
      </c>
      <c r="C79" t="s">
        <v>341</v>
      </c>
      <c r="D79">
        <v>48</v>
      </c>
      <c r="E79">
        <v>0</v>
      </c>
      <c r="F79" t="s">
        <v>214</v>
      </c>
      <c r="G79">
        <v>0</v>
      </c>
      <c r="H79" t="s">
        <v>214</v>
      </c>
      <c r="I79">
        <v>0</v>
      </c>
      <c r="K79">
        <v>0</v>
      </c>
      <c r="L79" t="s">
        <v>214</v>
      </c>
      <c r="M79">
        <v>0</v>
      </c>
      <c r="N79" t="s">
        <v>214</v>
      </c>
      <c r="O79">
        <v>0</v>
      </c>
      <c r="P79" t="s">
        <v>214</v>
      </c>
      <c r="Q79">
        <v>100.81</v>
      </c>
      <c r="S79">
        <v>345.61</v>
      </c>
      <c r="U79">
        <v>334.66</v>
      </c>
      <c r="W79">
        <v>333.8</v>
      </c>
      <c r="Y79">
        <v>521.13</v>
      </c>
      <c r="AA79">
        <v>684.11</v>
      </c>
      <c r="AC79">
        <v>847.28</v>
      </c>
      <c r="AE79">
        <v>465.71</v>
      </c>
      <c r="AG79">
        <v>419.68</v>
      </c>
      <c r="AI79">
        <v>271.45999999999998</v>
      </c>
      <c r="AK79">
        <v>183.04</v>
      </c>
      <c r="AM79">
        <v>340.47</v>
      </c>
      <c r="AO79">
        <v>273.58</v>
      </c>
      <c r="AQ79">
        <v>382.17</v>
      </c>
      <c r="AS79">
        <v>388.7</v>
      </c>
      <c r="AU79">
        <v>420.78</v>
      </c>
      <c r="AW79">
        <v>206.44</v>
      </c>
      <c r="AX79" t="s">
        <v>215</v>
      </c>
      <c r="AY79">
        <v>511.85</v>
      </c>
      <c r="BA79">
        <v>308.08</v>
      </c>
      <c r="BC79">
        <v>481.29</v>
      </c>
      <c r="BE79">
        <v>973.07</v>
      </c>
      <c r="BG79">
        <v>894.58</v>
      </c>
      <c r="BI79">
        <v>1347.71</v>
      </c>
      <c r="BK79">
        <v>1304.82</v>
      </c>
      <c r="BM79">
        <v>1356.79</v>
      </c>
      <c r="BO79">
        <v>1528.9</v>
      </c>
      <c r="BQ79">
        <v>268.5</v>
      </c>
      <c r="BR79" t="s">
        <v>215</v>
      </c>
      <c r="BS79">
        <v>720.81</v>
      </c>
      <c r="BU79">
        <v>1047.8900000000001</v>
      </c>
      <c r="BW79">
        <v>1142.18</v>
      </c>
      <c r="BY79">
        <v>1399.88</v>
      </c>
      <c r="CA79">
        <v>1546.19</v>
      </c>
      <c r="CB79" t="s">
        <v>215</v>
      </c>
      <c r="CC79">
        <v>1464.24</v>
      </c>
      <c r="CE79">
        <v>199.22</v>
      </c>
      <c r="CF79" t="s">
        <v>215</v>
      </c>
      <c r="CG79">
        <v>1207.3599999999999</v>
      </c>
      <c r="CI79">
        <v>1356.22</v>
      </c>
      <c r="CK79">
        <v>1292.76</v>
      </c>
      <c r="CM79">
        <v>1227.07</v>
      </c>
      <c r="CO79">
        <v>296.64999999999998</v>
      </c>
      <c r="CP79" t="s">
        <v>215</v>
      </c>
      <c r="CQ79">
        <v>1210.32</v>
      </c>
    </row>
    <row r="80" spans="1:95">
      <c r="A80" t="s">
        <v>342</v>
      </c>
      <c r="B80" t="s">
        <v>212</v>
      </c>
      <c r="C80" t="s">
        <v>343</v>
      </c>
      <c r="D80">
        <v>49</v>
      </c>
      <c r="E80">
        <v>0</v>
      </c>
      <c r="F80" t="s">
        <v>215</v>
      </c>
      <c r="G80">
        <v>0</v>
      </c>
      <c r="H80" t="s">
        <v>215</v>
      </c>
      <c r="I80">
        <v>0</v>
      </c>
      <c r="K80">
        <v>0</v>
      </c>
      <c r="L80" t="s">
        <v>215</v>
      </c>
      <c r="M80">
        <v>0</v>
      </c>
      <c r="N80" t="s">
        <v>215</v>
      </c>
      <c r="O80">
        <v>0</v>
      </c>
      <c r="P80" t="s">
        <v>215</v>
      </c>
      <c r="Q80">
        <v>0</v>
      </c>
      <c r="S80">
        <v>0</v>
      </c>
      <c r="U80">
        <v>6.83</v>
      </c>
      <c r="W80">
        <v>2.87</v>
      </c>
      <c r="Y80">
        <v>39.29</v>
      </c>
      <c r="AA80">
        <v>40.590000000000003</v>
      </c>
      <c r="AC80">
        <v>60.64</v>
      </c>
      <c r="AE80">
        <v>57.97</v>
      </c>
      <c r="AG80">
        <v>54.28</v>
      </c>
      <c r="AI80">
        <v>27.17</v>
      </c>
      <c r="AK80">
        <v>11.34</v>
      </c>
      <c r="AM80">
        <v>44.08</v>
      </c>
      <c r="AO80">
        <v>50.28</v>
      </c>
      <c r="AQ80">
        <v>65.930000000000007</v>
      </c>
      <c r="AS80">
        <v>84.96</v>
      </c>
      <c r="AU80">
        <v>133.84</v>
      </c>
      <c r="AW80">
        <v>0</v>
      </c>
      <c r="AX80" t="s">
        <v>215</v>
      </c>
      <c r="AY80">
        <v>320.76</v>
      </c>
      <c r="BA80">
        <v>247.62</v>
      </c>
      <c r="BC80">
        <v>243.04</v>
      </c>
      <c r="BE80">
        <v>311.5</v>
      </c>
      <c r="BG80">
        <v>329.41</v>
      </c>
      <c r="BI80">
        <v>337.25</v>
      </c>
      <c r="BK80">
        <v>354.91</v>
      </c>
      <c r="BM80">
        <v>350.35</v>
      </c>
      <c r="BO80">
        <v>307.52</v>
      </c>
      <c r="BQ80">
        <v>285.05</v>
      </c>
      <c r="BS80">
        <v>217.63</v>
      </c>
      <c r="BU80">
        <v>198.01</v>
      </c>
      <c r="BW80">
        <v>194.05</v>
      </c>
      <c r="BY80">
        <v>270.02999999999997</v>
      </c>
      <c r="CA80">
        <v>278.79000000000002</v>
      </c>
      <c r="CC80">
        <v>269.43</v>
      </c>
      <c r="CE80">
        <v>195.43</v>
      </c>
      <c r="CG80">
        <v>286.64</v>
      </c>
      <c r="CI80">
        <v>311.57</v>
      </c>
      <c r="CK80">
        <v>340.93</v>
      </c>
      <c r="CM80">
        <v>310.44</v>
      </c>
      <c r="CO80">
        <v>313.91000000000003</v>
      </c>
      <c r="CQ80">
        <v>352.94</v>
      </c>
    </row>
    <row r="81" spans="1:95">
      <c r="A81" t="s">
        <v>344</v>
      </c>
      <c r="B81" t="s">
        <v>212</v>
      </c>
      <c r="C81" t="s">
        <v>345</v>
      </c>
      <c r="D81">
        <v>50</v>
      </c>
      <c r="E81">
        <v>0</v>
      </c>
      <c r="F81" t="s">
        <v>214</v>
      </c>
      <c r="G81">
        <v>0</v>
      </c>
      <c r="H81" t="s">
        <v>214</v>
      </c>
      <c r="I81">
        <v>0</v>
      </c>
      <c r="K81">
        <v>0</v>
      </c>
      <c r="L81" t="s">
        <v>214</v>
      </c>
      <c r="M81">
        <v>0</v>
      </c>
      <c r="N81" t="s">
        <v>214</v>
      </c>
      <c r="O81">
        <v>0</v>
      </c>
      <c r="P81" t="s">
        <v>214</v>
      </c>
      <c r="Q81">
        <v>139.57</v>
      </c>
      <c r="S81">
        <v>211.73</v>
      </c>
      <c r="U81">
        <v>308.27</v>
      </c>
      <c r="W81">
        <v>319.35000000000002</v>
      </c>
      <c r="Y81">
        <v>11.11</v>
      </c>
      <c r="AA81">
        <v>57.7</v>
      </c>
      <c r="AC81">
        <v>108.87</v>
      </c>
      <c r="AE81">
        <v>8.32</v>
      </c>
      <c r="AG81">
        <v>14.97</v>
      </c>
      <c r="AI81">
        <v>30.8</v>
      </c>
      <c r="AK81">
        <v>33.01</v>
      </c>
      <c r="AM81">
        <v>50.89</v>
      </c>
      <c r="AO81">
        <v>123.25</v>
      </c>
      <c r="AQ81">
        <v>126.62</v>
      </c>
      <c r="AS81">
        <v>50.81</v>
      </c>
      <c r="AU81">
        <v>129.22</v>
      </c>
      <c r="AW81">
        <v>0</v>
      </c>
      <c r="AX81" t="s">
        <v>214</v>
      </c>
      <c r="AY81">
        <v>255.61</v>
      </c>
      <c r="BA81">
        <v>85.7</v>
      </c>
      <c r="BC81">
        <v>205.03</v>
      </c>
      <c r="BE81">
        <v>306.45</v>
      </c>
      <c r="BG81">
        <v>296.32</v>
      </c>
      <c r="BI81">
        <v>306.32</v>
      </c>
      <c r="BK81">
        <v>309.41000000000003</v>
      </c>
      <c r="BM81">
        <v>110.9</v>
      </c>
      <c r="BO81">
        <v>211.63</v>
      </c>
      <c r="BQ81">
        <v>0</v>
      </c>
      <c r="BR81" t="s">
        <v>214</v>
      </c>
      <c r="BS81">
        <v>102.08</v>
      </c>
      <c r="BU81">
        <v>175.04</v>
      </c>
      <c r="BW81">
        <v>192.21</v>
      </c>
      <c r="BY81">
        <v>219.19</v>
      </c>
      <c r="CA81">
        <v>0</v>
      </c>
      <c r="CB81" t="s">
        <v>214</v>
      </c>
      <c r="CC81">
        <v>140.41999999999999</v>
      </c>
      <c r="CE81">
        <v>0</v>
      </c>
      <c r="CF81" t="s">
        <v>214</v>
      </c>
      <c r="CG81">
        <v>14.93</v>
      </c>
      <c r="CI81">
        <v>25.51</v>
      </c>
      <c r="CK81">
        <v>16.260000000000002</v>
      </c>
      <c r="CM81">
        <v>11.78</v>
      </c>
      <c r="CO81">
        <v>0</v>
      </c>
      <c r="CP81" t="s">
        <v>215</v>
      </c>
      <c r="CQ81">
        <v>65.27</v>
      </c>
    </row>
    <row r="82" spans="1:95">
      <c r="A82" t="s">
        <v>346</v>
      </c>
      <c r="B82" t="s">
        <v>340</v>
      </c>
      <c r="C82" t="s">
        <v>347</v>
      </c>
      <c r="D82">
        <v>50.5</v>
      </c>
      <c r="E82">
        <v>0</v>
      </c>
      <c r="F82" t="s">
        <v>214</v>
      </c>
      <c r="G82">
        <v>0</v>
      </c>
      <c r="H82" t="s">
        <v>214</v>
      </c>
      <c r="I82">
        <v>0</v>
      </c>
      <c r="K82">
        <v>0</v>
      </c>
      <c r="L82" t="s">
        <v>214</v>
      </c>
      <c r="M82">
        <v>0</v>
      </c>
      <c r="N82" t="s">
        <v>214</v>
      </c>
      <c r="O82">
        <v>0</v>
      </c>
      <c r="P82" t="s">
        <v>214</v>
      </c>
      <c r="Q82">
        <v>4.66</v>
      </c>
      <c r="S82">
        <v>3.6</v>
      </c>
      <c r="U82">
        <v>2.21</v>
      </c>
      <c r="W82">
        <v>3.81</v>
      </c>
      <c r="Y82">
        <v>4.2</v>
      </c>
      <c r="AA82">
        <v>3.97</v>
      </c>
      <c r="AC82">
        <v>5.01</v>
      </c>
      <c r="AE82">
        <v>4.8899999999999997</v>
      </c>
      <c r="AG82">
        <v>5.29</v>
      </c>
      <c r="AI82">
        <v>5.74</v>
      </c>
      <c r="AK82">
        <v>6.27</v>
      </c>
      <c r="AM82">
        <v>5.52</v>
      </c>
      <c r="AO82">
        <v>3.42</v>
      </c>
      <c r="AQ82">
        <v>2.37</v>
      </c>
      <c r="AS82">
        <v>3.54</v>
      </c>
      <c r="AU82">
        <v>4.2699999999999996</v>
      </c>
      <c r="AW82">
        <v>1.73</v>
      </c>
      <c r="AY82">
        <v>2.7</v>
      </c>
      <c r="BA82">
        <v>0</v>
      </c>
      <c r="BC82">
        <v>0</v>
      </c>
      <c r="BE82">
        <v>0</v>
      </c>
      <c r="BG82">
        <v>0</v>
      </c>
      <c r="BI82">
        <v>0</v>
      </c>
      <c r="BK82">
        <v>0</v>
      </c>
      <c r="BM82">
        <v>0</v>
      </c>
      <c r="BO82">
        <v>0</v>
      </c>
      <c r="BQ82">
        <v>0</v>
      </c>
      <c r="BR82" t="s">
        <v>214</v>
      </c>
      <c r="BS82">
        <v>0</v>
      </c>
      <c r="BU82">
        <v>0.38</v>
      </c>
      <c r="BW82">
        <v>2.4300000000000002</v>
      </c>
      <c r="BY82">
        <v>2.98</v>
      </c>
      <c r="CA82">
        <v>3.32</v>
      </c>
      <c r="CC82">
        <v>5.26</v>
      </c>
      <c r="CE82">
        <v>0</v>
      </c>
      <c r="CF82" t="s">
        <v>214</v>
      </c>
      <c r="CG82">
        <v>19.399999999999999</v>
      </c>
      <c r="CI82">
        <v>21.54</v>
      </c>
      <c r="CK82">
        <v>0</v>
      </c>
      <c r="CM82">
        <v>0</v>
      </c>
      <c r="CO82">
        <v>0</v>
      </c>
      <c r="CQ82">
        <v>0</v>
      </c>
    </row>
    <row r="83" spans="1:95">
      <c r="A83" t="s">
        <v>346</v>
      </c>
      <c r="B83" t="s">
        <v>212</v>
      </c>
      <c r="C83" t="s">
        <v>347</v>
      </c>
      <c r="D83">
        <v>50.5</v>
      </c>
      <c r="E83">
        <v>0</v>
      </c>
      <c r="F83" t="s">
        <v>214</v>
      </c>
      <c r="G83">
        <v>0</v>
      </c>
      <c r="H83" t="s">
        <v>214</v>
      </c>
      <c r="I83">
        <v>0</v>
      </c>
      <c r="K83">
        <v>0</v>
      </c>
      <c r="L83" t="s">
        <v>214</v>
      </c>
      <c r="M83">
        <v>0</v>
      </c>
      <c r="N83" t="s">
        <v>214</v>
      </c>
      <c r="O83">
        <v>0</v>
      </c>
      <c r="P83" t="s">
        <v>214</v>
      </c>
      <c r="Q83">
        <v>0</v>
      </c>
      <c r="S83">
        <v>0</v>
      </c>
      <c r="U83">
        <v>0</v>
      </c>
      <c r="W83">
        <v>0</v>
      </c>
      <c r="Y83">
        <v>0</v>
      </c>
      <c r="AA83">
        <v>0</v>
      </c>
      <c r="AC83">
        <v>0</v>
      </c>
      <c r="AE83">
        <v>0</v>
      </c>
      <c r="AG83">
        <v>0</v>
      </c>
      <c r="AI83">
        <v>0</v>
      </c>
      <c r="AK83">
        <v>0</v>
      </c>
      <c r="AM83">
        <v>0</v>
      </c>
      <c r="AO83">
        <v>0</v>
      </c>
      <c r="AQ83">
        <v>0</v>
      </c>
      <c r="AS83">
        <v>0</v>
      </c>
      <c r="AU83">
        <v>0</v>
      </c>
      <c r="AW83">
        <v>0</v>
      </c>
      <c r="AY83">
        <v>0</v>
      </c>
      <c r="BA83">
        <v>0</v>
      </c>
      <c r="BC83">
        <v>0</v>
      </c>
      <c r="BE83">
        <v>0</v>
      </c>
      <c r="BG83">
        <v>0</v>
      </c>
      <c r="BI83">
        <v>0</v>
      </c>
      <c r="BK83">
        <v>0</v>
      </c>
      <c r="BM83">
        <v>0</v>
      </c>
      <c r="BO83">
        <v>0</v>
      </c>
      <c r="BQ83">
        <v>0</v>
      </c>
      <c r="BR83" t="s">
        <v>214</v>
      </c>
      <c r="BS83">
        <v>0</v>
      </c>
      <c r="BU83">
        <v>0</v>
      </c>
      <c r="BW83">
        <v>0</v>
      </c>
      <c r="BY83">
        <v>0</v>
      </c>
      <c r="CA83">
        <v>0</v>
      </c>
      <c r="CC83">
        <v>0</v>
      </c>
      <c r="CE83">
        <v>0</v>
      </c>
      <c r="CF83" t="s">
        <v>214</v>
      </c>
      <c r="CG83">
        <v>0</v>
      </c>
      <c r="CI83">
        <v>0</v>
      </c>
      <c r="CK83">
        <v>0</v>
      </c>
      <c r="CM83">
        <v>0</v>
      </c>
      <c r="CO83">
        <v>0</v>
      </c>
      <c r="CQ83">
        <v>0</v>
      </c>
    </row>
    <row r="84" spans="1:95">
      <c r="A84" t="s">
        <v>348</v>
      </c>
      <c r="B84" t="s">
        <v>282</v>
      </c>
      <c r="C84" t="s">
        <v>349</v>
      </c>
      <c r="D84">
        <v>51</v>
      </c>
      <c r="E84">
        <v>179.69</v>
      </c>
      <c r="G84">
        <v>221.41</v>
      </c>
      <c r="I84">
        <v>292.60000000000002</v>
      </c>
      <c r="K84">
        <v>0</v>
      </c>
      <c r="L84" t="s">
        <v>214</v>
      </c>
      <c r="M84">
        <v>178.93</v>
      </c>
      <c r="O84">
        <v>227.47</v>
      </c>
      <c r="Q84">
        <v>305.45</v>
      </c>
      <c r="S84">
        <v>327.51</v>
      </c>
      <c r="U84">
        <v>321.94</v>
      </c>
      <c r="W84">
        <v>241.92</v>
      </c>
      <c r="Y84">
        <v>351.4</v>
      </c>
      <c r="AA84">
        <v>373.02</v>
      </c>
      <c r="AC84">
        <v>396.19</v>
      </c>
      <c r="AE84">
        <v>466.93</v>
      </c>
      <c r="AG84">
        <v>511.93</v>
      </c>
      <c r="AI84">
        <v>454.45</v>
      </c>
      <c r="AK84">
        <v>431.29</v>
      </c>
      <c r="AM84">
        <v>396.2</v>
      </c>
      <c r="AO84">
        <v>361.84</v>
      </c>
      <c r="AQ84">
        <v>312.58</v>
      </c>
      <c r="AS84">
        <v>267.58999999999997</v>
      </c>
      <c r="AU84">
        <v>287.94</v>
      </c>
      <c r="AW84">
        <v>289.41000000000003</v>
      </c>
      <c r="AY84">
        <v>310.49</v>
      </c>
      <c r="BA84">
        <v>286.29000000000002</v>
      </c>
      <c r="BC84">
        <v>197.6</v>
      </c>
      <c r="BE84">
        <v>259.97000000000003</v>
      </c>
      <c r="BG84">
        <v>125.86</v>
      </c>
      <c r="BI84">
        <v>160.31</v>
      </c>
      <c r="BK84">
        <v>180.59</v>
      </c>
      <c r="BM84">
        <v>220.81</v>
      </c>
      <c r="BO84">
        <v>214.73</v>
      </c>
      <c r="BQ84">
        <v>131.35</v>
      </c>
      <c r="BS84">
        <v>80.69</v>
      </c>
      <c r="BU84">
        <v>136.18</v>
      </c>
      <c r="BW84">
        <v>139.69</v>
      </c>
      <c r="BY84">
        <v>210.24</v>
      </c>
      <c r="CA84">
        <v>215.49</v>
      </c>
      <c r="CC84">
        <v>246.72</v>
      </c>
      <c r="CE84">
        <v>241.1</v>
      </c>
      <c r="CG84">
        <v>103.81</v>
      </c>
      <c r="CI84">
        <v>142.54</v>
      </c>
      <c r="CK84">
        <v>170.27</v>
      </c>
      <c r="CM84">
        <v>259.89</v>
      </c>
      <c r="CO84">
        <v>294.66000000000003</v>
      </c>
      <c r="CQ84">
        <v>442.83</v>
      </c>
    </row>
    <row r="85" spans="1:95">
      <c r="A85" t="s">
        <v>350</v>
      </c>
      <c r="B85" t="s">
        <v>282</v>
      </c>
      <c r="C85" t="s">
        <v>351</v>
      </c>
      <c r="D85">
        <v>52</v>
      </c>
      <c r="E85">
        <v>0</v>
      </c>
      <c r="F85" t="s">
        <v>215</v>
      </c>
      <c r="G85">
        <v>0</v>
      </c>
      <c r="H85" t="s">
        <v>215</v>
      </c>
      <c r="I85">
        <v>2452.12</v>
      </c>
      <c r="K85">
        <v>0</v>
      </c>
      <c r="L85" t="s">
        <v>214</v>
      </c>
      <c r="M85">
        <v>1816</v>
      </c>
      <c r="O85">
        <v>2320.37</v>
      </c>
      <c r="Q85">
        <v>2822.46</v>
      </c>
      <c r="S85">
        <v>2899.46</v>
      </c>
      <c r="U85">
        <v>2989.1</v>
      </c>
      <c r="W85">
        <v>2941.55</v>
      </c>
      <c r="Y85">
        <v>3241.13</v>
      </c>
      <c r="AA85">
        <v>3324.36</v>
      </c>
      <c r="AC85">
        <v>4007.25</v>
      </c>
      <c r="AE85">
        <v>4150.59</v>
      </c>
      <c r="AG85">
        <v>4469.5200000000004</v>
      </c>
      <c r="AI85">
        <v>4014.43</v>
      </c>
      <c r="AK85">
        <v>3560.05</v>
      </c>
      <c r="AM85">
        <v>3831.47</v>
      </c>
      <c r="AO85">
        <v>3937.2</v>
      </c>
      <c r="AQ85">
        <v>3616.52</v>
      </c>
      <c r="AS85">
        <v>3335.41</v>
      </c>
      <c r="AU85">
        <v>3402.98</v>
      </c>
      <c r="AW85">
        <v>3711.64</v>
      </c>
      <c r="AY85">
        <v>3966.28</v>
      </c>
      <c r="BA85">
        <v>3719.61</v>
      </c>
      <c r="BC85">
        <v>2896.12</v>
      </c>
      <c r="BE85">
        <v>3293.78</v>
      </c>
      <c r="BG85">
        <v>1513.37</v>
      </c>
      <c r="BI85">
        <v>2078.1999999999998</v>
      </c>
      <c r="BK85">
        <v>2520.5300000000002</v>
      </c>
      <c r="BM85">
        <v>3000.27</v>
      </c>
      <c r="BO85">
        <v>3033.02</v>
      </c>
      <c r="BQ85">
        <v>1795.61</v>
      </c>
      <c r="BS85">
        <v>1957.52</v>
      </c>
      <c r="BU85">
        <v>2666.85</v>
      </c>
      <c r="BW85">
        <v>3032.58</v>
      </c>
      <c r="BY85">
        <v>2819.96</v>
      </c>
      <c r="CA85">
        <v>2802.57</v>
      </c>
      <c r="CC85">
        <v>2533.41</v>
      </c>
      <c r="CE85">
        <v>3758.4</v>
      </c>
      <c r="CG85">
        <v>2563.8200000000002</v>
      </c>
      <c r="CI85">
        <v>2148.61</v>
      </c>
      <c r="CK85">
        <v>2746.11</v>
      </c>
      <c r="CM85">
        <v>2781.47</v>
      </c>
      <c r="CO85">
        <v>3185.34</v>
      </c>
      <c r="CQ85">
        <v>3554.42</v>
      </c>
    </row>
    <row r="86" spans="1:95">
      <c r="A86" t="s">
        <v>352</v>
      </c>
      <c r="B86" t="s">
        <v>282</v>
      </c>
      <c r="C86" t="s">
        <v>353</v>
      </c>
      <c r="D86">
        <v>53</v>
      </c>
      <c r="E86">
        <v>684.62</v>
      </c>
      <c r="G86">
        <v>3.45</v>
      </c>
      <c r="I86">
        <v>29.78</v>
      </c>
      <c r="K86">
        <v>0</v>
      </c>
      <c r="L86" t="s">
        <v>214</v>
      </c>
      <c r="M86">
        <v>0.43</v>
      </c>
      <c r="O86">
        <v>0</v>
      </c>
      <c r="Q86">
        <v>13.46</v>
      </c>
      <c r="S86">
        <v>9.01</v>
      </c>
      <c r="U86">
        <v>7.75</v>
      </c>
      <c r="W86">
        <v>99.12</v>
      </c>
      <c r="Y86">
        <v>348.69</v>
      </c>
      <c r="AA86">
        <v>114.81</v>
      </c>
      <c r="AC86">
        <v>55.76</v>
      </c>
      <c r="AE86">
        <v>76.27</v>
      </c>
      <c r="AG86">
        <v>132.94999999999999</v>
      </c>
      <c r="AI86">
        <v>33.1</v>
      </c>
      <c r="AK86">
        <v>23.51</v>
      </c>
      <c r="AM86">
        <v>25.64</v>
      </c>
      <c r="AO86">
        <v>14.7</v>
      </c>
      <c r="AQ86">
        <v>8.7899999999999991</v>
      </c>
      <c r="AS86">
        <v>33.119999999999997</v>
      </c>
      <c r="AU86">
        <v>72.87</v>
      </c>
      <c r="AW86">
        <v>193.58</v>
      </c>
      <c r="AY86">
        <v>407.46</v>
      </c>
      <c r="BA86">
        <v>8.5500000000000007</v>
      </c>
      <c r="BC86">
        <v>13.2</v>
      </c>
      <c r="BE86">
        <v>80.12</v>
      </c>
      <c r="BG86">
        <v>151.02000000000001</v>
      </c>
      <c r="BI86">
        <v>170.8</v>
      </c>
      <c r="BK86">
        <v>246.59</v>
      </c>
      <c r="BM86">
        <v>591.46</v>
      </c>
      <c r="BO86">
        <v>595.29999999999995</v>
      </c>
      <c r="BQ86">
        <v>315.58999999999997</v>
      </c>
      <c r="BS86">
        <v>165.08</v>
      </c>
      <c r="BU86">
        <v>228.68</v>
      </c>
      <c r="BW86">
        <v>414.96</v>
      </c>
      <c r="BY86">
        <v>477.06</v>
      </c>
      <c r="CA86">
        <v>658.83</v>
      </c>
      <c r="CC86">
        <v>1127.6099999999999</v>
      </c>
      <c r="CE86">
        <v>909.89</v>
      </c>
      <c r="CG86">
        <v>105.55</v>
      </c>
      <c r="CI86">
        <v>210.49</v>
      </c>
      <c r="CK86">
        <v>395.95</v>
      </c>
      <c r="CM86">
        <v>435.51</v>
      </c>
      <c r="CO86">
        <v>620.74</v>
      </c>
      <c r="CQ86">
        <v>668.69</v>
      </c>
    </row>
    <row r="87" spans="1:95">
      <c r="A87" t="s">
        <v>354</v>
      </c>
      <c r="B87" t="s">
        <v>282</v>
      </c>
      <c r="C87" t="s">
        <v>355</v>
      </c>
      <c r="D87">
        <v>54</v>
      </c>
      <c r="E87">
        <v>51.14</v>
      </c>
      <c r="G87">
        <v>0</v>
      </c>
      <c r="I87">
        <v>1.61</v>
      </c>
      <c r="K87">
        <v>0</v>
      </c>
      <c r="L87" t="s">
        <v>214</v>
      </c>
      <c r="M87">
        <v>0</v>
      </c>
      <c r="O87">
        <v>0</v>
      </c>
      <c r="Q87">
        <v>0</v>
      </c>
      <c r="S87">
        <v>0</v>
      </c>
      <c r="U87">
        <v>0</v>
      </c>
      <c r="W87">
        <v>59.88</v>
      </c>
      <c r="Y87">
        <v>173.85</v>
      </c>
      <c r="AA87">
        <v>178.46</v>
      </c>
      <c r="AC87">
        <v>145.52000000000001</v>
      </c>
      <c r="AE87">
        <v>137.74</v>
      </c>
      <c r="AG87">
        <v>90.23</v>
      </c>
      <c r="AI87">
        <v>51.61</v>
      </c>
      <c r="AK87">
        <v>7.28</v>
      </c>
      <c r="AM87">
        <v>22.09</v>
      </c>
      <c r="AO87">
        <v>15.29</v>
      </c>
      <c r="AQ87">
        <v>17.03</v>
      </c>
      <c r="AS87">
        <v>72.16</v>
      </c>
      <c r="AU87">
        <v>107.46</v>
      </c>
      <c r="AW87">
        <v>157.31</v>
      </c>
      <c r="AY87">
        <v>311.04000000000002</v>
      </c>
      <c r="BA87">
        <v>17.59</v>
      </c>
      <c r="BC87">
        <v>90.82</v>
      </c>
      <c r="BE87">
        <v>118.15</v>
      </c>
      <c r="BG87">
        <v>137.71</v>
      </c>
      <c r="BI87">
        <v>146.09</v>
      </c>
      <c r="BK87">
        <v>188.14</v>
      </c>
      <c r="BM87">
        <v>198.46</v>
      </c>
      <c r="BO87">
        <v>231.16</v>
      </c>
      <c r="BQ87">
        <v>74.069999999999993</v>
      </c>
      <c r="BS87">
        <v>40.57</v>
      </c>
      <c r="BU87">
        <v>52.77</v>
      </c>
      <c r="BW87">
        <v>134.94999999999999</v>
      </c>
      <c r="BY87">
        <v>110.46</v>
      </c>
      <c r="CA87">
        <v>154.53</v>
      </c>
      <c r="CC87">
        <v>259.41000000000003</v>
      </c>
      <c r="CE87">
        <v>268.3</v>
      </c>
      <c r="CG87">
        <v>28.16</v>
      </c>
      <c r="CI87">
        <v>60.88</v>
      </c>
      <c r="CK87">
        <v>170.75</v>
      </c>
      <c r="CM87">
        <v>223.52</v>
      </c>
      <c r="CO87">
        <v>279.48</v>
      </c>
      <c r="CQ87">
        <v>319.16000000000003</v>
      </c>
    </row>
    <row r="88" spans="1:95">
      <c r="A88" t="s">
        <v>356</v>
      </c>
      <c r="B88" t="s">
        <v>282</v>
      </c>
      <c r="C88" t="s">
        <v>357</v>
      </c>
      <c r="D88">
        <v>55</v>
      </c>
      <c r="E88">
        <v>0</v>
      </c>
      <c r="G88">
        <v>0</v>
      </c>
      <c r="I88">
        <v>0</v>
      </c>
      <c r="K88">
        <v>0</v>
      </c>
      <c r="L88" t="s">
        <v>214</v>
      </c>
      <c r="M88">
        <v>0</v>
      </c>
      <c r="O88">
        <v>0</v>
      </c>
      <c r="Q88">
        <v>0</v>
      </c>
      <c r="S88">
        <v>0</v>
      </c>
      <c r="U88">
        <v>0</v>
      </c>
      <c r="W88">
        <v>0</v>
      </c>
      <c r="Y88">
        <v>0</v>
      </c>
      <c r="AA88">
        <v>0</v>
      </c>
      <c r="AC88">
        <v>0</v>
      </c>
      <c r="AE88">
        <v>0</v>
      </c>
      <c r="AG88">
        <v>0</v>
      </c>
      <c r="AI88">
        <v>0</v>
      </c>
      <c r="AK88">
        <v>0</v>
      </c>
      <c r="AM88">
        <v>0</v>
      </c>
      <c r="AO88">
        <v>0</v>
      </c>
      <c r="AQ88">
        <v>0</v>
      </c>
      <c r="AS88">
        <v>0</v>
      </c>
      <c r="AU88">
        <v>0</v>
      </c>
      <c r="AW88">
        <v>0</v>
      </c>
      <c r="AY88">
        <v>0</v>
      </c>
      <c r="BA88">
        <v>0</v>
      </c>
      <c r="BC88">
        <v>0</v>
      </c>
      <c r="BE88">
        <v>1.71</v>
      </c>
      <c r="BG88">
        <v>0</v>
      </c>
      <c r="BI88">
        <v>0</v>
      </c>
      <c r="BK88">
        <v>3.17</v>
      </c>
      <c r="BM88">
        <v>3.47</v>
      </c>
      <c r="BO88">
        <v>2.2000000000000002</v>
      </c>
      <c r="BQ88">
        <v>9.06</v>
      </c>
      <c r="BS88">
        <v>2.5499999999999998</v>
      </c>
      <c r="BU88">
        <v>3.49</v>
      </c>
      <c r="BW88">
        <v>42.74</v>
      </c>
      <c r="BY88">
        <v>59</v>
      </c>
      <c r="CA88">
        <v>52.72</v>
      </c>
      <c r="CC88">
        <v>71.28</v>
      </c>
      <c r="CE88">
        <v>68.5</v>
      </c>
      <c r="CG88">
        <v>93.76</v>
      </c>
      <c r="CI88">
        <v>92.68</v>
      </c>
      <c r="CK88">
        <v>134.91</v>
      </c>
      <c r="CM88">
        <v>127.79</v>
      </c>
      <c r="CO88">
        <v>44.37</v>
      </c>
      <c r="CQ88">
        <v>95.03</v>
      </c>
    </row>
    <row r="89" spans="1:95">
      <c r="A89" t="s">
        <v>358</v>
      </c>
      <c r="B89" t="s">
        <v>282</v>
      </c>
      <c r="C89" t="s">
        <v>359</v>
      </c>
      <c r="D89">
        <v>56</v>
      </c>
      <c r="E89">
        <v>0</v>
      </c>
      <c r="F89" t="s">
        <v>215</v>
      </c>
      <c r="G89">
        <v>0</v>
      </c>
      <c r="H89" t="s">
        <v>215</v>
      </c>
      <c r="I89">
        <v>0</v>
      </c>
      <c r="J89" t="s">
        <v>215</v>
      </c>
      <c r="K89">
        <v>0</v>
      </c>
      <c r="L89" t="s">
        <v>214</v>
      </c>
      <c r="M89">
        <v>0</v>
      </c>
      <c r="N89" t="s">
        <v>215</v>
      </c>
      <c r="O89">
        <v>0</v>
      </c>
      <c r="P89" t="s">
        <v>215</v>
      </c>
      <c r="Q89">
        <v>0</v>
      </c>
      <c r="R89" t="s">
        <v>215</v>
      </c>
      <c r="S89">
        <v>0</v>
      </c>
      <c r="T89" t="s">
        <v>215</v>
      </c>
      <c r="U89">
        <v>0</v>
      </c>
      <c r="V89" t="s">
        <v>215</v>
      </c>
      <c r="W89">
        <v>0</v>
      </c>
      <c r="X89" t="s">
        <v>215</v>
      </c>
      <c r="Y89">
        <v>0</v>
      </c>
      <c r="Z89" t="s">
        <v>215</v>
      </c>
      <c r="AA89">
        <v>0</v>
      </c>
      <c r="AB89" t="s">
        <v>215</v>
      </c>
      <c r="AC89">
        <v>0</v>
      </c>
      <c r="AD89" t="s">
        <v>215</v>
      </c>
      <c r="AE89">
        <v>0</v>
      </c>
      <c r="AF89" t="s">
        <v>215</v>
      </c>
      <c r="AG89">
        <v>0</v>
      </c>
      <c r="AH89" t="s">
        <v>215</v>
      </c>
      <c r="AI89">
        <v>0</v>
      </c>
      <c r="AJ89" t="s">
        <v>215</v>
      </c>
      <c r="AK89">
        <v>0</v>
      </c>
      <c r="AL89" t="s">
        <v>215</v>
      </c>
      <c r="AM89">
        <v>0</v>
      </c>
      <c r="AN89" t="s">
        <v>215</v>
      </c>
      <c r="AO89">
        <v>0</v>
      </c>
      <c r="AP89" t="s">
        <v>215</v>
      </c>
      <c r="AQ89">
        <v>7.29</v>
      </c>
      <c r="AS89">
        <v>7.42</v>
      </c>
      <c r="AU89">
        <v>16.190000000000001</v>
      </c>
      <c r="AW89">
        <v>26.78</v>
      </c>
      <c r="AY89">
        <v>1.39</v>
      </c>
      <c r="BA89">
        <v>0</v>
      </c>
      <c r="BC89">
        <v>9.57</v>
      </c>
      <c r="BE89">
        <v>32.729999999999997</v>
      </c>
      <c r="BG89">
        <v>3.12</v>
      </c>
      <c r="BI89">
        <v>29.68</v>
      </c>
      <c r="BK89">
        <v>44.13</v>
      </c>
      <c r="BM89">
        <v>71.27</v>
      </c>
      <c r="BO89">
        <v>179.75</v>
      </c>
      <c r="BQ89">
        <v>121.44</v>
      </c>
      <c r="BS89">
        <v>35.17</v>
      </c>
      <c r="BU89">
        <v>32.42</v>
      </c>
      <c r="BW89">
        <v>164.63</v>
      </c>
      <c r="BY89">
        <v>69.069999999999993</v>
      </c>
      <c r="CA89">
        <v>120.6</v>
      </c>
      <c r="CC89">
        <v>227.69</v>
      </c>
      <c r="CE89">
        <v>338.91</v>
      </c>
      <c r="CG89">
        <v>496.43</v>
      </c>
      <c r="CI89">
        <v>528.12</v>
      </c>
      <c r="CK89">
        <v>608.37</v>
      </c>
      <c r="CM89">
        <v>586.33000000000004</v>
      </c>
      <c r="CO89">
        <v>813.37</v>
      </c>
      <c r="CQ89">
        <v>793.86</v>
      </c>
    </row>
    <row r="90" spans="1:95">
      <c r="A90" t="s">
        <v>360</v>
      </c>
      <c r="B90" t="s">
        <v>282</v>
      </c>
      <c r="C90" t="s">
        <v>361</v>
      </c>
      <c r="D90">
        <v>57</v>
      </c>
      <c r="E90">
        <v>580.16999999999996</v>
      </c>
      <c r="G90">
        <v>61.12</v>
      </c>
      <c r="I90">
        <v>50.32</v>
      </c>
      <c r="K90">
        <v>0</v>
      </c>
      <c r="L90" t="s">
        <v>214</v>
      </c>
      <c r="M90">
        <v>1.99</v>
      </c>
      <c r="O90">
        <v>4.0599999999999996</v>
      </c>
      <c r="Q90">
        <v>10.23</v>
      </c>
      <c r="S90">
        <v>10.35</v>
      </c>
      <c r="U90">
        <v>10.25</v>
      </c>
      <c r="W90">
        <v>43.1</v>
      </c>
      <c r="Y90">
        <v>142.35</v>
      </c>
      <c r="AA90">
        <v>242.44</v>
      </c>
      <c r="AC90">
        <v>270.36</v>
      </c>
      <c r="AE90">
        <v>323.42</v>
      </c>
      <c r="AG90">
        <v>435.08</v>
      </c>
      <c r="AI90">
        <v>249.81</v>
      </c>
      <c r="AK90">
        <v>143.96</v>
      </c>
      <c r="AM90">
        <v>142.26</v>
      </c>
      <c r="AO90">
        <v>175.01</v>
      </c>
      <c r="AQ90">
        <v>132.11000000000001</v>
      </c>
      <c r="AS90">
        <v>116.81</v>
      </c>
      <c r="AU90">
        <v>171.31</v>
      </c>
      <c r="AW90">
        <v>218.15</v>
      </c>
      <c r="AY90">
        <v>283.95</v>
      </c>
      <c r="BA90">
        <v>180.86</v>
      </c>
      <c r="BC90">
        <v>179.29</v>
      </c>
      <c r="BE90">
        <v>227.22</v>
      </c>
      <c r="BG90">
        <v>113.61</v>
      </c>
      <c r="BI90">
        <v>112.56</v>
      </c>
      <c r="BK90">
        <v>140.41</v>
      </c>
      <c r="BM90">
        <v>139.28</v>
      </c>
      <c r="BO90">
        <v>197.54</v>
      </c>
      <c r="BQ90">
        <v>78.88</v>
      </c>
      <c r="BS90">
        <v>41.38</v>
      </c>
      <c r="BU90">
        <v>72.459999999999994</v>
      </c>
      <c r="BW90">
        <v>133.41</v>
      </c>
      <c r="BY90">
        <v>204.99</v>
      </c>
      <c r="CA90">
        <v>308.99</v>
      </c>
      <c r="CC90">
        <v>509.33</v>
      </c>
      <c r="CE90">
        <v>513.16</v>
      </c>
      <c r="CG90">
        <v>53.53</v>
      </c>
      <c r="CI90">
        <v>115.75</v>
      </c>
      <c r="CK90">
        <v>217.1</v>
      </c>
      <c r="CM90">
        <v>327.48</v>
      </c>
      <c r="CO90">
        <v>350.45</v>
      </c>
      <c r="CQ90">
        <v>484.6</v>
      </c>
    </row>
    <row r="91" spans="1:95">
      <c r="A91" t="s">
        <v>362</v>
      </c>
      <c r="B91" t="s">
        <v>282</v>
      </c>
      <c r="C91" t="s">
        <v>363</v>
      </c>
      <c r="D91">
        <v>58</v>
      </c>
      <c r="E91">
        <v>3003.74</v>
      </c>
      <c r="G91">
        <v>2712.63</v>
      </c>
      <c r="I91">
        <v>2754.74</v>
      </c>
      <c r="K91">
        <v>0</v>
      </c>
      <c r="L91" t="s">
        <v>214</v>
      </c>
      <c r="M91">
        <v>2361.59</v>
      </c>
      <c r="O91">
        <v>2445.52</v>
      </c>
      <c r="Q91">
        <v>2736.2</v>
      </c>
      <c r="S91">
        <v>2847.35</v>
      </c>
      <c r="U91">
        <v>2820.68</v>
      </c>
      <c r="W91">
        <v>2913.01</v>
      </c>
      <c r="Y91">
        <v>3667.03</v>
      </c>
      <c r="AA91">
        <v>3983.45</v>
      </c>
      <c r="AC91">
        <v>4286.53</v>
      </c>
      <c r="AE91">
        <v>4360.82</v>
      </c>
      <c r="AG91">
        <v>4430.45</v>
      </c>
      <c r="AI91">
        <v>4374.95</v>
      </c>
      <c r="AK91">
        <v>4388.91</v>
      </c>
      <c r="AM91">
        <v>4302.83</v>
      </c>
      <c r="AO91">
        <v>4442.49</v>
      </c>
      <c r="AQ91">
        <v>4082.34</v>
      </c>
      <c r="AS91">
        <v>3584.49</v>
      </c>
      <c r="AU91">
        <v>3693.51</v>
      </c>
      <c r="AW91">
        <v>3849.57</v>
      </c>
      <c r="AY91">
        <v>3538.29</v>
      </c>
      <c r="BA91">
        <v>3422.5</v>
      </c>
      <c r="BC91">
        <v>3054.85</v>
      </c>
      <c r="BE91">
        <v>2915.76</v>
      </c>
      <c r="BG91">
        <v>2183.4</v>
      </c>
      <c r="BI91">
        <v>2502.54</v>
      </c>
      <c r="BK91">
        <v>3228.18</v>
      </c>
      <c r="BM91">
        <v>3521.48</v>
      </c>
      <c r="BO91">
        <v>3287.38</v>
      </c>
      <c r="BQ91">
        <v>2333.2399999999998</v>
      </c>
      <c r="BS91">
        <v>2132.7199999999998</v>
      </c>
      <c r="BU91">
        <v>2856.99</v>
      </c>
      <c r="BW91">
        <v>2886.17</v>
      </c>
      <c r="BY91">
        <v>3318.71</v>
      </c>
      <c r="CA91">
        <v>2527.8200000000002</v>
      </c>
      <c r="CC91">
        <v>3029.9</v>
      </c>
      <c r="CE91">
        <v>3075.85</v>
      </c>
      <c r="CG91">
        <v>2034.51</v>
      </c>
      <c r="CI91">
        <v>3011.42</v>
      </c>
      <c r="CK91">
        <v>3459.03</v>
      </c>
      <c r="CM91">
        <v>4415.66</v>
      </c>
      <c r="CO91">
        <v>4884.22</v>
      </c>
      <c r="CQ91">
        <v>5469.15</v>
      </c>
    </row>
    <row r="92" spans="1:95">
      <c r="A92" t="s">
        <v>364</v>
      </c>
      <c r="B92" t="s">
        <v>282</v>
      </c>
      <c r="C92" t="s">
        <v>365</v>
      </c>
      <c r="D92">
        <v>59</v>
      </c>
      <c r="E92">
        <v>406.86</v>
      </c>
      <c r="G92">
        <v>89.98</v>
      </c>
      <c r="I92">
        <v>106.68</v>
      </c>
      <c r="K92">
        <v>0</v>
      </c>
      <c r="L92" t="s">
        <v>214</v>
      </c>
      <c r="M92">
        <v>103.58</v>
      </c>
      <c r="O92">
        <v>112.86</v>
      </c>
      <c r="Q92">
        <v>178.62</v>
      </c>
      <c r="S92">
        <v>175.56</v>
      </c>
      <c r="U92">
        <v>172.79</v>
      </c>
      <c r="W92">
        <v>190.36</v>
      </c>
      <c r="Y92">
        <v>232.93</v>
      </c>
      <c r="AA92">
        <v>271.91000000000003</v>
      </c>
      <c r="AC92">
        <v>267.44</v>
      </c>
      <c r="AE92">
        <v>274.08</v>
      </c>
      <c r="AG92">
        <v>281.5</v>
      </c>
      <c r="AI92">
        <v>295.97000000000003</v>
      </c>
      <c r="AK92">
        <v>302.33</v>
      </c>
      <c r="AM92">
        <v>306.87</v>
      </c>
      <c r="AO92">
        <v>339.5</v>
      </c>
      <c r="AQ92">
        <v>302.79000000000002</v>
      </c>
      <c r="AS92">
        <v>264.55</v>
      </c>
      <c r="AU92">
        <v>308.39</v>
      </c>
      <c r="AW92">
        <v>324.20999999999998</v>
      </c>
      <c r="AY92">
        <v>373.04</v>
      </c>
      <c r="BA92">
        <v>359.06</v>
      </c>
      <c r="BC92">
        <v>241.72</v>
      </c>
      <c r="BE92">
        <v>177.2</v>
      </c>
      <c r="BG92">
        <v>148.49</v>
      </c>
      <c r="BI92">
        <v>148.76</v>
      </c>
      <c r="BK92">
        <v>186.81</v>
      </c>
      <c r="BM92">
        <v>228.31</v>
      </c>
      <c r="BO92">
        <v>253.1</v>
      </c>
      <c r="BQ92">
        <v>139.74</v>
      </c>
      <c r="BS92">
        <v>138.93</v>
      </c>
      <c r="BU92">
        <v>150.44999999999999</v>
      </c>
      <c r="BW92">
        <v>181.81</v>
      </c>
      <c r="BY92">
        <v>243.69</v>
      </c>
      <c r="CA92">
        <v>195.51</v>
      </c>
      <c r="CC92">
        <v>248.86</v>
      </c>
      <c r="CE92">
        <v>166.7</v>
      </c>
      <c r="CG92">
        <v>86.86</v>
      </c>
      <c r="CI92">
        <v>135.06</v>
      </c>
      <c r="CK92">
        <v>139.65</v>
      </c>
      <c r="CM92">
        <v>262.31</v>
      </c>
      <c r="CO92">
        <v>282.60000000000002</v>
      </c>
      <c r="CQ92">
        <v>375.94</v>
      </c>
    </row>
    <row r="93" spans="1:95">
      <c r="A93" t="s">
        <v>366</v>
      </c>
      <c r="B93" t="s">
        <v>282</v>
      </c>
      <c r="C93" t="s">
        <v>367</v>
      </c>
      <c r="D93">
        <v>60</v>
      </c>
      <c r="E93">
        <v>21.97</v>
      </c>
      <c r="G93">
        <v>0.86</v>
      </c>
      <c r="I93">
        <v>0</v>
      </c>
      <c r="K93">
        <v>0</v>
      </c>
      <c r="L93" t="s">
        <v>214</v>
      </c>
      <c r="M93">
        <v>0</v>
      </c>
      <c r="O93">
        <v>0</v>
      </c>
      <c r="Q93">
        <v>0</v>
      </c>
      <c r="S93">
        <v>0</v>
      </c>
      <c r="U93">
        <v>0</v>
      </c>
      <c r="W93">
        <v>0</v>
      </c>
      <c r="Y93">
        <v>0</v>
      </c>
      <c r="AA93">
        <v>0</v>
      </c>
      <c r="AC93">
        <v>0</v>
      </c>
      <c r="AE93">
        <v>0</v>
      </c>
      <c r="AG93">
        <v>0</v>
      </c>
      <c r="AI93">
        <v>0</v>
      </c>
      <c r="AK93">
        <v>0</v>
      </c>
      <c r="AM93">
        <v>0</v>
      </c>
      <c r="AO93">
        <v>0</v>
      </c>
      <c r="AQ93">
        <v>0</v>
      </c>
      <c r="AS93">
        <v>0</v>
      </c>
      <c r="AU93">
        <v>0</v>
      </c>
      <c r="AW93">
        <v>0</v>
      </c>
      <c r="AY93">
        <v>0</v>
      </c>
      <c r="BA93">
        <v>0</v>
      </c>
      <c r="BC93">
        <v>0</v>
      </c>
      <c r="BE93">
        <v>0</v>
      </c>
      <c r="BG93">
        <v>0</v>
      </c>
      <c r="BI93">
        <v>0</v>
      </c>
      <c r="BK93">
        <v>0</v>
      </c>
      <c r="BM93">
        <v>0</v>
      </c>
      <c r="BO93">
        <v>0</v>
      </c>
      <c r="BQ93">
        <v>0</v>
      </c>
      <c r="BS93">
        <v>0</v>
      </c>
      <c r="BU93">
        <v>0</v>
      </c>
      <c r="BW93">
        <v>0</v>
      </c>
      <c r="BY93">
        <v>0</v>
      </c>
      <c r="CA93">
        <v>0</v>
      </c>
      <c r="CC93">
        <v>0</v>
      </c>
      <c r="CE93">
        <v>0</v>
      </c>
      <c r="CG93">
        <v>0</v>
      </c>
      <c r="CI93">
        <v>0</v>
      </c>
      <c r="CK93">
        <v>0</v>
      </c>
      <c r="CM93">
        <v>0</v>
      </c>
      <c r="CO93">
        <v>0</v>
      </c>
      <c r="CQ93">
        <v>0</v>
      </c>
    </row>
    <row r="94" spans="1:95">
      <c r="A94" t="s">
        <v>368</v>
      </c>
      <c r="B94" t="s">
        <v>282</v>
      </c>
      <c r="C94" t="s">
        <v>369</v>
      </c>
      <c r="D94">
        <v>61</v>
      </c>
      <c r="E94">
        <v>0</v>
      </c>
      <c r="G94">
        <v>0</v>
      </c>
      <c r="I94">
        <v>0</v>
      </c>
      <c r="K94">
        <v>0</v>
      </c>
      <c r="L94" t="s">
        <v>214</v>
      </c>
      <c r="M94">
        <v>0</v>
      </c>
      <c r="O94">
        <v>0</v>
      </c>
      <c r="Q94">
        <v>0</v>
      </c>
      <c r="S94">
        <v>0</v>
      </c>
      <c r="U94">
        <v>0</v>
      </c>
      <c r="W94">
        <v>0</v>
      </c>
      <c r="Y94">
        <v>0</v>
      </c>
      <c r="AA94">
        <v>0</v>
      </c>
      <c r="AC94">
        <v>0</v>
      </c>
      <c r="AE94">
        <v>0</v>
      </c>
      <c r="AG94">
        <v>0</v>
      </c>
      <c r="AI94">
        <v>0</v>
      </c>
      <c r="AK94">
        <v>0</v>
      </c>
      <c r="AM94">
        <v>0</v>
      </c>
      <c r="AO94">
        <v>0</v>
      </c>
      <c r="AQ94">
        <v>0</v>
      </c>
      <c r="AS94">
        <v>0</v>
      </c>
      <c r="AU94">
        <v>0</v>
      </c>
      <c r="AW94">
        <v>0</v>
      </c>
      <c r="AY94">
        <v>0</v>
      </c>
      <c r="BA94">
        <v>0</v>
      </c>
      <c r="BC94">
        <v>0</v>
      </c>
      <c r="BE94">
        <v>0</v>
      </c>
      <c r="BG94">
        <v>0</v>
      </c>
      <c r="BI94">
        <v>0</v>
      </c>
      <c r="BK94">
        <v>0</v>
      </c>
      <c r="BM94">
        <v>0</v>
      </c>
      <c r="BO94">
        <v>0</v>
      </c>
      <c r="BQ94">
        <v>0</v>
      </c>
      <c r="BS94">
        <v>0</v>
      </c>
      <c r="BU94">
        <v>0</v>
      </c>
      <c r="BW94">
        <v>0</v>
      </c>
      <c r="BY94">
        <v>0</v>
      </c>
      <c r="CA94">
        <v>0</v>
      </c>
      <c r="CC94">
        <v>0</v>
      </c>
      <c r="CE94">
        <v>0</v>
      </c>
      <c r="CG94">
        <v>0</v>
      </c>
      <c r="CI94">
        <v>0</v>
      </c>
      <c r="CK94">
        <v>0</v>
      </c>
      <c r="CM94">
        <v>0</v>
      </c>
      <c r="CO94">
        <v>0</v>
      </c>
      <c r="CQ94">
        <v>0</v>
      </c>
    </row>
    <row r="95" spans="1:95">
      <c r="A95" t="s">
        <v>370</v>
      </c>
      <c r="B95" t="s">
        <v>282</v>
      </c>
      <c r="C95" t="s">
        <v>371</v>
      </c>
      <c r="D95">
        <v>62</v>
      </c>
      <c r="E95">
        <v>0</v>
      </c>
      <c r="F95" t="s">
        <v>215</v>
      </c>
      <c r="G95">
        <v>0</v>
      </c>
      <c r="H95" t="s">
        <v>215</v>
      </c>
      <c r="I95">
        <v>0</v>
      </c>
      <c r="J95" t="s">
        <v>215</v>
      </c>
      <c r="K95">
        <v>0</v>
      </c>
      <c r="L95" t="s">
        <v>215</v>
      </c>
      <c r="M95">
        <v>0</v>
      </c>
      <c r="N95" t="s">
        <v>215</v>
      </c>
      <c r="O95">
        <v>0</v>
      </c>
      <c r="P95" t="s">
        <v>215</v>
      </c>
      <c r="Q95">
        <v>0</v>
      </c>
      <c r="R95" t="s">
        <v>215</v>
      </c>
      <c r="S95">
        <v>0</v>
      </c>
      <c r="T95" t="s">
        <v>215</v>
      </c>
      <c r="U95">
        <v>0</v>
      </c>
      <c r="V95" t="s">
        <v>215</v>
      </c>
      <c r="W95">
        <v>0</v>
      </c>
      <c r="X95" t="s">
        <v>215</v>
      </c>
      <c r="Y95">
        <v>0</v>
      </c>
      <c r="Z95" t="s">
        <v>215</v>
      </c>
      <c r="AA95">
        <v>0</v>
      </c>
      <c r="AB95" t="s">
        <v>215</v>
      </c>
      <c r="AC95">
        <v>0</v>
      </c>
      <c r="AD95" t="s">
        <v>215</v>
      </c>
      <c r="AE95">
        <v>0</v>
      </c>
      <c r="AF95" t="s">
        <v>215</v>
      </c>
      <c r="AG95">
        <v>0</v>
      </c>
      <c r="AH95" t="s">
        <v>215</v>
      </c>
      <c r="AI95">
        <v>0</v>
      </c>
      <c r="AJ95" t="s">
        <v>215</v>
      </c>
      <c r="AK95">
        <v>0</v>
      </c>
      <c r="AL95" t="s">
        <v>215</v>
      </c>
      <c r="AM95">
        <v>0</v>
      </c>
      <c r="AN95" t="s">
        <v>215</v>
      </c>
      <c r="AO95">
        <v>0</v>
      </c>
      <c r="AP95" t="s">
        <v>215</v>
      </c>
      <c r="AQ95">
        <v>34.380000000000003</v>
      </c>
      <c r="AS95">
        <v>0</v>
      </c>
      <c r="AT95" t="s">
        <v>215</v>
      </c>
      <c r="AU95">
        <v>0</v>
      </c>
      <c r="AW95">
        <v>0</v>
      </c>
      <c r="AY95">
        <v>9.14</v>
      </c>
      <c r="BA95">
        <v>74.34</v>
      </c>
      <c r="BC95">
        <v>72.45</v>
      </c>
      <c r="BE95">
        <v>119.81</v>
      </c>
      <c r="BG95">
        <v>133.61000000000001</v>
      </c>
      <c r="BI95">
        <v>160.63</v>
      </c>
      <c r="BK95">
        <v>171.66</v>
      </c>
      <c r="BM95">
        <v>171.9</v>
      </c>
      <c r="BO95">
        <v>199.51</v>
      </c>
      <c r="BQ95">
        <v>202.95</v>
      </c>
      <c r="BS95">
        <v>204.44</v>
      </c>
      <c r="BU95">
        <v>193.12</v>
      </c>
      <c r="BW95">
        <v>165.25</v>
      </c>
      <c r="BY95">
        <v>163.79</v>
      </c>
      <c r="CA95">
        <v>0</v>
      </c>
      <c r="CC95">
        <v>62.32</v>
      </c>
      <c r="CE95">
        <v>0</v>
      </c>
      <c r="CF95" t="s">
        <v>214</v>
      </c>
      <c r="CG95">
        <v>58.62</v>
      </c>
      <c r="CI95">
        <v>34.79</v>
      </c>
      <c r="CK95">
        <v>0</v>
      </c>
      <c r="CL95" t="s">
        <v>215</v>
      </c>
      <c r="CM95">
        <v>48.07</v>
      </c>
      <c r="CO95">
        <v>37.5</v>
      </c>
      <c r="CQ95">
        <v>18.43</v>
      </c>
    </row>
    <row r="96" spans="1:95">
      <c r="A96" t="s">
        <v>372</v>
      </c>
      <c r="B96" t="s">
        <v>282</v>
      </c>
      <c r="C96" t="s">
        <v>373</v>
      </c>
      <c r="D96">
        <v>63</v>
      </c>
      <c r="E96">
        <v>0</v>
      </c>
      <c r="G96">
        <v>0</v>
      </c>
      <c r="I96">
        <v>0</v>
      </c>
      <c r="K96">
        <v>0</v>
      </c>
      <c r="L96" t="s">
        <v>214</v>
      </c>
      <c r="M96">
        <v>0</v>
      </c>
      <c r="O96">
        <v>0</v>
      </c>
      <c r="Q96">
        <v>0</v>
      </c>
      <c r="S96">
        <v>0</v>
      </c>
      <c r="U96">
        <v>0</v>
      </c>
      <c r="W96">
        <v>0</v>
      </c>
      <c r="Y96">
        <v>0</v>
      </c>
      <c r="AA96">
        <v>0</v>
      </c>
      <c r="AC96">
        <v>0</v>
      </c>
      <c r="AE96">
        <v>0</v>
      </c>
      <c r="AG96">
        <v>0</v>
      </c>
      <c r="AI96">
        <v>0</v>
      </c>
      <c r="AK96">
        <v>0</v>
      </c>
      <c r="AM96">
        <v>0</v>
      </c>
      <c r="AO96">
        <v>0</v>
      </c>
      <c r="AQ96">
        <v>0</v>
      </c>
      <c r="AS96">
        <v>0</v>
      </c>
      <c r="AU96">
        <v>0</v>
      </c>
      <c r="AW96">
        <v>0</v>
      </c>
      <c r="AY96">
        <v>0</v>
      </c>
      <c r="BA96">
        <v>0</v>
      </c>
      <c r="BC96">
        <v>0</v>
      </c>
      <c r="BE96">
        <v>0</v>
      </c>
      <c r="BG96">
        <v>0</v>
      </c>
      <c r="BI96">
        <v>0</v>
      </c>
      <c r="BK96">
        <v>0</v>
      </c>
      <c r="BM96">
        <v>0</v>
      </c>
      <c r="BO96">
        <v>0</v>
      </c>
      <c r="BQ96">
        <v>0</v>
      </c>
      <c r="BS96">
        <v>0</v>
      </c>
      <c r="BU96">
        <v>0</v>
      </c>
      <c r="BW96">
        <v>0</v>
      </c>
      <c r="BY96">
        <v>0</v>
      </c>
      <c r="CA96">
        <v>0</v>
      </c>
      <c r="CC96">
        <v>1.18</v>
      </c>
      <c r="CE96">
        <v>1.04</v>
      </c>
      <c r="CG96">
        <v>2.5099999999999998</v>
      </c>
      <c r="CI96">
        <v>1.46</v>
      </c>
      <c r="CK96">
        <v>0.82</v>
      </c>
      <c r="CM96">
        <v>0</v>
      </c>
      <c r="CO96">
        <v>0.31</v>
      </c>
      <c r="CQ96">
        <v>0</v>
      </c>
    </row>
    <row r="97" spans="1:95">
      <c r="A97" t="s">
        <v>374</v>
      </c>
      <c r="B97" t="s">
        <v>282</v>
      </c>
      <c r="C97" t="s">
        <v>375</v>
      </c>
      <c r="D97">
        <v>64</v>
      </c>
      <c r="E97">
        <v>0</v>
      </c>
      <c r="F97" t="s">
        <v>214</v>
      </c>
      <c r="G97">
        <v>0</v>
      </c>
      <c r="H97" t="s">
        <v>214</v>
      </c>
      <c r="I97">
        <v>0</v>
      </c>
      <c r="J97" t="s">
        <v>214</v>
      </c>
      <c r="K97">
        <v>0</v>
      </c>
      <c r="L97" t="s">
        <v>214</v>
      </c>
      <c r="M97">
        <v>0</v>
      </c>
      <c r="N97" t="s">
        <v>214</v>
      </c>
      <c r="O97">
        <v>0</v>
      </c>
      <c r="P97" t="s">
        <v>214</v>
      </c>
      <c r="Q97">
        <v>0</v>
      </c>
      <c r="R97" t="s">
        <v>214</v>
      </c>
      <c r="S97">
        <v>0</v>
      </c>
      <c r="T97" t="s">
        <v>214</v>
      </c>
      <c r="U97">
        <v>0</v>
      </c>
      <c r="V97" t="s">
        <v>214</v>
      </c>
      <c r="W97">
        <v>0</v>
      </c>
      <c r="X97" t="s">
        <v>214</v>
      </c>
      <c r="Y97">
        <v>0</v>
      </c>
      <c r="Z97" t="s">
        <v>214</v>
      </c>
      <c r="AA97">
        <v>0</v>
      </c>
      <c r="AB97" t="s">
        <v>214</v>
      </c>
      <c r="AC97">
        <v>0</v>
      </c>
      <c r="AD97" t="s">
        <v>214</v>
      </c>
      <c r="AE97">
        <v>0</v>
      </c>
      <c r="AF97" t="s">
        <v>214</v>
      </c>
      <c r="AG97">
        <v>0</v>
      </c>
      <c r="AH97" t="s">
        <v>214</v>
      </c>
      <c r="AI97">
        <v>0</v>
      </c>
      <c r="AJ97" t="s">
        <v>214</v>
      </c>
      <c r="AK97">
        <v>0</v>
      </c>
      <c r="AL97" t="s">
        <v>214</v>
      </c>
      <c r="AM97">
        <v>0</v>
      </c>
      <c r="AN97" t="s">
        <v>214</v>
      </c>
      <c r="AO97">
        <v>0</v>
      </c>
      <c r="AP97" t="s">
        <v>214</v>
      </c>
      <c r="AQ97">
        <v>75.89</v>
      </c>
      <c r="AS97">
        <v>0</v>
      </c>
      <c r="AT97" t="s">
        <v>214</v>
      </c>
      <c r="AU97">
        <v>70.430000000000007</v>
      </c>
      <c r="AW97">
        <v>56.52</v>
      </c>
      <c r="AY97">
        <v>69.19</v>
      </c>
      <c r="BA97">
        <v>88</v>
      </c>
      <c r="BC97">
        <v>135.02000000000001</v>
      </c>
      <c r="BE97">
        <v>236.88</v>
      </c>
      <c r="BG97">
        <v>298.41000000000003</v>
      </c>
      <c r="BI97">
        <v>328.45</v>
      </c>
      <c r="BK97">
        <v>373</v>
      </c>
      <c r="BM97">
        <v>361.15</v>
      </c>
      <c r="BO97">
        <v>379.37</v>
      </c>
      <c r="BQ97">
        <v>363.77</v>
      </c>
      <c r="BS97">
        <v>351.12</v>
      </c>
      <c r="BU97">
        <v>354.59</v>
      </c>
      <c r="BW97">
        <v>379.65</v>
      </c>
      <c r="BY97">
        <v>341.78</v>
      </c>
      <c r="CA97">
        <v>332.45</v>
      </c>
      <c r="CC97">
        <v>404.84</v>
      </c>
      <c r="CE97">
        <v>354.25</v>
      </c>
      <c r="CG97">
        <v>424.89</v>
      </c>
      <c r="CI97">
        <v>424.39</v>
      </c>
      <c r="CK97">
        <v>284.55</v>
      </c>
      <c r="CL97" t="s">
        <v>215</v>
      </c>
      <c r="CM97">
        <v>364.11</v>
      </c>
      <c r="CO97">
        <v>397.44</v>
      </c>
      <c r="CQ97">
        <v>390.03</v>
      </c>
    </row>
    <row r="98" spans="1:95">
      <c r="A98" t="s">
        <v>376</v>
      </c>
      <c r="B98" t="s">
        <v>282</v>
      </c>
      <c r="C98" t="s">
        <v>377</v>
      </c>
      <c r="D98">
        <v>65</v>
      </c>
      <c r="E98">
        <v>0</v>
      </c>
      <c r="F98" t="s">
        <v>215</v>
      </c>
      <c r="G98">
        <v>7.73</v>
      </c>
      <c r="H98" t="s">
        <v>215</v>
      </c>
      <c r="I98">
        <v>8.99</v>
      </c>
      <c r="K98">
        <v>0</v>
      </c>
      <c r="L98" t="s">
        <v>214</v>
      </c>
      <c r="M98">
        <v>0</v>
      </c>
      <c r="O98">
        <v>0</v>
      </c>
      <c r="Q98">
        <v>0</v>
      </c>
      <c r="S98">
        <v>0</v>
      </c>
      <c r="U98">
        <v>0</v>
      </c>
      <c r="W98">
        <v>2.97</v>
      </c>
      <c r="Y98">
        <v>3.85</v>
      </c>
      <c r="AA98">
        <v>2.73</v>
      </c>
      <c r="AC98">
        <v>2.74</v>
      </c>
      <c r="AE98">
        <v>3.5</v>
      </c>
      <c r="AG98">
        <v>4.01</v>
      </c>
      <c r="AI98">
        <v>6.1</v>
      </c>
      <c r="AK98">
        <v>15.4</v>
      </c>
      <c r="AM98">
        <v>18.809999999999999</v>
      </c>
      <c r="AO98">
        <v>75.739999999999995</v>
      </c>
      <c r="AQ98">
        <v>52.49</v>
      </c>
      <c r="AS98">
        <v>31.35</v>
      </c>
      <c r="AU98">
        <v>38.130000000000003</v>
      </c>
      <c r="AW98">
        <v>93.98</v>
      </c>
      <c r="AY98">
        <v>113.51</v>
      </c>
      <c r="BA98">
        <v>53.22</v>
      </c>
      <c r="BC98">
        <v>29.75</v>
      </c>
      <c r="BE98">
        <v>0</v>
      </c>
      <c r="BF98" t="s">
        <v>215</v>
      </c>
      <c r="BG98">
        <v>57.99</v>
      </c>
      <c r="BI98">
        <v>80.67</v>
      </c>
      <c r="BK98">
        <v>84.32</v>
      </c>
      <c r="BM98">
        <v>136.06</v>
      </c>
      <c r="BO98">
        <v>193.13</v>
      </c>
      <c r="BQ98">
        <v>94.92</v>
      </c>
      <c r="BS98">
        <v>105.14</v>
      </c>
      <c r="BU98">
        <v>133.6</v>
      </c>
      <c r="BW98">
        <v>109.81</v>
      </c>
      <c r="BY98">
        <v>148.69999999999999</v>
      </c>
      <c r="CA98">
        <v>113.1</v>
      </c>
      <c r="CC98">
        <v>110.74</v>
      </c>
      <c r="CE98">
        <v>118.35</v>
      </c>
      <c r="CG98">
        <v>56.91</v>
      </c>
      <c r="CI98">
        <v>105.44</v>
      </c>
      <c r="CK98">
        <v>106.55</v>
      </c>
      <c r="CM98">
        <v>151.96</v>
      </c>
      <c r="CO98">
        <v>174.19</v>
      </c>
      <c r="CQ98">
        <v>193.23</v>
      </c>
    </row>
    <row r="99" spans="1:95">
      <c r="A99" t="s">
        <v>378</v>
      </c>
      <c r="B99" t="s">
        <v>282</v>
      </c>
      <c r="C99" t="s">
        <v>379</v>
      </c>
      <c r="D99">
        <v>66</v>
      </c>
      <c r="E99">
        <v>0</v>
      </c>
      <c r="F99" t="s">
        <v>214</v>
      </c>
      <c r="G99">
        <v>0</v>
      </c>
      <c r="H99" t="s">
        <v>214</v>
      </c>
      <c r="I99">
        <v>0</v>
      </c>
      <c r="K99">
        <v>0</v>
      </c>
      <c r="L99" t="s">
        <v>214</v>
      </c>
      <c r="M99">
        <v>0</v>
      </c>
      <c r="O99">
        <v>0</v>
      </c>
      <c r="Q99">
        <v>0</v>
      </c>
      <c r="S99">
        <v>0</v>
      </c>
      <c r="U99">
        <v>0</v>
      </c>
      <c r="W99">
        <v>0</v>
      </c>
      <c r="Y99">
        <v>0</v>
      </c>
      <c r="AA99">
        <v>0</v>
      </c>
      <c r="AC99">
        <v>0</v>
      </c>
      <c r="AE99">
        <v>0</v>
      </c>
      <c r="AG99">
        <v>0</v>
      </c>
      <c r="AI99">
        <v>0</v>
      </c>
      <c r="AK99">
        <v>0</v>
      </c>
      <c r="AM99">
        <v>0</v>
      </c>
      <c r="AO99">
        <v>1.05</v>
      </c>
      <c r="AQ99">
        <v>0.89</v>
      </c>
      <c r="AS99">
        <v>1.1499999999999999</v>
      </c>
      <c r="AU99">
        <v>0.97</v>
      </c>
      <c r="AW99">
        <v>0.96</v>
      </c>
      <c r="AY99">
        <v>0.6</v>
      </c>
      <c r="BA99">
        <v>0.66</v>
      </c>
      <c r="BC99">
        <v>0.89</v>
      </c>
      <c r="BE99">
        <v>0</v>
      </c>
      <c r="BF99" t="s">
        <v>214</v>
      </c>
      <c r="BG99">
        <v>0</v>
      </c>
      <c r="BI99">
        <v>0</v>
      </c>
      <c r="BK99">
        <v>0</v>
      </c>
      <c r="BM99">
        <v>0</v>
      </c>
      <c r="BO99">
        <v>0</v>
      </c>
      <c r="BQ99">
        <v>0</v>
      </c>
      <c r="BS99">
        <v>0</v>
      </c>
      <c r="BU99">
        <v>0</v>
      </c>
      <c r="BW99">
        <v>0</v>
      </c>
      <c r="BY99">
        <v>0</v>
      </c>
      <c r="CA99">
        <v>0</v>
      </c>
      <c r="CC99">
        <v>0</v>
      </c>
      <c r="CE99">
        <v>0</v>
      </c>
      <c r="CG99">
        <v>0</v>
      </c>
      <c r="CI99">
        <v>0</v>
      </c>
      <c r="CK99">
        <v>0</v>
      </c>
      <c r="CM99">
        <v>0</v>
      </c>
      <c r="CO99">
        <v>0</v>
      </c>
      <c r="CQ99">
        <v>0</v>
      </c>
    </row>
    <row r="100" spans="1:95">
      <c r="A100" t="s">
        <v>380</v>
      </c>
      <c r="B100" t="s">
        <v>282</v>
      </c>
      <c r="C100" t="s">
        <v>381</v>
      </c>
      <c r="D100">
        <v>67</v>
      </c>
      <c r="E100">
        <v>0</v>
      </c>
      <c r="G100">
        <v>0</v>
      </c>
      <c r="I100">
        <v>0</v>
      </c>
      <c r="K100">
        <v>0</v>
      </c>
      <c r="L100" t="s">
        <v>214</v>
      </c>
      <c r="M100">
        <v>0</v>
      </c>
      <c r="O100">
        <v>0</v>
      </c>
      <c r="Q100">
        <v>0</v>
      </c>
      <c r="S100">
        <v>0</v>
      </c>
      <c r="U100">
        <v>0</v>
      </c>
      <c r="W100">
        <v>0</v>
      </c>
      <c r="Y100">
        <v>0</v>
      </c>
      <c r="AA100">
        <v>0</v>
      </c>
      <c r="AC100">
        <v>0</v>
      </c>
      <c r="AE100">
        <v>0</v>
      </c>
      <c r="AG100">
        <v>0</v>
      </c>
      <c r="AI100">
        <v>0</v>
      </c>
      <c r="AK100">
        <v>0</v>
      </c>
      <c r="AM100">
        <v>0</v>
      </c>
      <c r="AO100">
        <v>0</v>
      </c>
      <c r="AQ100">
        <v>0</v>
      </c>
      <c r="AS100">
        <v>0</v>
      </c>
      <c r="AU100">
        <v>0</v>
      </c>
      <c r="AW100">
        <v>0</v>
      </c>
      <c r="AY100">
        <v>0</v>
      </c>
      <c r="BA100">
        <v>0</v>
      </c>
      <c r="BC100">
        <v>0</v>
      </c>
      <c r="BE100">
        <v>0</v>
      </c>
      <c r="BG100">
        <v>0</v>
      </c>
      <c r="BI100">
        <v>0</v>
      </c>
      <c r="BK100">
        <v>0</v>
      </c>
      <c r="BM100">
        <v>0</v>
      </c>
      <c r="BO100">
        <v>0</v>
      </c>
      <c r="BQ100">
        <v>0</v>
      </c>
      <c r="BS100">
        <v>0</v>
      </c>
      <c r="BU100">
        <v>0</v>
      </c>
      <c r="BW100">
        <v>0</v>
      </c>
      <c r="BY100">
        <v>0</v>
      </c>
      <c r="CA100">
        <v>0</v>
      </c>
      <c r="CC100">
        <v>0</v>
      </c>
      <c r="CE100">
        <v>0</v>
      </c>
      <c r="CG100">
        <v>0</v>
      </c>
      <c r="CI100">
        <v>0</v>
      </c>
      <c r="CK100">
        <v>0</v>
      </c>
      <c r="CM100">
        <v>0</v>
      </c>
      <c r="CO100">
        <v>0</v>
      </c>
      <c r="CQ100">
        <v>0</v>
      </c>
    </row>
    <row r="101" spans="1:95">
      <c r="A101" t="s">
        <v>382</v>
      </c>
      <c r="B101" t="s">
        <v>282</v>
      </c>
      <c r="C101" t="s">
        <v>383</v>
      </c>
      <c r="D101">
        <v>69</v>
      </c>
      <c r="E101">
        <v>0</v>
      </c>
      <c r="G101">
        <v>0</v>
      </c>
      <c r="I101">
        <v>0</v>
      </c>
      <c r="K101">
        <v>0</v>
      </c>
      <c r="L101" t="s">
        <v>214</v>
      </c>
      <c r="M101">
        <v>0</v>
      </c>
      <c r="O101">
        <v>0</v>
      </c>
      <c r="Q101">
        <v>0</v>
      </c>
      <c r="S101">
        <v>0</v>
      </c>
      <c r="U101">
        <v>0</v>
      </c>
      <c r="W101">
        <v>0</v>
      </c>
      <c r="Y101">
        <v>0</v>
      </c>
      <c r="AA101">
        <v>0</v>
      </c>
      <c r="AC101">
        <v>0</v>
      </c>
      <c r="AE101">
        <v>0</v>
      </c>
      <c r="AG101">
        <v>0</v>
      </c>
      <c r="AI101">
        <v>0</v>
      </c>
      <c r="AK101">
        <v>0</v>
      </c>
      <c r="AM101">
        <v>0</v>
      </c>
      <c r="AO101">
        <v>0</v>
      </c>
      <c r="AQ101">
        <v>0</v>
      </c>
      <c r="AS101">
        <v>0</v>
      </c>
      <c r="AU101">
        <v>0</v>
      </c>
      <c r="AW101">
        <v>0</v>
      </c>
      <c r="AY101">
        <v>0</v>
      </c>
      <c r="BA101">
        <v>0</v>
      </c>
      <c r="BC101">
        <v>0</v>
      </c>
      <c r="BE101">
        <v>0</v>
      </c>
      <c r="BG101">
        <v>0</v>
      </c>
      <c r="BI101">
        <v>0</v>
      </c>
      <c r="BK101">
        <v>0</v>
      </c>
      <c r="BM101">
        <v>0</v>
      </c>
      <c r="BO101">
        <v>0</v>
      </c>
      <c r="BQ101">
        <v>0</v>
      </c>
      <c r="BS101">
        <v>0</v>
      </c>
      <c r="BU101">
        <v>0</v>
      </c>
      <c r="BW101">
        <v>0</v>
      </c>
      <c r="BY101">
        <v>0</v>
      </c>
      <c r="CA101">
        <v>0</v>
      </c>
      <c r="CC101">
        <v>0</v>
      </c>
      <c r="CE101">
        <v>0</v>
      </c>
      <c r="CG101">
        <v>0</v>
      </c>
      <c r="CI101">
        <v>0</v>
      </c>
      <c r="CK101">
        <v>0</v>
      </c>
      <c r="CM101">
        <v>0</v>
      </c>
      <c r="CO101">
        <v>0</v>
      </c>
      <c r="CQ101">
        <v>0</v>
      </c>
    </row>
    <row r="102" spans="1:95">
      <c r="A102" t="s">
        <v>384</v>
      </c>
      <c r="B102" t="s">
        <v>282</v>
      </c>
      <c r="C102" t="s">
        <v>385</v>
      </c>
      <c r="D102">
        <v>70</v>
      </c>
      <c r="E102">
        <v>0</v>
      </c>
      <c r="G102">
        <v>0</v>
      </c>
      <c r="I102">
        <v>0</v>
      </c>
      <c r="K102">
        <v>0</v>
      </c>
      <c r="L102" t="s">
        <v>214</v>
      </c>
      <c r="M102">
        <v>0</v>
      </c>
      <c r="O102">
        <v>0</v>
      </c>
      <c r="Q102">
        <v>0</v>
      </c>
      <c r="S102">
        <v>0</v>
      </c>
      <c r="U102">
        <v>0</v>
      </c>
      <c r="W102">
        <v>0</v>
      </c>
      <c r="Y102">
        <v>0</v>
      </c>
      <c r="AA102">
        <v>0</v>
      </c>
      <c r="AC102">
        <v>0</v>
      </c>
      <c r="AE102">
        <v>0</v>
      </c>
      <c r="AG102">
        <v>0</v>
      </c>
      <c r="AI102">
        <v>0</v>
      </c>
      <c r="AK102">
        <v>0</v>
      </c>
      <c r="AM102">
        <v>0</v>
      </c>
      <c r="AO102">
        <v>0</v>
      </c>
      <c r="AQ102">
        <v>0</v>
      </c>
      <c r="AS102">
        <v>0</v>
      </c>
      <c r="AU102">
        <v>0</v>
      </c>
      <c r="AW102">
        <v>0</v>
      </c>
      <c r="AY102">
        <v>0</v>
      </c>
      <c r="BA102">
        <v>0</v>
      </c>
      <c r="BC102">
        <v>0</v>
      </c>
      <c r="BE102">
        <v>0</v>
      </c>
      <c r="BG102">
        <v>0</v>
      </c>
      <c r="BI102">
        <v>0</v>
      </c>
      <c r="BK102">
        <v>0</v>
      </c>
      <c r="BM102">
        <v>0</v>
      </c>
      <c r="BO102">
        <v>0</v>
      </c>
      <c r="BQ102">
        <v>0</v>
      </c>
      <c r="BS102">
        <v>0</v>
      </c>
      <c r="BU102">
        <v>0</v>
      </c>
      <c r="BW102">
        <v>0</v>
      </c>
      <c r="BY102">
        <v>0</v>
      </c>
      <c r="CA102">
        <v>0</v>
      </c>
      <c r="CC102">
        <v>0</v>
      </c>
      <c r="CE102">
        <v>0</v>
      </c>
      <c r="CG102">
        <v>0</v>
      </c>
      <c r="CI102">
        <v>0</v>
      </c>
      <c r="CK102">
        <v>0</v>
      </c>
      <c r="CM102">
        <v>0</v>
      </c>
      <c r="CO102">
        <v>0</v>
      </c>
      <c r="CQ102">
        <v>0</v>
      </c>
    </row>
    <row r="103" spans="1:95">
      <c r="A103" t="s">
        <v>386</v>
      </c>
      <c r="B103" t="s">
        <v>282</v>
      </c>
      <c r="C103" t="s">
        <v>387</v>
      </c>
      <c r="D103">
        <v>71</v>
      </c>
      <c r="E103">
        <v>0</v>
      </c>
      <c r="G103">
        <v>0</v>
      </c>
      <c r="I103">
        <v>0</v>
      </c>
      <c r="K103">
        <v>0</v>
      </c>
      <c r="L103" t="s">
        <v>214</v>
      </c>
      <c r="M103">
        <v>0</v>
      </c>
      <c r="O103">
        <v>0</v>
      </c>
      <c r="Q103">
        <v>0</v>
      </c>
      <c r="S103">
        <v>0</v>
      </c>
      <c r="U103">
        <v>0</v>
      </c>
      <c r="W103">
        <v>0</v>
      </c>
      <c r="Y103">
        <v>0</v>
      </c>
      <c r="AA103">
        <v>0</v>
      </c>
      <c r="AC103">
        <v>0</v>
      </c>
      <c r="AE103">
        <v>0</v>
      </c>
      <c r="AG103">
        <v>0</v>
      </c>
      <c r="AI103">
        <v>0</v>
      </c>
      <c r="AK103">
        <v>0</v>
      </c>
      <c r="AM103">
        <v>0</v>
      </c>
      <c r="AO103">
        <v>0</v>
      </c>
      <c r="AQ103">
        <v>0</v>
      </c>
      <c r="AS103">
        <v>0</v>
      </c>
      <c r="AU103">
        <v>0</v>
      </c>
      <c r="AW103">
        <v>0</v>
      </c>
      <c r="AY103">
        <v>0</v>
      </c>
      <c r="BA103">
        <v>0</v>
      </c>
      <c r="BC103">
        <v>0</v>
      </c>
      <c r="BE103">
        <v>0</v>
      </c>
      <c r="BG103">
        <v>0</v>
      </c>
      <c r="BI103">
        <v>0</v>
      </c>
      <c r="BK103">
        <v>0</v>
      </c>
      <c r="BM103">
        <v>0</v>
      </c>
      <c r="BO103">
        <v>0</v>
      </c>
      <c r="BQ103">
        <v>0</v>
      </c>
      <c r="BS103">
        <v>0</v>
      </c>
      <c r="BU103">
        <v>0</v>
      </c>
      <c r="BW103">
        <v>0</v>
      </c>
      <c r="BY103">
        <v>0</v>
      </c>
      <c r="CA103">
        <v>0</v>
      </c>
      <c r="CC103">
        <v>0</v>
      </c>
      <c r="CE103">
        <v>0</v>
      </c>
      <c r="CG103">
        <v>0</v>
      </c>
      <c r="CI103">
        <v>0</v>
      </c>
      <c r="CK103">
        <v>0</v>
      </c>
      <c r="CM103">
        <v>0</v>
      </c>
      <c r="CO103">
        <v>0</v>
      </c>
      <c r="CQ103">
        <v>0</v>
      </c>
    </row>
    <row r="104" spans="1:95">
      <c r="A104" t="s">
        <v>388</v>
      </c>
      <c r="B104" t="s">
        <v>282</v>
      </c>
      <c r="C104" t="s">
        <v>389</v>
      </c>
      <c r="D104">
        <v>72</v>
      </c>
      <c r="E104">
        <v>0</v>
      </c>
      <c r="G104">
        <v>0</v>
      </c>
      <c r="I104">
        <v>0</v>
      </c>
      <c r="K104">
        <v>0</v>
      </c>
      <c r="L104" t="s">
        <v>214</v>
      </c>
      <c r="M104">
        <v>0</v>
      </c>
      <c r="O104">
        <v>0</v>
      </c>
      <c r="Q104">
        <v>0</v>
      </c>
      <c r="S104">
        <v>0</v>
      </c>
      <c r="U104">
        <v>0</v>
      </c>
      <c r="W104">
        <v>0</v>
      </c>
      <c r="Y104">
        <v>0</v>
      </c>
      <c r="AA104">
        <v>0</v>
      </c>
      <c r="AC104">
        <v>0</v>
      </c>
      <c r="AE104">
        <v>0</v>
      </c>
      <c r="AG104">
        <v>0</v>
      </c>
      <c r="AI104">
        <v>0</v>
      </c>
      <c r="AK104">
        <v>0</v>
      </c>
      <c r="AM104">
        <v>0</v>
      </c>
      <c r="AO104">
        <v>0</v>
      </c>
      <c r="AQ104">
        <v>0</v>
      </c>
      <c r="AS104">
        <v>0</v>
      </c>
      <c r="AU104">
        <v>0</v>
      </c>
      <c r="AW104">
        <v>0</v>
      </c>
      <c r="AY104">
        <v>0</v>
      </c>
      <c r="BA104">
        <v>0</v>
      </c>
      <c r="BC104">
        <v>0</v>
      </c>
      <c r="BE104">
        <v>0</v>
      </c>
      <c r="BG104">
        <v>0</v>
      </c>
      <c r="BI104">
        <v>0</v>
      </c>
      <c r="BK104">
        <v>0</v>
      </c>
      <c r="BM104">
        <v>0</v>
      </c>
      <c r="BO104">
        <v>0</v>
      </c>
      <c r="BQ104">
        <v>0</v>
      </c>
      <c r="BS104">
        <v>0</v>
      </c>
      <c r="BU104">
        <v>0</v>
      </c>
      <c r="BW104">
        <v>0</v>
      </c>
      <c r="BY104">
        <v>0</v>
      </c>
      <c r="CA104">
        <v>0</v>
      </c>
      <c r="CC104">
        <v>0</v>
      </c>
      <c r="CE104">
        <v>0</v>
      </c>
      <c r="CG104">
        <v>0</v>
      </c>
      <c r="CI104">
        <v>0</v>
      </c>
      <c r="CK104">
        <v>0</v>
      </c>
      <c r="CM104">
        <v>0</v>
      </c>
      <c r="CO104">
        <v>0</v>
      </c>
      <c r="CQ104">
        <v>0</v>
      </c>
    </row>
    <row r="105" spans="1:95">
      <c r="A105" t="s">
        <v>390</v>
      </c>
      <c r="B105" t="s">
        <v>282</v>
      </c>
      <c r="C105" t="s">
        <v>391</v>
      </c>
      <c r="D105">
        <v>73</v>
      </c>
      <c r="E105">
        <v>0</v>
      </c>
      <c r="F105" t="s">
        <v>215</v>
      </c>
      <c r="G105">
        <v>0</v>
      </c>
      <c r="H105" t="s">
        <v>215</v>
      </c>
      <c r="I105">
        <v>89.17</v>
      </c>
      <c r="J105" t="s">
        <v>215</v>
      </c>
      <c r="K105">
        <v>0</v>
      </c>
      <c r="L105" t="s">
        <v>214</v>
      </c>
      <c r="M105">
        <v>0</v>
      </c>
      <c r="N105" t="s">
        <v>215</v>
      </c>
      <c r="O105">
        <v>0</v>
      </c>
      <c r="P105" t="s">
        <v>215</v>
      </c>
      <c r="Q105">
        <v>0</v>
      </c>
      <c r="R105" t="s">
        <v>215</v>
      </c>
      <c r="S105">
        <v>0</v>
      </c>
      <c r="T105" t="s">
        <v>215</v>
      </c>
      <c r="U105">
        <v>13.91</v>
      </c>
      <c r="V105" t="s">
        <v>215</v>
      </c>
      <c r="W105">
        <v>0</v>
      </c>
      <c r="X105" t="s">
        <v>215</v>
      </c>
      <c r="Y105">
        <v>0</v>
      </c>
      <c r="Z105" t="s">
        <v>215</v>
      </c>
      <c r="AA105">
        <v>0</v>
      </c>
      <c r="AB105" t="s">
        <v>215</v>
      </c>
      <c r="AC105">
        <v>0</v>
      </c>
      <c r="AD105" t="s">
        <v>215</v>
      </c>
      <c r="AE105">
        <v>0</v>
      </c>
      <c r="AF105" t="s">
        <v>215</v>
      </c>
      <c r="AG105">
        <v>0</v>
      </c>
      <c r="AH105" t="s">
        <v>215</v>
      </c>
      <c r="AI105">
        <v>0</v>
      </c>
      <c r="AJ105" t="s">
        <v>215</v>
      </c>
      <c r="AK105">
        <v>0</v>
      </c>
      <c r="AL105" t="s">
        <v>215</v>
      </c>
      <c r="AM105">
        <v>0</v>
      </c>
      <c r="AN105" t="s">
        <v>215</v>
      </c>
      <c r="AO105">
        <v>0</v>
      </c>
      <c r="AP105" t="s">
        <v>215</v>
      </c>
      <c r="AQ105">
        <v>205.32</v>
      </c>
      <c r="AS105">
        <v>36.82</v>
      </c>
      <c r="AT105" t="s">
        <v>215</v>
      </c>
      <c r="AU105">
        <v>216.54</v>
      </c>
      <c r="AW105">
        <v>108.4</v>
      </c>
      <c r="AY105">
        <v>75.430000000000007</v>
      </c>
      <c r="BA105">
        <v>172.03</v>
      </c>
      <c r="BC105">
        <v>174.77</v>
      </c>
      <c r="BE105">
        <v>281.98</v>
      </c>
      <c r="BG105">
        <v>285.52999999999997</v>
      </c>
      <c r="BI105">
        <v>426.96</v>
      </c>
      <c r="BK105">
        <v>318.41000000000003</v>
      </c>
      <c r="BM105">
        <v>388.87</v>
      </c>
      <c r="BO105">
        <v>309.27999999999997</v>
      </c>
      <c r="BQ105">
        <v>437.23</v>
      </c>
      <c r="BS105">
        <v>363.53</v>
      </c>
      <c r="BU105">
        <v>348.95</v>
      </c>
      <c r="BW105">
        <v>463.41</v>
      </c>
      <c r="BY105">
        <v>526.63</v>
      </c>
      <c r="CA105">
        <v>196.47</v>
      </c>
      <c r="CC105">
        <v>488.53</v>
      </c>
      <c r="CE105">
        <v>287.56</v>
      </c>
      <c r="CG105">
        <v>428.69</v>
      </c>
      <c r="CI105">
        <v>376.66</v>
      </c>
      <c r="CK105">
        <v>430.49</v>
      </c>
      <c r="CM105">
        <v>495.75</v>
      </c>
      <c r="CO105">
        <v>413.73</v>
      </c>
      <c r="CQ105">
        <v>246.27</v>
      </c>
    </row>
    <row r="106" spans="1:95">
      <c r="A106" t="s">
        <v>392</v>
      </c>
      <c r="B106" t="s">
        <v>282</v>
      </c>
      <c r="C106" t="s">
        <v>393</v>
      </c>
      <c r="D106">
        <v>74</v>
      </c>
      <c r="E106">
        <v>0</v>
      </c>
      <c r="F106" t="s">
        <v>214</v>
      </c>
      <c r="G106">
        <v>0</v>
      </c>
      <c r="H106" t="s">
        <v>214</v>
      </c>
      <c r="I106">
        <v>0</v>
      </c>
      <c r="J106" t="s">
        <v>214</v>
      </c>
      <c r="K106">
        <v>0</v>
      </c>
      <c r="L106" t="s">
        <v>214</v>
      </c>
      <c r="M106">
        <v>0</v>
      </c>
      <c r="N106" t="s">
        <v>214</v>
      </c>
      <c r="O106">
        <v>0</v>
      </c>
      <c r="P106" t="s">
        <v>214</v>
      </c>
      <c r="Q106">
        <v>0</v>
      </c>
      <c r="R106" t="s">
        <v>214</v>
      </c>
      <c r="S106">
        <v>0</v>
      </c>
      <c r="T106" t="s">
        <v>214</v>
      </c>
      <c r="U106">
        <v>0</v>
      </c>
      <c r="V106" t="s">
        <v>214</v>
      </c>
      <c r="W106">
        <v>0</v>
      </c>
      <c r="X106" t="s">
        <v>214</v>
      </c>
      <c r="Y106">
        <v>0</v>
      </c>
      <c r="Z106" t="s">
        <v>214</v>
      </c>
      <c r="AA106">
        <v>0</v>
      </c>
      <c r="AB106" t="s">
        <v>214</v>
      </c>
      <c r="AC106">
        <v>0</v>
      </c>
      <c r="AD106" t="s">
        <v>214</v>
      </c>
      <c r="AE106">
        <v>0</v>
      </c>
      <c r="AF106" t="s">
        <v>214</v>
      </c>
      <c r="AG106">
        <v>0</v>
      </c>
      <c r="AH106" t="s">
        <v>214</v>
      </c>
      <c r="AI106">
        <v>0</v>
      </c>
      <c r="AJ106" t="s">
        <v>214</v>
      </c>
      <c r="AK106">
        <v>0</v>
      </c>
      <c r="AL106" t="s">
        <v>214</v>
      </c>
      <c r="AM106">
        <v>0</v>
      </c>
      <c r="AN106" t="s">
        <v>214</v>
      </c>
      <c r="AO106">
        <v>0</v>
      </c>
      <c r="AP106" t="s">
        <v>214</v>
      </c>
      <c r="AQ106">
        <v>6.21</v>
      </c>
      <c r="AS106">
        <v>0</v>
      </c>
      <c r="AT106" t="s">
        <v>214</v>
      </c>
      <c r="AU106">
        <v>3.97</v>
      </c>
      <c r="AW106">
        <v>5.89</v>
      </c>
      <c r="AY106">
        <v>4.71</v>
      </c>
      <c r="BA106">
        <v>3.66</v>
      </c>
      <c r="BC106">
        <v>0</v>
      </c>
      <c r="BE106">
        <v>0</v>
      </c>
      <c r="BG106">
        <v>4.54</v>
      </c>
      <c r="BI106">
        <v>4.2699999999999996</v>
      </c>
      <c r="BK106">
        <v>13.6</v>
      </c>
      <c r="BM106">
        <v>17.309999999999999</v>
      </c>
      <c r="BO106">
        <v>7.63</v>
      </c>
      <c r="BQ106">
        <v>12.94</v>
      </c>
      <c r="BS106">
        <v>27.2</v>
      </c>
      <c r="BU106">
        <v>9.8000000000000007</v>
      </c>
      <c r="BW106">
        <v>21.9</v>
      </c>
      <c r="BY106">
        <v>24.18</v>
      </c>
      <c r="CA106">
        <v>21</v>
      </c>
      <c r="CC106">
        <v>28.78</v>
      </c>
      <c r="CE106">
        <v>30.23</v>
      </c>
      <c r="CG106">
        <v>23.06</v>
      </c>
      <c r="CI106">
        <v>17.02</v>
      </c>
      <c r="CK106">
        <v>13.45</v>
      </c>
      <c r="CM106">
        <v>18.48</v>
      </c>
      <c r="CO106">
        <v>13.25</v>
      </c>
      <c r="CQ106">
        <v>4.91</v>
      </c>
    </row>
    <row r="107" spans="1:95">
      <c r="A107" t="s">
        <v>394</v>
      </c>
      <c r="B107" t="s">
        <v>282</v>
      </c>
      <c r="C107" t="s">
        <v>395</v>
      </c>
      <c r="D107">
        <v>75.099999999999994</v>
      </c>
      <c r="E107">
        <v>0</v>
      </c>
      <c r="F107" t="s">
        <v>215</v>
      </c>
      <c r="G107">
        <v>0</v>
      </c>
      <c r="H107" t="s">
        <v>215</v>
      </c>
      <c r="I107">
        <v>0</v>
      </c>
      <c r="J107" t="s">
        <v>215</v>
      </c>
      <c r="K107">
        <v>0</v>
      </c>
      <c r="L107" t="s">
        <v>214</v>
      </c>
      <c r="M107">
        <v>0</v>
      </c>
      <c r="N107" t="s">
        <v>215</v>
      </c>
      <c r="O107">
        <v>0</v>
      </c>
      <c r="P107" t="s">
        <v>215</v>
      </c>
      <c r="Q107">
        <v>0</v>
      </c>
      <c r="R107" t="s">
        <v>215</v>
      </c>
      <c r="S107">
        <v>0</v>
      </c>
      <c r="T107" t="s">
        <v>215</v>
      </c>
      <c r="U107">
        <v>0</v>
      </c>
      <c r="V107" t="s">
        <v>215</v>
      </c>
      <c r="W107">
        <v>0</v>
      </c>
      <c r="X107" t="s">
        <v>215</v>
      </c>
      <c r="Y107">
        <v>0</v>
      </c>
      <c r="Z107" t="s">
        <v>215</v>
      </c>
      <c r="AA107">
        <v>0</v>
      </c>
      <c r="AB107" t="s">
        <v>215</v>
      </c>
      <c r="AC107">
        <v>0</v>
      </c>
      <c r="AD107" t="s">
        <v>215</v>
      </c>
      <c r="AE107">
        <v>0</v>
      </c>
      <c r="AF107" t="s">
        <v>215</v>
      </c>
      <c r="AG107">
        <v>0</v>
      </c>
      <c r="AH107" t="s">
        <v>215</v>
      </c>
      <c r="AI107">
        <v>0</v>
      </c>
      <c r="AJ107" t="s">
        <v>215</v>
      </c>
      <c r="AK107">
        <v>0</v>
      </c>
      <c r="AL107" t="s">
        <v>215</v>
      </c>
      <c r="AM107">
        <v>0</v>
      </c>
      <c r="AN107" t="s">
        <v>215</v>
      </c>
      <c r="AO107">
        <v>0</v>
      </c>
      <c r="AP107" t="s">
        <v>215</v>
      </c>
      <c r="AQ107">
        <v>36</v>
      </c>
      <c r="AS107">
        <v>0</v>
      </c>
      <c r="AT107" t="s">
        <v>215</v>
      </c>
      <c r="AU107">
        <v>26.84</v>
      </c>
      <c r="AW107">
        <v>38.39</v>
      </c>
      <c r="AY107">
        <v>33.82</v>
      </c>
      <c r="BA107">
        <v>30.48</v>
      </c>
      <c r="BC107">
        <v>4.76</v>
      </c>
      <c r="BE107">
        <v>21.63</v>
      </c>
      <c r="BG107">
        <v>90.47</v>
      </c>
      <c r="BI107">
        <v>123.28</v>
      </c>
      <c r="BK107">
        <v>142.46</v>
      </c>
      <c r="BM107">
        <v>135.13999999999999</v>
      </c>
      <c r="BO107">
        <v>160.61000000000001</v>
      </c>
      <c r="BQ107">
        <v>217.11</v>
      </c>
      <c r="BS107">
        <v>253.93</v>
      </c>
      <c r="BU107">
        <v>196.04</v>
      </c>
      <c r="BW107">
        <v>208.15</v>
      </c>
      <c r="BY107">
        <v>228.64</v>
      </c>
      <c r="CA107">
        <v>37.07</v>
      </c>
      <c r="CC107">
        <v>181.49</v>
      </c>
      <c r="CE107">
        <v>162.86000000000001</v>
      </c>
      <c r="CG107">
        <v>215.79</v>
      </c>
      <c r="CI107">
        <v>184.1</v>
      </c>
      <c r="CK107">
        <v>180.7</v>
      </c>
      <c r="CM107">
        <v>221.84</v>
      </c>
      <c r="CO107">
        <v>223.17</v>
      </c>
      <c r="CQ107">
        <v>169.3</v>
      </c>
    </row>
    <row r="108" spans="1:95">
      <c r="A108" t="s">
        <v>396</v>
      </c>
      <c r="B108" t="s">
        <v>282</v>
      </c>
      <c r="C108" t="s">
        <v>397</v>
      </c>
      <c r="D108">
        <v>75.2</v>
      </c>
      <c r="E108">
        <v>0</v>
      </c>
      <c r="G108">
        <v>0</v>
      </c>
      <c r="I108">
        <v>0</v>
      </c>
      <c r="K108">
        <v>0</v>
      </c>
      <c r="L108" t="s">
        <v>214</v>
      </c>
      <c r="M108">
        <v>0</v>
      </c>
      <c r="O108">
        <v>0</v>
      </c>
      <c r="Q108">
        <v>0</v>
      </c>
      <c r="S108">
        <v>0</v>
      </c>
      <c r="U108">
        <v>0</v>
      </c>
      <c r="W108">
        <v>0</v>
      </c>
      <c r="Y108">
        <v>0</v>
      </c>
      <c r="AA108">
        <v>0</v>
      </c>
      <c r="AC108">
        <v>0</v>
      </c>
      <c r="AE108">
        <v>0</v>
      </c>
      <c r="AG108">
        <v>0</v>
      </c>
      <c r="AI108">
        <v>0</v>
      </c>
      <c r="AK108">
        <v>0</v>
      </c>
      <c r="AM108">
        <v>0</v>
      </c>
      <c r="AO108">
        <v>0</v>
      </c>
      <c r="AQ108">
        <v>0</v>
      </c>
      <c r="AS108">
        <v>0</v>
      </c>
      <c r="AU108">
        <v>0</v>
      </c>
      <c r="AW108">
        <v>0</v>
      </c>
      <c r="AY108">
        <v>0</v>
      </c>
      <c r="BA108">
        <v>0</v>
      </c>
      <c r="BC108">
        <v>0</v>
      </c>
      <c r="BE108">
        <v>0</v>
      </c>
      <c r="BG108">
        <v>0</v>
      </c>
      <c r="BI108">
        <v>0</v>
      </c>
      <c r="BK108">
        <v>0</v>
      </c>
      <c r="BM108">
        <v>0</v>
      </c>
      <c r="BO108">
        <v>0</v>
      </c>
      <c r="BQ108">
        <v>0</v>
      </c>
      <c r="BS108">
        <v>1.87</v>
      </c>
      <c r="BU108">
        <v>4.3099999999999996</v>
      </c>
      <c r="BW108">
        <v>1.44</v>
      </c>
      <c r="BY108">
        <v>0.49</v>
      </c>
      <c r="CA108">
        <v>0</v>
      </c>
      <c r="CC108">
        <v>0</v>
      </c>
      <c r="CE108">
        <v>0</v>
      </c>
      <c r="CG108">
        <v>2.6</v>
      </c>
      <c r="CI108">
        <v>4.17</v>
      </c>
      <c r="CK108">
        <v>1.84</v>
      </c>
      <c r="CM108">
        <v>2.4</v>
      </c>
      <c r="CO108">
        <v>2.2999999999999998</v>
      </c>
      <c r="CQ108">
        <v>0.98</v>
      </c>
    </row>
    <row r="109" spans="1:95">
      <c r="A109" t="s">
        <v>398</v>
      </c>
      <c r="B109" t="s">
        <v>282</v>
      </c>
      <c r="C109" t="s">
        <v>399</v>
      </c>
      <c r="D109">
        <v>76</v>
      </c>
      <c r="E109">
        <v>0</v>
      </c>
      <c r="G109">
        <v>0</v>
      </c>
      <c r="I109">
        <v>0</v>
      </c>
      <c r="K109">
        <v>0</v>
      </c>
      <c r="L109" t="s">
        <v>214</v>
      </c>
      <c r="M109">
        <v>0</v>
      </c>
      <c r="O109">
        <v>0</v>
      </c>
      <c r="Q109">
        <v>0</v>
      </c>
      <c r="S109">
        <v>0</v>
      </c>
      <c r="U109">
        <v>0</v>
      </c>
      <c r="W109">
        <v>0</v>
      </c>
      <c r="Y109">
        <v>0</v>
      </c>
      <c r="AA109">
        <v>0</v>
      </c>
      <c r="AC109">
        <v>0</v>
      </c>
      <c r="AE109">
        <v>0</v>
      </c>
      <c r="AG109">
        <v>0</v>
      </c>
      <c r="AI109">
        <v>0</v>
      </c>
      <c r="AK109">
        <v>0</v>
      </c>
      <c r="AM109">
        <v>0</v>
      </c>
      <c r="AO109">
        <v>0</v>
      </c>
      <c r="AQ109">
        <v>0</v>
      </c>
      <c r="AS109">
        <v>0</v>
      </c>
      <c r="AU109">
        <v>0</v>
      </c>
      <c r="AW109">
        <v>0</v>
      </c>
      <c r="AY109">
        <v>0</v>
      </c>
      <c r="BA109">
        <v>0</v>
      </c>
      <c r="BC109">
        <v>0</v>
      </c>
      <c r="BE109">
        <v>0</v>
      </c>
      <c r="BG109">
        <v>0</v>
      </c>
      <c r="BI109">
        <v>0</v>
      </c>
      <c r="BK109">
        <v>0</v>
      </c>
      <c r="BM109">
        <v>0</v>
      </c>
      <c r="BO109">
        <v>0</v>
      </c>
      <c r="BQ109">
        <v>0</v>
      </c>
      <c r="BS109">
        <v>0</v>
      </c>
      <c r="BU109">
        <v>0</v>
      </c>
      <c r="BW109">
        <v>0</v>
      </c>
      <c r="BY109">
        <v>0</v>
      </c>
      <c r="CA109">
        <v>0</v>
      </c>
      <c r="CC109">
        <v>0</v>
      </c>
      <c r="CE109">
        <v>0</v>
      </c>
      <c r="CG109">
        <v>0</v>
      </c>
      <c r="CI109">
        <v>0</v>
      </c>
      <c r="CK109">
        <v>0</v>
      </c>
      <c r="CM109">
        <v>0</v>
      </c>
      <c r="CO109">
        <v>0</v>
      </c>
      <c r="CQ109">
        <v>0</v>
      </c>
    </row>
    <row r="110" spans="1:95">
      <c r="A110" t="s">
        <v>400</v>
      </c>
      <c r="B110" t="s">
        <v>282</v>
      </c>
      <c r="C110" t="s">
        <v>401</v>
      </c>
      <c r="D110">
        <v>77</v>
      </c>
      <c r="E110">
        <v>0</v>
      </c>
      <c r="F110" t="s">
        <v>214</v>
      </c>
      <c r="G110">
        <v>0</v>
      </c>
      <c r="H110" t="s">
        <v>214</v>
      </c>
      <c r="I110">
        <v>0</v>
      </c>
      <c r="K110">
        <v>0</v>
      </c>
      <c r="L110" t="s">
        <v>214</v>
      </c>
      <c r="M110">
        <v>0</v>
      </c>
      <c r="O110">
        <v>0</v>
      </c>
      <c r="Q110">
        <v>0</v>
      </c>
      <c r="S110">
        <v>0</v>
      </c>
      <c r="U110">
        <v>0</v>
      </c>
      <c r="W110">
        <v>0</v>
      </c>
      <c r="Y110">
        <v>0</v>
      </c>
      <c r="AA110">
        <v>0</v>
      </c>
      <c r="AC110">
        <v>0</v>
      </c>
      <c r="AE110">
        <v>0</v>
      </c>
      <c r="AG110">
        <v>0</v>
      </c>
      <c r="AI110">
        <v>0</v>
      </c>
      <c r="AK110">
        <v>4</v>
      </c>
      <c r="AM110">
        <v>4.4000000000000004</v>
      </c>
      <c r="AO110">
        <v>4.37</v>
      </c>
      <c r="AQ110">
        <v>4.16</v>
      </c>
      <c r="AS110">
        <v>2.77</v>
      </c>
      <c r="AU110">
        <v>2.98</v>
      </c>
      <c r="AW110">
        <v>3.2</v>
      </c>
      <c r="AY110">
        <v>4.22</v>
      </c>
      <c r="BA110">
        <v>1.94</v>
      </c>
      <c r="BC110">
        <v>2.34</v>
      </c>
      <c r="BE110">
        <v>3.54</v>
      </c>
      <c r="BG110">
        <v>1.28</v>
      </c>
      <c r="BI110">
        <v>2.34</v>
      </c>
      <c r="BK110">
        <v>2.62</v>
      </c>
      <c r="BM110">
        <v>3.35</v>
      </c>
      <c r="BO110">
        <v>3.28</v>
      </c>
      <c r="BQ110">
        <v>1.99</v>
      </c>
      <c r="BS110">
        <v>2.71</v>
      </c>
      <c r="BU110">
        <v>1.57</v>
      </c>
      <c r="BW110">
        <v>1.75</v>
      </c>
      <c r="BY110">
        <v>2.42</v>
      </c>
      <c r="CA110">
        <v>1.68</v>
      </c>
      <c r="CC110">
        <v>2.0699999999999998</v>
      </c>
      <c r="CE110">
        <v>1.38</v>
      </c>
      <c r="CG110">
        <v>0</v>
      </c>
      <c r="CI110">
        <v>0.92</v>
      </c>
      <c r="CK110">
        <v>0.82</v>
      </c>
      <c r="CM110">
        <v>0</v>
      </c>
      <c r="CO110">
        <v>0.56000000000000005</v>
      </c>
      <c r="CQ110">
        <v>0</v>
      </c>
    </row>
    <row r="111" spans="1:95">
      <c r="A111" t="s">
        <v>402</v>
      </c>
      <c r="B111" t="s">
        <v>282</v>
      </c>
      <c r="C111" t="s">
        <v>403</v>
      </c>
      <c r="D111">
        <v>78</v>
      </c>
      <c r="E111">
        <v>0</v>
      </c>
      <c r="F111" t="s">
        <v>214</v>
      </c>
      <c r="G111">
        <v>0</v>
      </c>
      <c r="H111" t="s">
        <v>214</v>
      </c>
      <c r="I111">
        <v>0</v>
      </c>
      <c r="K111">
        <v>0</v>
      </c>
      <c r="L111" t="s">
        <v>214</v>
      </c>
      <c r="M111">
        <v>0</v>
      </c>
      <c r="O111">
        <v>0</v>
      </c>
      <c r="Q111">
        <v>38.479999999999997</v>
      </c>
      <c r="S111">
        <v>37.49</v>
      </c>
      <c r="U111">
        <v>43.2</v>
      </c>
      <c r="W111">
        <v>40.22</v>
      </c>
      <c r="Y111">
        <v>37.630000000000003</v>
      </c>
      <c r="AA111">
        <v>29.03</v>
      </c>
      <c r="AC111">
        <v>23.66</v>
      </c>
      <c r="AE111">
        <v>19.55</v>
      </c>
      <c r="AG111">
        <v>21.22</v>
      </c>
      <c r="AI111">
        <v>42.65</v>
      </c>
      <c r="AK111">
        <v>12.99</v>
      </c>
      <c r="AM111">
        <v>30.26</v>
      </c>
      <c r="AO111">
        <v>16.14</v>
      </c>
      <c r="AQ111">
        <v>16.86</v>
      </c>
      <c r="AS111">
        <v>38.17</v>
      </c>
      <c r="AU111">
        <v>19.48</v>
      </c>
      <c r="AW111">
        <v>17.32</v>
      </c>
      <c r="AY111">
        <v>15.51</v>
      </c>
      <c r="BA111">
        <v>0</v>
      </c>
      <c r="BC111">
        <v>3.51</v>
      </c>
      <c r="BE111">
        <v>7.85</v>
      </c>
      <c r="BG111">
        <v>0</v>
      </c>
      <c r="BI111">
        <v>0.74</v>
      </c>
      <c r="BK111">
        <v>0.43</v>
      </c>
      <c r="BM111">
        <v>0</v>
      </c>
      <c r="BO111">
        <v>6.08</v>
      </c>
      <c r="BQ111">
        <v>4.8600000000000003</v>
      </c>
      <c r="BS111">
        <v>0</v>
      </c>
      <c r="BU111">
        <v>4.26</v>
      </c>
      <c r="BW111">
        <v>0</v>
      </c>
      <c r="BY111">
        <v>0.92</v>
      </c>
      <c r="CA111">
        <v>0</v>
      </c>
      <c r="CC111">
        <v>0</v>
      </c>
      <c r="CE111">
        <v>0</v>
      </c>
      <c r="CG111">
        <v>0.25</v>
      </c>
      <c r="CI111">
        <v>0.52</v>
      </c>
      <c r="CK111">
        <v>2.72</v>
      </c>
      <c r="CM111">
        <v>4.6900000000000004</v>
      </c>
      <c r="CO111">
        <v>1.81</v>
      </c>
      <c r="CQ111">
        <v>0.28999999999999998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4"/>
  <sheetViews>
    <sheetView workbookViewId="0">
      <pane xSplit="1" ySplit="2" topLeftCell="B16" activePane="bottomRight" state="frozen"/>
      <selection pane="bottomRight" activeCell="G43" sqref="G43"/>
      <selection pane="bottomLeft" activeCell="A2" sqref="A2"/>
      <selection pane="topRight" activeCell="B1" sqref="B1"/>
    </sheetView>
  </sheetViews>
  <sheetFormatPr defaultColWidth="8.85546875" defaultRowHeight="12.75"/>
  <cols>
    <col min="1" max="1" width="7.85546875" customWidth="1"/>
    <col min="2" max="2" width="10.140625" bestFit="1" customWidth="1"/>
    <col min="3" max="3" width="10.28515625" bestFit="1" customWidth="1"/>
    <col min="4" max="4" width="8.42578125" customWidth="1"/>
    <col min="5" max="5" width="10.7109375" customWidth="1"/>
    <col min="6" max="6" width="10.140625" customWidth="1"/>
    <col min="7" max="7" width="8.42578125" customWidth="1"/>
    <col min="8" max="9" width="10.28515625" bestFit="1" customWidth="1"/>
    <col min="10" max="10" width="8.140625" customWidth="1"/>
    <col min="11" max="11" width="11.28515625" customWidth="1"/>
    <col min="12" max="12" width="10.28515625" bestFit="1" customWidth="1"/>
    <col min="13" max="13" width="7.7109375" customWidth="1"/>
    <col min="14" max="14" width="10.85546875" customWidth="1"/>
    <col min="15" max="15" width="11.28515625" customWidth="1"/>
  </cols>
  <sheetData>
    <row r="1" spans="1:15" ht="12.75" customHeight="1">
      <c r="B1" s="105" t="s">
        <v>404</v>
      </c>
      <c r="C1" s="105"/>
      <c r="D1" s="105"/>
      <c r="E1" s="105" t="s">
        <v>405</v>
      </c>
      <c r="F1" s="105"/>
      <c r="G1" s="105"/>
      <c r="H1" s="105" t="s">
        <v>406</v>
      </c>
      <c r="I1" s="105"/>
      <c r="J1" s="105"/>
      <c r="K1" s="105" t="s">
        <v>407</v>
      </c>
      <c r="L1" s="105"/>
      <c r="M1" s="105"/>
      <c r="N1" s="105" t="s">
        <v>408</v>
      </c>
      <c r="O1" s="106"/>
    </row>
    <row r="2" spans="1:15" ht="38.25">
      <c r="B2" s="85" t="s">
        <v>409</v>
      </c>
      <c r="C2" s="86" t="s">
        <v>410</v>
      </c>
      <c r="D2" s="87" t="s">
        <v>411</v>
      </c>
      <c r="E2" s="86" t="s">
        <v>409</v>
      </c>
      <c r="F2" s="86" t="s">
        <v>410</v>
      </c>
      <c r="G2" s="87" t="s">
        <v>411</v>
      </c>
      <c r="H2" s="86" t="s">
        <v>409</v>
      </c>
      <c r="I2" s="86" t="s">
        <v>410</v>
      </c>
      <c r="J2" s="87" t="s">
        <v>411</v>
      </c>
      <c r="K2" s="86" t="s">
        <v>409</v>
      </c>
      <c r="L2" s="86" t="s">
        <v>410</v>
      </c>
      <c r="M2" s="87" t="s">
        <v>411</v>
      </c>
      <c r="N2" s="86" t="s">
        <v>409</v>
      </c>
      <c r="O2" s="86" t="s">
        <v>410</v>
      </c>
    </row>
    <row r="3" spans="1:15">
      <c r="A3" s="27">
        <f>'density by Salinity zone'!A3</f>
        <v>1978</v>
      </c>
      <c r="B3" s="84">
        <f>'density by Salinity zone'!S3</f>
        <v>901.2299999999999</v>
      </c>
      <c r="C3" s="84">
        <f t="shared" ref="C3:C37" si="0">2.4711*B3</f>
        <v>2227.0294529999996</v>
      </c>
      <c r="D3" s="29">
        <f>B3/$N3</f>
        <v>0.10506527889985905</v>
      </c>
      <c r="E3" s="84">
        <f>'density by Salinity zone'!T3</f>
        <v>2343.0099999999998</v>
      </c>
      <c r="F3" s="84">
        <f t="shared" ref="F3:F37" si="1">2.4711*E3</f>
        <v>5789.8120109999991</v>
      </c>
      <c r="G3" s="29">
        <f>E3/$N3</f>
        <v>0.27314780812351869</v>
      </c>
      <c r="H3" s="84">
        <f>'density by Salinity zone'!U3</f>
        <v>4197.1000000000004</v>
      </c>
      <c r="I3" s="84">
        <f t="shared" ref="I3:I37" si="2">2.4711*H3</f>
        <v>10371.453810000001</v>
      </c>
      <c r="J3" s="29">
        <f>H3/$N3</f>
        <v>0.48929738476371015</v>
      </c>
      <c r="K3" s="84">
        <f>'density by Salinity zone'!V3</f>
        <v>1136.47</v>
      </c>
      <c r="L3" s="84">
        <f t="shared" ref="L3:L37" si="3">2.4711*K3</f>
        <v>2808.331017</v>
      </c>
      <c r="M3" s="29">
        <f>K3/$N3</f>
        <v>0.13248952821291216</v>
      </c>
      <c r="N3" s="84">
        <f t="shared" ref="N3:N37" si="4">B3+E3+H3+K3</f>
        <v>8577.81</v>
      </c>
      <c r="O3" s="84">
        <f t="shared" ref="O3:O37" si="5">2.4711*N3</f>
        <v>21196.626290999997</v>
      </c>
    </row>
    <row r="4" spans="1:15">
      <c r="A4" s="27">
        <f>'density by Salinity zone'!A4</f>
        <v>1984</v>
      </c>
      <c r="B4" s="84">
        <f>'density by Salinity zone'!S4</f>
        <v>2780.22</v>
      </c>
      <c r="C4" s="84">
        <f t="shared" si="0"/>
        <v>6870.2016419999991</v>
      </c>
      <c r="D4" s="29">
        <f t="shared" ref="D4:D41" si="6">B4/$N4</f>
        <v>0.17971814925639418</v>
      </c>
      <c r="E4" s="84">
        <f>'density by Salinity zone'!T4</f>
        <v>2873.66</v>
      </c>
      <c r="F4" s="84">
        <f t="shared" si="1"/>
        <v>7101.1012259999989</v>
      </c>
      <c r="G4" s="29">
        <f t="shared" ref="G4:G41" si="7">E4/$N4</f>
        <v>0.18575826977438106</v>
      </c>
      <c r="H4" s="84">
        <f>'density by Salinity zone'!U4</f>
        <v>4251.03</v>
      </c>
      <c r="I4" s="84">
        <f t="shared" si="2"/>
        <v>10504.720232999998</v>
      </c>
      <c r="J4" s="29">
        <f t="shared" ref="J4:J41" si="8">H4/$N4</f>
        <v>0.27479380913503587</v>
      </c>
      <c r="K4" s="84">
        <f>'density by Salinity zone'!V4</f>
        <v>5564.9800000000005</v>
      </c>
      <c r="L4" s="84">
        <f t="shared" si="3"/>
        <v>13751.622078</v>
      </c>
      <c r="M4" s="29">
        <f t="shared" ref="M4:M41" si="9">K4/$N4</f>
        <v>0.35972977183418892</v>
      </c>
      <c r="N4" s="84">
        <f t="shared" si="4"/>
        <v>15469.89</v>
      </c>
      <c r="O4" s="84">
        <f t="shared" si="5"/>
        <v>38227.645178999999</v>
      </c>
    </row>
    <row r="5" spans="1:15">
      <c r="A5" s="27">
        <f>'density by Salinity zone'!A5</f>
        <v>1985</v>
      </c>
      <c r="B5" s="84">
        <f>'density by Salinity zone'!S5</f>
        <v>3216.76</v>
      </c>
      <c r="C5" s="84">
        <f t="shared" si="0"/>
        <v>7948.9356360000002</v>
      </c>
      <c r="D5" s="29">
        <f t="shared" si="6"/>
        <v>0.16186674409207721</v>
      </c>
      <c r="E5" s="84">
        <f>'density by Salinity zone'!T5</f>
        <v>4285.25</v>
      </c>
      <c r="F5" s="84">
        <f t="shared" si="1"/>
        <v>10589.281274999999</v>
      </c>
      <c r="G5" s="29">
        <f t="shared" si="7"/>
        <v>0.21563295524707277</v>
      </c>
      <c r="H5" s="84">
        <f>'density by Salinity zone'!U5</f>
        <v>6199.06</v>
      </c>
      <c r="I5" s="84">
        <f t="shared" si="2"/>
        <v>15318.497165999999</v>
      </c>
      <c r="J5" s="29">
        <f t="shared" si="8"/>
        <v>0.31193550610907628</v>
      </c>
      <c r="K5" s="84">
        <f>'density by Salinity zone'!V5</f>
        <v>6171.82</v>
      </c>
      <c r="L5" s="84">
        <f t="shared" si="3"/>
        <v>15251.184401999999</v>
      </c>
      <c r="M5" s="29">
        <f t="shared" si="9"/>
        <v>0.31056479455177377</v>
      </c>
      <c r="N5" s="84">
        <f t="shared" si="4"/>
        <v>19872.89</v>
      </c>
      <c r="O5" s="84">
        <f t="shared" si="5"/>
        <v>49107.898478999996</v>
      </c>
    </row>
    <row r="6" spans="1:15">
      <c r="A6" s="27">
        <f>'density by Salinity zone'!A6</f>
        <v>1986</v>
      </c>
      <c r="B6" s="84">
        <f>'density by Salinity zone'!S6</f>
        <v>3696.4199999999996</v>
      </c>
      <c r="C6" s="84">
        <f t="shared" si="0"/>
        <v>9134.2234619999981</v>
      </c>
      <c r="D6" s="29">
        <f t="shared" si="6"/>
        <v>0.19264960570211392</v>
      </c>
      <c r="E6" s="84">
        <f>'density by Salinity zone'!T6</f>
        <v>3526.26</v>
      </c>
      <c r="F6" s="84">
        <f t="shared" si="1"/>
        <v>8713.741086</v>
      </c>
      <c r="G6" s="29">
        <f t="shared" si="7"/>
        <v>0.18378122578146866</v>
      </c>
      <c r="H6" s="84">
        <f>'density by Salinity zone'!U6</f>
        <v>3795.22</v>
      </c>
      <c r="I6" s="84">
        <f t="shared" si="2"/>
        <v>9378.3681419999994</v>
      </c>
      <c r="J6" s="29">
        <f t="shared" si="8"/>
        <v>0.1977988530937439</v>
      </c>
      <c r="K6" s="84">
        <f>'density by Salinity zone'!V6</f>
        <v>8169.3700000000008</v>
      </c>
      <c r="L6" s="84">
        <f t="shared" si="3"/>
        <v>20187.330206999999</v>
      </c>
      <c r="M6" s="29">
        <f t="shared" si="9"/>
        <v>0.42577031542267352</v>
      </c>
      <c r="N6" s="84">
        <f t="shared" si="4"/>
        <v>19187.27</v>
      </c>
      <c r="O6" s="84">
        <f t="shared" si="5"/>
        <v>47413.662896999995</v>
      </c>
    </row>
    <row r="7" spans="1:15">
      <c r="A7" s="27">
        <f>'density by Salinity zone'!A7</f>
        <v>1987</v>
      </c>
      <c r="B7" s="84">
        <f>'density by Salinity zone'!S7</f>
        <v>3624.9700000000003</v>
      </c>
      <c r="C7" s="84">
        <f t="shared" si="0"/>
        <v>8957.6633669999992</v>
      </c>
      <c r="D7" s="29">
        <f t="shared" si="6"/>
        <v>0.18045270357722445</v>
      </c>
      <c r="E7" s="84">
        <f>'density by Salinity zone'!T7</f>
        <v>3007.09</v>
      </c>
      <c r="F7" s="84">
        <f t="shared" si="1"/>
        <v>7430.8200989999996</v>
      </c>
      <c r="G7" s="29">
        <f t="shared" si="7"/>
        <v>0.1496943479256479</v>
      </c>
      <c r="H7" s="84">
        <f>'density by Salinity zone'!U7</f>
        <v>3563.3</v>
      </c>
      <c r="I7" s="84">
        <f t="shared" si="2"/>
        <v>8805.2706299999991</v>
      </c>
      <c r="J7" s="29">
        <f t="shared" si="8"/>
        <v>0.17738274210730678</v>
      </c>
      <c r="K7" s="84">
        <f>'density by Salinity zone'!V7</f>
        <v>9892.84</v>
      </c>
      <c r="L7" s="84">
        <f t="shared" si="3"/>
        <v>24446.196924</v>
      </c>
      <c r="M7" s="29">
        <f t="shared" si="9"/>
        <v>0.49247020638982086</v>
      </c>
      <c r="N7" s="84">
        <f t="shared" si="4"/>
        <v>20088.2</v>
      </c>
      <c r="O7" s="84">
        <f t="shared" si="5"/>
        <v>49639.95102</v>
      </c>
    </row>
    <row r="8" spans="1:15">
      <c r="A8" s="27">
        <f>'density by Salinity zone'!A8</f>
        <v>1989</v>
      </c>
      <c r="B8" s="84">
        <f>'density by Salinity zone'!S8</f>
        <v>3314.7799999999997</v>
      </c>
      <c r="C8" s="84">
        <f t="shared" si="0"/>
        <v>8191.1528579999986</v>
      </c>
      <c r="D8" s="29">
        <f t="shared" si="6"/>
        <v>0.13724836647042091</v>
      </c>
      <c r="E8" s="84">
        <f>'density by Salinity zone'!T8</f>
        <v>4332.5599999999995</v>
      </c>
      <c r="F8" s="84">
        <f t="shared" si="1"/>
        <v>10706.189015999998</v>
      </c>
      <c r="G8" s="29">
        <f t="shared" si="7"/>
        <v>0.1793895168412645</v>
      </c>
      <c r="H8" s="84">
        <f>'density by Salinity zone'!U8</f>
        <v>3718.48</v>
      </c>
      <c r="I8" s="84">
        <f t="shared" si="2"/>
        <v>9188.7359280000001</v>
      </c>
      <c r="J8" s="29">
        <f t="shared" si="8"/>
        <v>0.15396355286110414</v>
      </c>
      <c r="K8" s="84">
        <f>'density by Salinity zone'!V8</f>
        <v>12785.869999999999</v>
      </c>
      <c r="L8" s="84">
        <f t="shared" si="3"/>
        <v>31595.163356999994</v>
      </c>
      <c r="M8" s="29">
        <f t="shared" si="9"/>
        <v>0.5293985638272104</v>
      </c>
      <c r="N8" s="84">
        <f t="shared" si="4"/>
        <v>24151.69</v>
      </c>
      <c r="O8" s="84">
        <f t="shared" si="5"/>
        <v>59681.24115899999</v>
      </c>
    </row>
    <row r="9" spans="1:15">
      <c r="A9" s="27">
        <f>'density by Salinity zone'!A9</f>
        <v>1990</v>
      </c>
      <c r="B9" s="84">
        <f>'density by Salinity zone'!S9</f>
        <v>3548.31</v>
      </c>
      <c r="C9" s="84">
        <f t="shared" si="0"/>
        <v>8768.2288410000001</v>
      </c>
      <c r="D9" s="29">
        <f t="shared" si="6"/>
        <v>0.14607100044130336</v>
      </c>
      <c r="E9" s="84">
        <f>'density by Salinity zone'!T9</f>
        <v>5579.79</v>
      </c>
      <c r="F9" s="84">
        <f t="shared" si="1"/>
        <v>13788.219068999999</v>
      </c>
      <c r="G9" s="29">
        <f t="shared" si="7"/>
        <v>0.22969963378407751</v>
      </c>
      <c r="H9" s="84">
        <f>'density by Salinity zone'!U9</f>
        <v>3973.99</v>
      </c>
      <c r="I9" s="84">
        <f t="shared" si="2"/>
        <v>9820.1266889999988</v>
      </c>
      <c r="J9" s="29">
        <f t="shared" si="8"/>
        <v>0.16359469579707947</v>
      </c>
      <c r="K9" s="84">
        <f>'density by Salinity zone'!V9</f>
        <v>11189.59</v>
      </c>
      <c r="L9" s="84">
        <f t="shared" si="3"/>
        <v>27650.595848999998</v>
      </c>
      <c r="M9" s="29">
        <f t="shared" si="9"/>
        <v>0.46063466997753966</v>
      </c>
      <c r="N9" s="84">
        <f t="shared" si="4"/>
        <v>24291.68</v>
      </c>
      <c r="O9" s="84">
        <f t="shared" si="5"/>
        <v>60027.170447999997</v>
      </c>
    </row>
    <row r="10" spans="1:15">
      <c r="A10" s="27">
        <f>'density by Salinity zone'!A10</f>
        <v>1991</v>
      </c>
      <c r="B10" s="84">
        <f>'density by Salinity zone'!S10</f>
        <v>3200.96</v>
      </c>
      <c r="C10" s="84">
        <f t="shared" si="0"/>
        <v>7909.8922559999992</v>
      </c>
      <c r="D10" s="29">
        <f t="shared" si="6"/>
        <v>0.12491565843784402</v>
      </c>
      <c r="E10" s="84">
        <f>'density by Salinity zone'!T10</f>
        <v>4857.9699999999993</v>
      </c>
      <c r="F10" s="84">
        <f t="shared" si="1"/>
        <v>12004.529666999997</v>
      </c>
      <c r="G10" s="29">
        <f t="shared" si="7"/>
        <v>0.18957953901994809</v>
      </c>
      <c r="H10" s="84">
        <f>'density by Salinity zone'!U10</f>
        <v>4693.4799999999996</v>
      </c>
      <c r="I10" s="84">
        <f t="shared" si="2"/>
        <v>11598.058427999998</v>
      </c>
      <c r="J10" s="29">
        <f t="shared" si="8"/>
        <v>0.18316040955365018</v>
      </c>
      <c r="K10" s="84">
        <f>'density by Salinity zone'!V10</f>
        <v>12872.56</v>
      </c>
      <c r="L10" s="84">
        <f t="shared" si="3"/>
        <v>31809.383015999996</v>
      </c>
      <c r="M10" s="29">
        <f t="shared" si="9"/>
        <v>0.5023443929885576</v>
      </c>
      <c r="N10" s="84">
        <f t="shared" si="4"/>
        <v>25624.97</v>
      </c>
      <c r="O10" s="84">
        <f t="shared" si="5"/>
        <v>63321.863366999998</v>
      </c>
    </row>
    <row r="11" spans="1:15">
      <c r="A11" s="27">
        <f>'density by Salinity zone'!A11</f>
        <v>1992</v>
      </c>
      <c r="B11" s="84">
        <f>'density by Salinity zone'!S11</f>
        <v>3832.44</v>
      </c>
      <c r="C11" s="84">
        <f t="shared" si="0"/>
        <v>9470.3424839999989</v>
      </c>
      <c r="D11" s="29">
        <f t="shared" si="6"/>
        <v>0.13415943466271982</v>
      </c>
      <c r="E11" s="84">
        <f>'density by Salinity zone'!T11</f>
        <v>7299.52</v>
      </c>
      <c r="F11" s="84">
        <f t="shared" si="1"/>
        <v>18037.843872000001</v>
      </c>
      <c r="G11" s="29">
        <f t="shared" si="7"/>
        <v>0.25552897801641167</v>
      </c>
      <c r="H11" s="84">
        <f>'density by Salinity zone'!U11</f>
        <v>7359.14</v>
      </c>
      <c r="I11" s="84">
        <f t="shared" si="2"/>
        <v>18185.170854</v>
      </c>
      <c r="J11" s="29">
        <f t="shared" si="8"/>
        <v>0.25761605191570069</v>
      </c>
      <c r="K11" s="84">
        <f>'density by Salinity zone'!V11</f>
        <v>10075.209999999999</v>
      </c>
      <c r="L11" s="84">
        <f t="shared" si="3"/>
        <v>24896.851430999996</v>
      </c>
      <c r="M11" s="29">
        <f t="shared" si="9"/>
        <v>0.35269553540516779</v>
      </c>
      <c r="N11" s="84">
        <f t="shared" si="4"/>
        <v>28566.31</v>
      </c>
      <c r="O11" s="84">
        <f t="shared" si="5"/>
        <v>70590.208641000005</v>
      </c>
    </row>
    <row r="12" spans="1:15">
      <c r="A12" s="27">
        <f>'density by Salinity zone'!A12</f>
        <v>1993</v>
      </c>
      <c r="B12" s="84">
        <f>'density by Salinity zone'!S12</f>
        <v>4523.1100000000006</v>
      </c>
      <c r="C12" s="84">
        <f t="shared" si="0"/>
        <v>11177.057121000002</v>
      </c>
      <c r="D12" s="29">
        <f t="shared" si="6"/>
        <v>0.15287124282345613</v>
      </c>
      <c r="E12" s="84">
        <f>'density by Salinity zone'!T12</f>
        <v>10032.709999999999</v>
      </c>
      <c r="F12" s="84">
        <f t="shared" si="1"/>
        <v>24791.829680999996</v>
      </c>
      <c r="G12" s="29">
        <f t="shared" si="7"/>
        <v>0.33908369387154325</v>
      </c>
      <c r="H12" s="84">
        <f>'density by Salinity zone'!U12</f>
        <v>5434.71</v>
      </c>
      <c r="I12" s="84">
        <f t="shared" si="2"/>
        <v>13429.711880999999</v>
      </c>
      <c r="J12" s="29">
        <f t="shared" si="8"/>
        <v>0.18368133255327973</v>
      </c>
      <c r="K12" s="84">
        <f>'density by Salinity zone'!V12</f>
        <v>9597.18</v>
      </c>
      <c r="L12" s="84">
        <f t="shared" si="3"/>
        <v>23715.591497999998</v>
      </c>
      <c r="M12" s="29">
        <f t="shared" si="9"/>
        <v>0.32436373075172092</v>
      </c>
      <c r="N12" s="84">
        <f t="shared" si="4"/>
        <v>29587.71</v>
      </c>
      <c r="O12" s="84">
        <f t="shared" si="5"/>
        <v>73114.190180999998</v>
      </c>
    </row>
    <row r="13" spans="1:15">
      <c r="A13" s="27">
        <f>'density by Salinity zone'!A13</f>
        <v>1994</v>
      </c>
      <c r="B13" s="84">
        <f>'density by Salinity zone'!S13</f>
        <v>4478.18</v>
      </c>
      <c r="C13" s="84">
        <f t="shared" si="0"/>
        <v>11066.030597999999</v>
      </c>
      <c r="D13" s="29">
        <f t="shared" si="6"/>
        <v>0.16908612209128246</v>
      </c>
      <c r="E13" s="84">
        <f>'density by Salinity zone'!T13</f>
        <v>7364.9699999999993</v>
      </c>
      <c r="F13" s="84">
        <f t="shared" si="1"/>
        <v>18199.577366999998</v>
      </c>
      <c r="G13" s="29">
        <f t="shared" si="7"/>
        <v>0.27808489534110564</v>
      </c>
      <c r="H13" s="84">
        <f>'density by Salinity zone'!U13</f>
        <v>5140.45</v>
      </c>
      <c r="I13" s="84">
        <f t="shared" si="2"/>
        <v>12702.565994999999</v>
      </c>
      <c r="J13" s="29">
        <f t="shared" si="8"/>
        <v>0.19409196510728305</v>
      </c>
      <c r="K13" s="84">
        <f>'density by Salinity zone'!V13</f>
        <v>9501.01</v>
      </c>
      <c r="L13" s="84">
        <f t="shared" si="3"/>
        <v>23477.945810999998</v>
      </c>
      <c r="M13" s="29">
        <f t="shared" si="9"/>
        <v>0.35873701746032882</v>
      </c>
      <c r="N13" s="84">
        <f t="shared" si="4"/>
        <v>26484.61</v>
      </c>
      <c r="O13" s="84">
        <f t="shared" si="5"/>
        <v>65446.119770999998</v>
      </c>
    </row>
    <row r="14" spans="1:15">
      <c r="A14" s="27">
        <f>'density by Salinity zone'!A14</f>
        <v>1995</v>
      </c>
      <c r="B14" s="84">
        <f>'density by Salinity zone'!S14</f>
        <v>4203.03</v>
      </c>
      <c r="C14" s="84">
        <f t="shared" si="0"/>
        <v>10386.107432999999</v>
      </c>
      <c r="D14" s="29">
        <f t="shared" si="6"/>
        <v>0.17330803210814544</v>
      </c>
      <c r="E14" s="84">
        <f>'density by Salinity zone'!T14</f>
        <v>6408.48</v>
      </c>
      <c r="F14" s="84">
        <f t="shared" si="1"/>
        <v>15835.994927999998</v>
      </c>
      <c r="G14" s="29">
        <f t="shared" si="7"/>
        <v>0.26424771119987434</v>
      </c>
      <c r="H14" s="84">
        <f>'density by Salinity zone'!U14</f>
        <v>2921.8900000000003</v>
      </c>
      <c r="I14" s="84">
        <f t="shared" si="2"/>
        <v>7220.2823790000002</v>
      </c>
      <c r="J14" s="29">
        <f t="shared" si="8"/>
        <v>0.12048141601094189</v>
      </c>
      <c r="K14" s="84">
        <f>'density by Salinity zone'!V14</f>
        <v>10718.39</v>
      </c>
      <c r="L14" s="84">
        <f t="shared" si="3"/>
        <v>26486.213528999997</v>
      </c>
      <c r="M14" s="29">
        <f t="shared" si="9"/>
        <v>0.44196284068103842</v>
      </c>
      <c r="N14" s="84">
        <f t="shared" si="4"/>
        <v>24251.789999999997</v>
      </c>
      <c r="O14" s="84">
        <f t="shared" si="5"/>
        <v>59928.598268999987</v>
      </c>
    </row>
    <row r="15" spans="1:15">
      <c r="A15" s="27">
        <f>'density by Salinity zone'!A15</f>
        <v>1996</v>
      </c>
      <c r="B15" s="84">
        <f>'density by Salinity zone'!S15</f>
        <v>4142.04</v>
      </c>
      <c r="C15" s="84">
        <f t="shared" si="0"/>
        <v>10235.395043999999</v>
      </c>
      <c r="D15" s="29">
        <f t="shared" si="6"/>
        <v>0.16119653216758209</v>
      </c>
      <c r="E15" s="84">
        <f>'density by Salinity zone'!T15</f>
        <v>5649.76</v>
      </c>
      <c r="F15" s="84">
        <f t="shared" si="1"/>
        <v>13961.121936</v>
      </c>
      <c r="G15" s="29">
        <f t="shared" si="7"/>
        <v>0.21987274859226821</v>
      </c>
      <c r="H15" s="84">
        <f>'density by Salinity zone'!U15</f>
        <v>4939.3500000000004</v>
      </c>
      <c r="I15" s="84">
        <f t="shared" si="2"/>
        <v>12205.627785000001</v>
      </c>
      <c r="J15" s="29">
        <f t="shared" si="8"/>
        <v>0.19222559201792996</v>
      </c>
      <c r="K15" s="84">
        <f>'density by Salinity zone'!V15</f>
        <v>10964.439999999999</v>
      </c>
      <c r="L15" s="84">
        <f t="shared" si="3"/>
        <v>27094.227683999994</v>
      </c>
      <c r="M15" s="29">
        <f t="shared" si="9"/>
        <v>0.42670512722221987</v>
      </c>
      <c r="N15" s="84">
        <f t="shared" si="4"/>
        <v>25695.589999999997</v>
      </c>
      <c r="O15" s="84">
        <f t="shared" si="5"/>
        <v>63496.372448999988</v>
      </c>
    </row>
    <row r="16" spans="1:15">
      <c r="A16" s="27">
        <f>'density by Salinity zone'!A16</f>
        <v>1997</v>
      </c>
      <c r="B16" s="84">
        <f>'density by Salinity zone'!S16</f>
        <v>5738.32</v>
      </c>
      <c r="C16" s="84">
        <f t="shared" si="0"/>
        <v>14179.962551999999</v>
      </c>
      <c r="D16" s="29">
        <f t="shared" si="6"/>
        <v>0.20470794891790517</v>
      </c>
      <c r="E16" s="84">
        <f>'density by Salinity zone'!T16</f>
        <v>5201.54</v>
      </c>
      <c r="F16" s="84">
        <f t="shared" si="1"/>
        <v>12853.525494</v>
      </c>
      <c r="G16" s="29">
        <f t="shared" si="7"/>
        <v>0.18555894139999871</v>
      </c>
      <c r="H16" s="84">
        <f>'density by Salinity zone'!U16</f>
        <v>3157.36</v>
      </c>
      <c r="I16" s="84">
        <f t="shared" si="2"/>
        <v>7802.1522960000002</v>
      </c>
      <c r="J16" s="29">
        <f t="shared" si="8"/>
        <v>0.11263517712421704</v>
      </c>
      <c r="K16" s="84">
        <f>'density by Salinity zone'!V16</f>
        <v>13934.52</v>
      </c>
      <c r="L16" s="84">
        <f t="shared" si="3"/>
        <v>34433.592371999999</v>
      </c>
      <c r="M16" s="29">
        <f t="shared" si="9"/>
        <v>0.49709793255787904</v>
      </c>
      <c r="N16" s="84">
        <f t="shared" si="4"/>
        <v>28031.74</v>
      </c>
      <c r="O16" s="84">
        <f t="shared" si="5"/>
        <v>69269.232713999998</v>
      </c>
    </row>
    <row r="17" spans="1:16">
      <c r="A17" s="27">
        <f>'density by Salinity zone'!A17</f>
        <v>1998</v>
      </c>
      <c r="B17" s="84">
        <f>'density by Salinity zone'!S17</f>
        <v>5316.6399999999994</v>
      </c>
      <c r="C17" s="84">
        <f t="shared" si="0"/>
        <v>13137.949103999998</v>
      </c>
      <c r="D17" s="29">
        <f t="shared" si="6"/>
        <v>0.20683983202705866</v>
      </c>
      <c r="E17" s="84">
        <f>'density by Salinity zone'!T17</f>
        <v>5018.7</v>
      </c>
      <c r="F17" s="84">
        <f t="shared" si="1"/>
        <v>12401.709569999999</v>
      </c>
      <c r="G17" s="29">
        <f t="shared" si="7"/>
        <v>0.19524870312720052</v>
      </c>
      <c r="H17" s="84">
        <f>'density by Salinity zone'!U17</f>
        <v>2588.46</v>
      </c>
      <c r="I17" s="84">
        <f t="shared" si="2"/>
        <v>6396.3435060000002</v>
      </c>
      <c r="J17" s="29">
        <f t="shared" si="8"/>
        <v>0.1007020658928873</v>
      </c>
      <c r="K17" s="84">
        <f>'density by Salinity zone'!V17</f>
        <v>12780.34</v>
      </c>
      <c r="L17" s="84">
        <f t="shared" si="3"/>
        <v>31581.498174</v>
      </c>
      <c r="M17" s="29">
        <f t="shared" si="9"/>
        <v>0.49720939895285354</v>
      </c>
      <c r="N17" s="84">
        <f t="shared" si="4"/>
        <v>25704.14</v>
      </c>
      <c r="O17" s="84">
        <f t="shared" si="5"/>
        <v>63517.500353999996</v>
      </c>
    </row>
    <row r="18" spans="1:16">
      <c r="A18" s="27">
        <f>'density by Salinity zone'!A18</f>
        <v>1999</v>
      </c>
      <c r="B18" s="84">
        <f>'density by Salinity zone'!S18</f>
        <v>5431.92</v>
      </c>
      <c r="C18" s="84">
        <f t="shared" si="0"/>
        <v>13422.817512</v>
      </c>
      <c r="D18" s="29">
        <f t="shared" si="6"/>
        <v>0.20740577827568116</v>
      </c>
      <c r="E18" s="84">
        <f>'density by Salinity zone'!T18</f>
        <v>5963.8899999999994</v>
      </c>
      <c r="F18" s="84">
        <f t="shared" si="1"/>
        <v>14737.368578999998</v>
      </c>
      <c r="G18" s="29">
        <f t="shared" si="7"/>
        <v>0.22771786900406338</v>
      </c>
      <c r="H18" s="84">
        <f>'density by Salinity zone'!U18</f>
        <v>3902.5299999999997</v>
      </c>
      <c r="I18" s="84">
        <f t="shared" si="2"/>
        <v>9643.5418829999981</v>
      </c>
      <c r="J18" s="29">
        <f t="shared" si="8"/>
        <v>0.14900942427248448</v>
      </c>
      <c r="K18" s="84">
        <f>'density by Salinity zone'!V18</f>
        <v>10891.48</v>
      </c>
      <c r="L18" s="84">
        <f t="shared" si="3"/>
        <v>26913.936227999999</v>
      </c>
      <c r="M18" s="29">
        <f t="shared" si="9"/>
        <v>0.4158669284477709</v>
      </c>
      <c r="N18" s="84">
        <f t="shared" si="4"/>
        <v>26189.82</v>
      </c>
      <c r="O18" s="84">
        <f t="shared" si="5"/>
        <v>64717.664201999993</v>
      </c>
    </row>
    <row r="19" spans="1:16">
      <c r="A19" s="27">
        <f>'density by Salinity zone'!A19</f>
        <v>2000</v>
      </c>
      <c r="B19" s="84">
        <f>'density by Salinity zone'!S19</f>
        <v>5506.46</v>
      </c>
      <c r="C19" s="84">
        <f t="shared" si="0"/>
        <v>13607.013305999999</v>
      </c>
      <c r="D19" s="29">
        <f t="shared" si="6"/>
        <v>0.19675689118637782</v>
      </c>
      <c r="E19" s="84">
        <f>'density by Salinity zone'!T19</f>
        <v>5279.83</v>
      </c>
      <c r="F19" s="84">
        <f t="shared" si="1"/>
        <v>13046.987912999999</v>
      </c>
      <c r="G19" s="29">
        <f t="shared" si="7"/>
        <v>0.18865894545544198</v>
      </c>
      <c r="H19" s="84">
        <f>'density by Salinity zone'!U19</f>
        <v>3501.19</v>
      </c>
      <c r="I19" s="84">
        <f t="shared" si="2"/>
        <v>8651.7906089999997</v>
      </c>
      <c r="J19" s="29">
        <f t="shared" si="8"/>
        <v>0.12510456079819596</v>
      </c>
      <c r="K19" s="84">
        <f>'density by Salinity zone'!V19</f>
        <v>13698.630000000001</v>
      </c>
      <c r="L19" s="84">
        <f t="shared" si="3"/>
        <v>33850.684592999998</v>
      </c>
      <c r="M19" s="29">
        <f t="shared" si="9"/>
        <v>0.48947960255998424</v>
      </c>
      <c r="N19" s="84">
        <f t="shared" si="4"/>
        <v>27986.11</v>
      </c>
      <c r="O19" s="84">
        <f t="shared" si="5"/>
        <v>69156.476420999999</v>
      </c>
    </row>
    <row r="20" spans="1:16">
      <c r="A20" s="27">
        <f>'density by Salinity zone'!A20</f>
        <v>2001</v>
      </c>
      <c r="B20" s="84">
        <f>'density by Salinity zone'!S20</f>
        <v>3250.16</v>
      </c>
      <c r="C20" s="84">
        <f t="shared" si="0"/>
        <v>8031.4703759999993</v>
      </c>
      <c r="D20" s="29">
        <f t="shared" si="6"/>
        <v>0.10311404962872836</v>
      </c>
      <c r="E20" s="84">
        <f>'density by Salinity zone'!T20</f>
        <v>5586.8300000000008</v>
      </c>
      <c r="F20" s="84">
        <f t="shared" si="1"/>
        <v>13805.615613000002</v>
      </c>
      <c r="G20" s="29">
        <f t="shared" si="7"/>
        <v>0.17724686350434091</v>
      </c>
      <c r="H20" s="84">
        <f>'density by Salinity zone'!U20</f>
        <v>6313.24</v>
      </c>
      <c r="I20" s="84">
        <f t="shared" si="2"/>
        <v>15600.647363999999</v>
      </c>
      <c r="J20" s="29">
        <f t="shared" si="8"/>
        <v>0.20029282948472477</v>
      </c>
      <c r="K20" s="84">
        <f>'density by Salinity zone'!V20</f>
        <v>16369.82</v>
      </c>
      <c r="L20" s="84">
        <f t="shared" si="3"/>
        <v>40451.462201999995</v>
      </c>
      <c r="M20" s="29">
        <f t="shared" si="9"/>
        <v>0.51934625738220586</v>
      </c>
      <c r="N20" s="84">
        <f t="shared" si="4"/>
        <v>31520.050000000003</v>
      </c>
      <c r="O20" s="84">
        <f t="shared" si="5"/>
        <v>77889.195554999998</v>
      </c>
    </row>
    <row r="21" spans="1:16">
      <c r="A21" s="27">
        <f>'density by Salinity zone'!A21</f>
        <v>2002</v>
      </c>
      <c r="B21" s="84">
        <f>'density by Salinity zone'!S21</f>
        <v>2802.49</v>
      </c>
      <c r="C21" s="84">
        <f t="shared" si="0"/>
        <v>6925.2330389999988</v>
      </c>
      <c r="D21" s="29">
        <f t="shared" si="6"/>
        <v>7.7239626426216526E-2</v>
      </c>
      <c r="E21" s="84">
        <f>'density by Salinity zone'!T21</f>
        <v>7394.7800000000007</v>
      </c>
      <c r="F21" s="84">
        <f t="shared" si="1"/>
        <v>18273.240858000001</v>
      </c>
      <c r="G21" s="29">
        <f t="shared" si="7"/>
        <v>0.20380805808550881</v>
      </c>
      <c r="H21" s="84">
        <f>'density by Salinity zone'!U21</f>
        <v>10875.83</v>
      </c>
      <c r="I21" s="84">
        <f t="shared" si="2"/>
        <v>26875.263512999998</v>
      </c>
      <c r="J21" s="29">
        <f t="shared" si="8"/>
        <v>0.2997495249849379</v>
      </c>
      <c r="K21" s="84">
        <f>'density by Salinity zone'!V21</f>
        <v>15209.96</v>
      </c>
      <c r="L21" s="84">
        <f t="shared" si="3"/>
        <v>37585.332155999997</v>
      </c>
      <c r="M21" s="29">
        <f t="shared" si="9"/>
        <v>0.41920279050333681</v>
      </c>
      <c r="N21" s="84">
        <f t="shared" si="4"/>
        <v>36283.06</v>
      </c>
      <c r="O21" s="84">
        <f t="shared" si="5"/>
        <v>89659.069565999991</v>
      </c>
    </row>
    <row r="22" spans="1:16">
      <c r="A22" s="27">
        <f>'density by Salinity zone'!A22</f>
        <v>2003</v>
      </c>
      <c r="B22" s="84">
        <f>'density by Salinity zone'!S22</f>
        <v>3311.86</v>
      </c>
      <c r="C22" s="84">
        <f t="shared" si="0"/>
        <v>8183.9372459999995</v>
      </c>
      <c r="D22" s="29">
        <f t="shared" si="6"/>
        <v>0.1326509849912203</v>
      </c>
      <c r="E22" s="84">
        <f>'density by Salinity zone'!T22</f>
        <v>8702.16</v>
      </c>
      <c r="F22" s="84">
        <f t="shared" si="1"/>
        <v>21503.907575999998</v>
      </c>
      <c r="G22" s="29">
        <f t="shared" si="7"/>
        <v>0.3485503902795401</v>
      </c>
      <c r="H22" s="84">
        <f>'density by Salinity zone'!U22</f>
        <v>6910.75</v>
      </c>
      <c r="I22" s="84">
        <f t="shared" si="2"/>
        <v>17077.154325</v>
      </c>
      <c r="J22" s="29">
        <f t="shared" si="8"/>
        <v>0.27679847412876019</v>
      </c>
      <c r="K22" s="84">
        <f>'density by Salinity zone'!V22</f>
        <v>6041.9500000000007</v>
      </c>
      <c r="L22" s="84">
        <f t="shared" si="3"/>
        <v>14930.262645000001</v>
      </c>
      <c r="M22" s="29">
        <f t="shared" si="9"/>
        <v>0.24200015060047939</v>
      </c>
      <c r="N22" s="84">
        <f t="shared" si="4"/>
        <v>24966.720000000001</v>
      </c>
      <c r="O22" s="84">
        <f t="shared" si="5"/>
        <v>61695.261791999998</v>
      </c>
    </row>
    <row r="23" spans="1:16">
      <c r="A23" s="27">
        <f>'density by Salinity zone'!A23</f>
        <v>2004</v>
      </c>
      <c r="B23" s="84">
        <f>'density by Salinity zone'!S23</f>
        <v>5827.74</v>
      </c>
      <c r="C23" s="84">
        <f t="shared" si="0"/>
        <v>14400.928313999999</v>
      </c>
      <c r="D23" s="29">
        <f t="shared" si="6"/>
        <v>0.19742087991715268</v>
      </c>
      <c r="E23" s="84">
        <f>'density by Salinity zone'!T23</f>
        <v>8210.65</v>
      </c>
      <c r="F23" s="84">
        <f t="shared" si="1"/>
        <v>20289.337215</v>
      </c>
      <c r="G23" s="29">
        <f t="shared" si="7"/>
        <v>0.27814448614587639</v>
      </c>
      <c r="H23" s="84">
        <f>'density by Salinity zone'!U23</f>
        <v>6879.51</v>
      </c>
      <c r="I23" s="84">
        <f t="shared" si="2"/>
        <v>16999.957160999998</v>
      </c>
      <c r="J23" s="29">
        <f t="shared" si="8"/>
        <v>0.23305070535041905</v>
      </c>
      <c r="K23" s="84">
        <f>'density by Salinity zone'!V23</f>
        <v>8601.4699999999993</v>
      </c>
      <c r="L23" s="84">
        <f t="shared" si="3"/>
        <v>21255.092516999997</v>
      </c>
      <c r="M23" s="29">
        <f t="shared" si="9"/>
        <v>0.29138392858655177</v>
      </c>
      <c r="N23" s="84">
        <f t="shared" si="4"/>
        <v>29519.370000000003</v>
      </c>
      <c r="O23" s="84">
        <f t="shared" si="5"/>
        <v>72945.315207000007</v>
      </c>
    </row>
    <row r="24" spans="1:16">
      <c r="A24" s="27">
        <f>'density by Salinity zone'!A24</f>
        <v>2005</v>
      </c>
      <c r="B24" s="84">
        <f>'density by Salinity zone'!S24</f>
        <v>4079.7</v>
      </c>
      <c r="C24" s="84">
        <f t="shared" si="0"/>
        <v>10081.346669999999</v>
      </c>
      <c r="D24" s="29">
        <f t="shared" si="6"/>
        <v>0.12881386543265697</v>
      </c>
      <c r="E24" s="84">
        <f>'density by Salinity zone'!T24</f>
        <v>9099.9200000000019</v>
      </c>
      <c r="F24" s="84">
        <f t="shared" si="1"/>
        <v>22486.812312000002</v>
      </c>
      <c r="G24" s="29">
        <f t="shared" si="7"/>
        <v>0.28732403616146873</v>
      </c>
      <c r="H24" s="84">
        <f>'density by Salinity zone'!U24</f>
        <v>4775.96</v>
      </c>
      <c r="I24" s="84">
        <f t="shared" si="2"/>
        <v>11801.874755999999</v>
      </c>
      <c r="J24" s="29">
        <f t="shared" si="8"/>
        <v>0.15079782061223923</v>
      </c>
      <c r="K24" s="84">
        <f>'density by Salinity zone'!V24</f>
        <v>13715.7</v>
      </c>
      <c r="L24" s="84">
        <f t="shared" si="3"/>
        <v>33892.866269999999</v>
      </c>
      <c r="M24" s="29">
        <f t="shared" si="9"/>
        <v>0.4330642777936351</v>
      </c>
      <c r="N24" s="84">
        <f t="shared" si="4"/>
        <v>31671.280000000002</v>
      </c>
      <c r="O24" s="84">
        <f t="shared" si="5"/>
        <v>78262.900007999997</v>
      </c>
    </row>
    <row r="25" spans="1:16">
      <c r="A25" s="27">
        <f>'density by Salinity zone'!A25</f>
        <v>2006</v>
      </c>
      <c r="B25" s="84">
        <f>'density by Salinity zone'!S25</f>
        <v>3808.21</v>
      </c>
      <c r="C25" s="84">
        <f t="shared" si="0"/>
        <v>9410.4677309999988</v>
      </c>
      <c r="D25" s="29">
        <f t="shared" si="6"/>
        <v>0.15906692012382143</v>
      </c>
      <c r="E25" s="84">
        <f>'density by Salinity zone'!T25</f>
        <v>7855.36</v>
      </c>
      <c r="F25" s="84">
        <f t="shared" si="1"/>
        <v>19411.380095999997</v>
      </c>
      <c r="G25" s="29">
        <f t="shared" si="7"/>
        <v>0.32811423783453691</v>
      </c>
      <c r="H25" s="84">
        <f>'density by Salinity zone'!U25</f>
        <v>4506.22</v>
      </c>
      <c r="I25" s="84">
        <f t="shared" si="2"/>
        <v>11135.320242</v>
      </c>
      <c r="J25" s="29">
        <f t="shared" si="8"/>
        <v>0.1882224291203391</v>
      </c>
      <c r="K25" s="84">
        <f>'density by Salinity zone'!V25</f>
        <v>7771.1399999999994</v>
      </c>
      <c r="L25" s="84">
        <f t="shared" si="3"/>
        <v>19203.264053999996</v>
      </c>
      <c r="M25" s="29">
        <f t="shared" si="9"/>
        <v>0.32459641292130254</v>
      </c>
      <c r="N25" s="84">
        <f t="shared" si="4"/>
        <v>23940.93</v>
      </c>
      <c r="O25" s="84">
        <f t="shared" si="5"/>
        <v>59160.432122999999</v>
      </c>
    </row>
    <row r="26" spans="1:16">
      <c r="A26" s="27">
        <f>'density by Salinity zone'!A26</f>
        <v>2007</v>
      </c>
      <c r="B26" s="84">
        <f>'density by Salinity zone'!S26</f>
        <v>3897.9399999999996</v>
      </c>
      <c r="C26" s="84">
        <f t="shared" si="0"/>
        <v>9632.1995339999976</v>
      </c>
      <c r="D26" s="29">
        <f t="shared" si="6"/>
        <v>0.14837606030753675</v>
      </c>
      <c r="E26" s="84">
        <f>'density by Salinity zone'!T26</f>
        <v>5556.48</v>
      </c>
      <c r="F26" s="84">
        <f t="shared" si="1"/>
        <v>13730.617727999997</v>
      </c>
      <c r="G26" s="29">
        <f t="shared" si="7"/>
        <v>0.21150879992447852</v>
      </c>
      <c r="H26" s="84">
        <f>'density by Salinity zone'!U26</f>
        <v>3138.9900000000002</v>
      </c>
      <c r="I26" s="84">
        <f t="shared" si="2"/>
        <v>7756.7581890000001</v>
      </c>
      <c r="J26" s="29">
        <f t="shared" si="8"/>
        <v>0.11948643887406037</v>
      </c>
      <c r="K26" s="84">
        <f>'density by Salinity zone'!V26</f>
        <v>13677.27</v>
      </c>
      <c r="L26" s="84">
        <f t="shared" si="3"/>
        <v>33797.901896999996</v>
      </c>
      <c r="M26" s="29">
        <f t="shared" si="9"/>
        <v>0.52062870089392432</v>
      </c>
      <c r="N26" s="84">
        <f t="shared" si="4"/>
        <v>26270.68</v>
      </c>
      <c r="O26" s="84">
        <f t="shared" si="5"/>
        <v>64917.477348</v>
      </c>
    </row>
    <row r="27" spans="1:16">
      <c r="A27" s="27">
        <f>'density by Salinity zone'!A27</f>
        <v>2008</v>
      </c>
      <c r="B27" s="84">
        <f>'density by Salinity zone'!S27</f>
        <v>3937.81</v>
      </c>
      <c r="C27" s="84">
        <f t="shared" si="0"/>
        <v>9730.722291</v>
      </c>
      <c r="D27" s="29">
        <f t="shared" si="6"/>
        <v>0.12660278565287814</v>
      </c>
      <c r="E27" s="84">
        <f>'density by Salinity zone'!T27</f>
        <v>5606.17</v>
      </c>
      <c r="F27" s="84">
        <f t="shared" si="1"/>
        <v>13853.406686999999</v>
      </c>
      <c r="G27" s="29">
        <f t="shared" si="7"/>
        <v>0.18024148926525047</v>
      </c>
      <c r="H27" s="84">
        <f>'density by Salinity zone'!U27</f>
        <v>2905.37</v>
      </c>
      <c r="I27" s="84">
        <f t="shared" si="2"/>
        <v>7179.4598069999993</v>
      </c>
      <c r="J27" s="29">
        <f t="shared" si="8"/>
        <v>9.3409264375960893E-2</v>
      </c>
      <c r="K27" s="84">
        <f>'density by Salinity zone'!V27</f>
        <v>18654.310000000001</v>
      </c>
      <c r="L27" s="84">
        <f t="shared" si="3"/>
        <v>46096.665440999997</v>
      </c>
      <c r="M27" s="29">
        <f t="shared" si="9"/>
        <v>0.59974646070591053</v>
      </c>
      <c r="N27" s="84">
        <f t="shared" si="4"/>
        <v>31103.66</v>
      </c>
      <c r="O27" s="84">
        <f t="shared" si="5"/>
        <v>76860.25422599999</v>
      </c>
    </row>
    <row r="28" spans="1:16">
      <c r="A28" s="27">
        <f>'density by Salinity zone'!A28</f>
        <v>2009</v>
      </c>
      <c r="B28" s="84">
        <f>'density by Salinity zone'!S28</f>
        <v>4838.7599999999993</v>
      </c>
      <c r="C28" s="84">
        <f t="shared" si="0"/>
        <v>11957.059835999997</v>
      </c>
      <c r="D28" s="29">
        <f t="shared" si="6"/>
        <v>0.13917400345723185</v>
      </c>
      <c r="E28" s="84">
        <f>'density by Salinity zone'!T28</f>
        <v>6461.86</v>
      </c>
      <c r="F28" s="84">
        <f t="shared" si="1"/>
        <v>15967.902245999998</v>
      </c>
      <c r="G28" s="29">
        <f t="shared" si="7"/>
        <v>0.18585813844459081</v>
      </c>
      <c r="H28" s="84">
        <f>'density by Salinity zone'!U28</f>
        <v>3334.08</v>
      </c>
      <c r="I28" s="84">
        <f t="shared" si="2"/>
        <v>8238.845088</v>
      </c>
      <c r="J28" s="29">
        <f t="shared" si="8"/>
        <v>9.5895903381586933E-2</v>
      </c>
      <c r="K28" s="84">
        <f>'density by Salinity zone'!V28</f>
        <v>20133</v>
      </c>
      <c r="L28" s="84">
        <f t="shared" si="3"/>
        <v>49750.656299999995</v>
      </c>
      <c r="M28" s="29">
        <f t="shared" si="9"/>
        <v>0.57907195471659045</v>
      </c>
      <c r="N28" s="84">
        <f t="shared" si="4"/>
        <v>34767.699999999997</v>
      </c>
      <c r="O28" s="84">
        <f t="shared" si="5"/>
        <v>85914.463469999988</v>
      </c>
    </row>
    <row r="29" spans="1:16">
      <c r="A29" s="27">
        <f>'density by Salinity zone'!A29</f>
        <v>2010</v>
      </c>
      <c r="B29" s="84">
        <f>'density by Salinity zone'!S29</f>
        <v>2851.1</v>
      </c>
      <c r="C29" s="84">
        <f t="shared" si="0"/>
        <v>7045.3532099999993</v>
      </c>
      <c r="D29" s="29">
        <f t="shared" si="6"/>
        <v>8.8438231272597326E-2</v>
      </c>
      <c r="E29" s="84">
        <f>'density by Salinity zone'!T29</f>
        <v>6095.29</v>
      </c>
      <c r="F29" s="84">
        <f t="shared" si="1"/>
        <v>15062.071118999998</v>
      </c>
      <c r="G29" s="29">
        <f t="shared" si="7"/>
        <v>0.18906971579164175</v>
      </c>
      <c r="H29" s="84">
        <f>'density by Salinity zone'!U29</f>
        <v>2662.9300000000003</v>
      </c>
      <c r="I29" s="84">
        <f t="shared" si="2"/>
        <v>6580.3663230000002</v>
      </c>
      <c r="J29" s="29">
        <f t="shared" si="8"/>
        <v>8.2601388657969774E-2</v>
      </c>
      <c r="K29" s="84">
        <f>'density by Salinity zone'!V29</f>
        <v>20629</v>
      </c>
      <c r="L29" s="84">
        <f t="shared" si="3"/>
        <v>50976.321899999995</v>
      </c>
      <c r="M29" s="29">
        <f t="shared" si="9"/>
        <v>0.63989066427779118</v>
      </c>
      <c r="N29" s="84">
        <f t="shared" si="4"/>
        <v>32238.32</v>
      </c>
      <c r="O29" s="84">
        <f t="shared" si="5"/>
        <v>79664.112551999991</v>
      </c>
    </row>
    <row r="30" spans="1:16">
      <c r="A30" s="27">
        <f>'density by Salinity zone'!A30</f>
        <v>2011</v>
      </c>
      <c r="B30" s="84">
        <f>'density by Salinity zone'!S30</f>
        <v>2821.77</v>
      </c>
      <c r="C30" s="84">
        <f t="shared" si="0"/>
        <v>6972.8758469999993</v>
      </c>
      <c r="D30" s="29">
        <f t="shared" si="6"/>
        <v>0.12029589575097488</v>
      </c>
      <c r="E30" s="84">
        <f>'density by Salinity zone'!T30</f>
        <v>4408.8899999999994</v>
      </c>
      <c r="F30" s="84">
        <f t="shared" si="1"/>
        <v>10894.808078999999</v>
      </c>
      <c r="G30" s="29">
        <f t="shared" si="7"/>
        <v>0.18795698154616269</v>
      </c>
      <c r="H30" s="84">
        <f>'density by Salinity zone'!U30</f>
        <v>6252.2</v>
      </c>
      <c r="I30" s="84">
        <f t="shared" si="2"/>
        <v>15449.811419999998</v>
      </c>
      <c r="J30" s="29">
        <f t="shared" si="8"/>
        <v>0.26653979573609654</v>
      </c>
      <c r="K30" s="84">
        <f>'density by Salinity zone'!V30</f>
        <v>9974.0499999999993</v>
      </c>
      <c r="L30" s="84">
        <f t="shared" si="3"/>
        <v>24646.874954999996</v>
      </c>
      <c r="M30" s="29">
        <f t="shared" si="9"/>
        <v>0.42520732696676583</v>
      </c>
      <c r="N30" s="84">
        <f t="shared" si="4"/>
        <v>23456.91</v>
      </c>
      <c r="O30" s="84">
        <f t="shared" si="5"/>
        <v>57964.370300999995</v>
      </c>
      <c r="P30" s="15"/>
    </row>
    <row r="31" spans="1:16">
      <c r="A31" s="27">
        <f>'density by Salinity zone'!A31</f>
        <v>2012</v>
      </c>
      <c r="B31" s="84">
        <f>'density by Salinity zone'!S31</f>
        <v>2051.17</v>
      </c>
      <c r="C31" s="84">
        <f t="shared" si="0"/>
        <v>5068.6461870000003</v>
      </c>
      <c r="D31" s="29">
        <f t="shared" si="6"/>
        <v>0.10516949035222962</v>
      </c>
      <c r="E31" s="84">
        <f>'density by Salinity zone'!T31</f>
        <v>2916.71</v>
      </c>
      <c r="F31" s="84">
        <f t="shared" si="1"/>
        <v>7207.4820810000001</v>
      </c>
      <c r="G31" s="29">
        <f t="shared" si="7"/>
        <v>0.14954825987375578</v>
      </c>
      <c r="H31" s="84">
        <f>'density by Salinity zone'!U31</f>
        <v>3765.4700000000003</v>
      </c>
      <c r="I31" s="84">
        <f t="shared" si="2"/>
        <v>9304.8529170000002</v>
      </c>
      <c r="J31" s="29">
        <f t="shared" si="8"/>
        <v>0.19306666967467839</v>
      </c>
      <c r="K31" s="84">
        <f>'density by Salinity zone'!V31</f>
        <v>10770.12</v>
      </c>
      <c r="L31" s="84">
        <f t="shared" si="3"/>
        <v>26614.043532</v>
      </c>
      <c r="M31" s="29">
        <f t="shared" si="9"/>
        <v>0.55221558009933613</v>
      </c>
      <c r="N31" s="84">
        <f t="shared" si="4"/>
        <v>19503.47</v>
      </c>
      <c r="O31" s="84">
        <f t="shared" si="5"/>
        <v>48195.024717</v>
      </c>
      <c r="P31" s="15"/>
    </row>
    <row r="32" spans="1:16">
      <c r="A32" s="27">
        <f>'density by Salinity zone'!A32</f>
        <v>2013</v>
      </c>
      <c r="B32" s="84">
        <f>'density by Salinity zone'!S32</f>
        <v>1595.3736390991212</v>
      </c>
      <c r="C32" s="84">
        <f t="shared" si="0"/>
        <v>3942.3277995778381</v>
      </c>
      <c r="D32" s="29">
        <f t="shared" si="6"/>
        <v>6.6023374322587383E-2</v>
      </c>
      <c r="E32" s="84">
        <f>'density by Salinity zone'!T32</f>
        <v>3214.5551520996091</v>
      </c>
      <c r="F32" s="84">
        <f t="shared" si="1"/>
        <v>7943.4872363533441</v>
      </c>
      <c r="G32" s="29">
        <f t="shared" si="7"/>
        <v>0.13303202014013471</v>
      </c>
      <c r="H32" s="84">
        <f>'density by Salinity zone'!U32</f>
        <v>5036.7902886474612</v>
      </c>
      <c r="I32" s="84">
        <f t="shared" si="2"/>
        <v>12446.412482276741</v>
      </c>
      <c r="J32" s="29">
        <f t="shared" si="8"/>
        <v>0.20844389205247679</v>
      </c>
      <c r="K32" s="84">
        <f>'density by Salinity zone'!V32</f>
        <v>14317.05103139038</v>
      </c>
      <c r="L32" s="84">
        <f t="shared" si="3"/>
        <v>35378.864803668766</v>
      </c>
      <c r="M32" s="29">
        <f t="shared" si="9"/>
        <v>0.59250071348480104</v>
      </c>
      <c r="N32" s="84">
        <f t="shared" si="4"/>
        <v>24163.770111236572</v>
      </c>
      <c r="O32" s="84">
        <f t="shared" si="5"/>
        <v>59711.092321876691</v>
      </c>
      <c r="P32" s="15"/>
    </row>
    <row r="33" spans="1:16">
      <c r="A33" s="27">
        <f>'density by Salinity zone'!A33</f>
        <v>2014</v>
      </c>
      <c r="B33" s="84">
        <f>'density by Salinity zone'!S33</f>
        <v>1174.72</v>
      </c>
      <c r="C33" s="84">
        <f t="shared" si="0"/>
        <v>2902.8505919999998</v>
      </c>
      <c r="D33" s="29">
        <f t="shared" si="6"/>
        <v>3.8479819157428492E-2</v>
      </c>
      <c r="E33" s="84">
        <f>'density by Salinity zone'!T33</f>
        <v>2974.2799999999997</v>
      </c>
      <c r="F33" s="84">
        <f t="shared" si="1"/>
        <v>7349.7433079999992</v>
      </c>
      <c r="G33" s="29">
        <f t="shared" si="7"/>
        <v>9.7427264815067763E-2</v>
      </c>
      <c r="H33" s="84">
        <f>'density by Salinity zone'!U33</f>
        <v>7946.34</v>
      </c>
      <c r="I33" s="84">
        <f t="shared" si="2"/>
        <v>19636.200774000001</v>
      </c>
      <c r="J33" s="29">
        <f t="shared" si="8"/>
        <v>0.26029498617835767</v>
      </c>
      <c r="K33" s="84">
        <f>'density by Salinity zone'!V33</f>
        <v>18432.87</v>
      </c>
      <c r="L33" s="84">
        <f t="shared" si="3"/>
        <v>45549.465056999994</v>
      </c>
      <c r="M33" s="29">
        <f t="shared" si="9"/>
        <v>0.60379792984914604</v>
      </c>
      <c r="N33" s="84">
        <f t="shared" si="4"/>
        <v>30528.21</v>
      </c>
      <c r="O33" s="84">
        <f t="shared" si="5"/>
        <v>75438.259730999998</v>
      </c>
      <c r="P33" s="15"/>
    </row>
    <row r="34" spans="1:16">
      <c r="A34" s="27">
        <f>'density by Salinity zone'!A34</f>
        <v>2015</v>
      </c>
      <c r="B34" s="84">
        <f>'density by Salinity zone'!S34</f>
        <v>1724.5529520919795</v>
      </c>
      <c r="C34" s="84">
        <f t="shared" si="0"/>
        <v>4261.5427999144904</v>
      </c>
      <c r="D34" s="29">
        <f t="shared" si="6"/>
        <v>4.6163156966277291E-2</v>
      </c>
      <c r="E34" s="84">
        <f>'density by Salinity zone'!T34</f>
        <v>4444.8522163879388</v>
      </c>
      <c r="F34" s="84">
        <f t="shared" si="1"/>
        <v>10983.674311916235</v>
      </c>
      <c r="G34" s="29">
        <f t="shared" si="7"/>
        <v>0.11898063803034686</v>
      </c>
      <c r="H34" s="84">
        <f>'density by Salinity zone'!U34</f>
        <v>9442.0896141955</v>
      </c>
      <c r="I34" s="84">
        <f t="shared" si="2"/>
        <v>23332.3476456385</v>
      </c>
      <c r="J34" s="29">
        <f t="shared" si="8"/>
        <v>0.25274762623033442</v>
      </c>
      <c r="K34" s="84">
        <f>'density by Salinity zone'!V34</f>
        <v>21746.282835345482</v>
      </c>
      <c r="L34" s="84">
        <f t="shared" si="3"/>
        <v>53737.239514422217</v>
      </c>
      <c r="M34" s="29">
        <f t="shared" si="9"/>
        <v>0.58210857877304134</v>
      </c>
      <c r="N34" s="84">
        <f t="shared" si="4"/>
        <v>37357.777618020904</v>
      </c>
      <c r="O34" s="84">
        <f t="shared" si="5"/>
        <v>92314.804271891451</v>
      </c>
    </row>
    <row r="35" spans="1:16">
      <c r="A35" s="27">
        <f>'density by Salinity zone'!A35</f>
        <v>2016</v>
      </c>
      <c r="B35" s="84">
        <f>'density by Salinity zone'!S35</f>
        <v>1737.2572577148442</v>
      </c>
      <c r="C35" s="84">
        <f t="shared" si="0"/>
        <v>4292.9364095391511</v>
      </c>
      <c r="D35" s="29">
        <f t="shared" si="6"/>
        <v>4.3954926384634482E-2</v>
      </c>
      <c r="E35" s="84">
        <f>'density by Salinity zone'!T35</f>
        <v>4431.6632948880215</v>
      </c>
      <c r="F35" s="84">
        <f t="shared" si="1"/>
        <v>10951.083167997789</v>
      </c>
      <c r="G35" s="29">
        <f t="shared" si="7"/>
        <v>0.11212699387108466</v>
      </c>
      <c r="H35" s="84">
        <f>'density by Salinity zone'!U35</f>
        <v>12800.50098548584</v>
      </c>
      <c r="I35" s="84">
        <f t="shared" si="2"/>
        <v>31631.317985234058</v>
      </c>
      <c r="J35" s="29">
        <f t="shared" si="8"/>
        <v>0.32386975274091767</v>
      </c>
      <c r="K35" s="84">
        <f>'density by Salinity zone'!V35</f>
        <v>20554.185952746378</v>
      </c>
      <c r="L35" s="84">
        <f t="shared" si="3"/>
        <v>50791.448907831575</v>
      </c>
      <c r="M35" s="29">
        <f t="shared" si="9"/>
        <v>0.52004832700336312</v>
      </c>
      <c r="N35" s="84">
        <f t="shared" si="4"/>
        <v>39523.607490835086</v>
      </c>
      <c r="O35" s="84">
        <f t="shared" si="5"/>
        <v>97666.786470602572</v>
      </c>
      <c r="P35" s="15"/>
    </row>
    <row r="36" spans="1:16">
      <c r="A36" s="27">
        <f>'density by Salinity zone'!A36</f>
        <v>2017</v>
      </c>
      <c r="B36" s="84">
        <f>'density by Salinity zone'!S36</f>
        <v>1481.0554391174312</v>
      </c>
      <c r="C36" s="84">
        <f t="shared" si="0"/>
        <v>3659.8360956030842</v>
      </c>
      <c r="D36" s="29">
        <f t="shared" si="6"/>
        <v>3.4891178768182013E-2</v>
      </c>
      <c r="E36" s="84">
        <f>'density by Salinity zone'!T36</f>
        <v>4680.368781124881</v>
      </c>
      <c r="F36" s="84">
        <f t="shared" si="1"/>
        <v>11565.659295037693</v>
      </c>
      <c r="G36" s="29">
        <f t="shared" si="7"/>
        <v>0.11026162797832864</v>
      </c>
      <c r="H36" s="84">
        <f>'density by Salinity zone'!U36</f>
        <v>17868.776959548304</v>
      </c>
      <c r="I36" s="84">
        <f t="shared" si="2"/>
        <v>44155.534744739809</v>
      </c>
      <c r="J36" s="29">
        <f t="shared" si="8"/>
        <v>0.42095837522185964</v>
      </c>
      <c r="K36" s="84">
        <f>'density by Salinity zone'!V36</f>
        <v>18417.646425405121</v>
      </c>
      <c r="L36" s="84">
        <f t="shared" si="3"/>
        <v>45511.846081818592</v>
      </c>
      <c r="M36" s="29">
        <f t="shared" si="9"/>
        <v>0.43388881803162965</v>
      </c>
      <c r="N36" s="84">
        <f t="shared" si="4"/>
        <v>42447.84760519574</v>
      </c>
      <c r="O36" s="84">
        <f t="shared" si="5"/>
        <v>104892.87621719918</v>
      </c>
      <c r="P36" s="15"/>
    </row>
    <row r="37" spans="1:16">
      <c r="A37" s="27">
        <f>'density by Salinity zone'!A37</f>
        <v>2018</v>
      </c>
      <c r="B37" s="84">
        <f>'density by Salinity zone'!S37</f>
        <v>890.47</v>
      </c>
      <c r="C37" s="84">
        <f t="shared" si="0"/>
        <v>2200.4404169999998</v>
      </c>
      <c r="D37" s="29">
        <f t="shared" si="6"/>
        <v>2.2112485196800303E-2</v>
      </c>
      <c r="E37" s="84">
        <f>'density by Salinity zone'!T37</f>
        <v>4032.61</v>
      </c>
      <c r="F37" s="84">
        <f t="shared" si="1"/>
        <v>9964.9825710000005</v>
      </c>
      <c r="G37" s="29">
        <f t="shared" si="7"/>
        <v>0.10013928479282723</v>
      </c>
      <c r="H37" s="84">
        <f>'density by Salinity zone'!U37</f>
        <v>12340.34</v>
      </c>
      <c r="I37" s="84">
        <f t="shared" si="2"/>
        <v>30494.214173999997</v>
      </c>
      <c r="J37" s="29">
        <f t="shared" si="8"/>
        <v>0.30643995370251959</v>
      </c>
      <c r="K37" s="84">
        <f>'density by Salinity zone'!V37</f>
        <v>23006.59</v>
      </c>
      <c r="L37" s="84">
        <f t="shared" si="3"/>
        <v>56851.584548999999</v>
      </c>
      <c r="M37" s="29">
        <f t="shared" si="9"/>
        <v>0.57130827630785297</v>
      </c>
      <c r="N37" s="84">
        <f t="shared" si="4"/>
        <v>40270.009999999995</v>
      </c>
      <c r="O37" s="84">
        <f t="shared" si="5"/>
        <v>99511.221710999976</v>
      </c>
      <c r="P37" s="15"/>
    </row>
    <row r="38" spans="1:16">
      <c r="A38" s="27">
        <f>'density by Salinity zone'!A38</f>
        <v>2019</v>
      </c>
      <c r="B38" s="84">
        <f>'density by Salinity zone'!S38</f>
        <v>1236.5548527465821</v>
      </c>
      <c r="C38" s="84">
        <f t="shared" ref="C38" si="10">2.4711*B38</f>
        <v>3055.6506966220791</v>
      </c>
      <c r="D38" s="29">
        <f t="shared" si="6"/>
        <v>4.5822765385613945E-2</v>
      </c>
      <c r="E38" s="84">
        <f>'density by Salinity zone'!T38</f>
        <v>4274.0524364746125</v>
      </c>
      <c r="F38" s="84">
        <f t="shared" ref="F38" si="11">2.4711*E38</f>
        <v>10561.610975772413</v>
      </c>
      <c r="G38" s="29">
        <f t="shared" si="7"/>
        <v>0.15838270466318313</v>
      </c>
      <c r="H38" s="84">
        <f>'density by Salinity zone'!U38</f>
        <v>7346.7984170007721</v>
      </c>
      <c r="I38" s="84">
        <f t="shared" ref="I38" si="12">2.4711*H38</f>
        <v>18154.673568250608</v>
      </c>
      <c r="J38" s="29">
        <f t="shared" si="8"/>
        <v>0.27224883671749178</v>
      </c>
      <c r="K38" s="84">
        <f>'density by Salinity zone'!V38</f>
        <v>14128.19506100712</v>
      </c>
      <c r="L38" s="84">
        <f t="shared" ref="L38" si="13">2.4711*K38</f>
        <v>34912.182815254695</v>
      </c>
      <c r="M38" s="29">
        <f t="shared" si="9"/>
        <v>0.52354569323371114</v>
      </c>
      <c r="N38" s="84">
        <f t="shared" ref="N38" si="14">B38+E38+H38+K38</f>
        <v>26985.600767229087</v>
      </c>
      <c r="O38" s="84">
        <f t="shared" ref="O38" si="15">2.4711*N38</f>
        <v>66684.118055899788</v>
      </c>
      <c r="P38" s="15"/>
    </row>
    <row r="39" spans="1:16">
      <c r="A39" s="27">
        <f>'density by Salinity zone'!A39</f>
        <v>2020</v>
      </c>
      <c r="B39" s="84">
        <f>'density by Salinity zone'!S39</f>
        <v>955.58461209411632</v>
      </c>
      <c r="C39" s="84">
        <f t="shared" ref="C39:C40" si="16">2.4711*B39</f>
        <v>2361.3451349457705</v>
      </c>
      <c r="D39" s="29">
        <f t="shared" si="6"/>
        <v>3.7403543450245449E-2</v>
      </c>
      <c r="E39" s="84">
        <f>'density by Salinity zone'!T39</f>
        <v>4282.5189658447252</v>
      </c>
      <c r="F39" s="84">
        <f t="shared" ref="F39:F40" si="17">2.4711*E39</f>
        <v>10582.5326164989</v>
      </c>
      <c r="G39" s="29">
        <f t="shared" si="7"/>
        <v>0.16762658396564573</v>
      </c>
      <c r="H39" s="84">
        <f>'density by Salinity zone'!U39</f>
        <v>6815.8642657226519</v>
      </c>
      <c r="I39" s="84">
        <f t="shared" ref="I39:I40" si="18">2.4711*H39</f>
        <v>16842.682187027243</v>
      </c>
      <c r="J39" s="29">
        <f t="shared" si="8"/>
        <v>0.26678691974251201</v>
      </c>
      <c r="K39" s="84">
        <f>'density by Salinity zone'!V39</f>
        <v>13494.002320321611</v>
      </c>
      <c r="L39" s="84">
        <f t="shared" ref="L39:L40" si="19">2.4711*K39</f>
        <v>33345.029133746735</v>
      </c>
      <c r="M39" s="29">
        <f t="shared" si="9"/>
        <v>0.52818295284159689</v>
      </c>
      <c r="N39" s="84">
        <f t="shared" ref="N39:N40" si="20">B39+E39+H39+K39</f>
        <v>25547.970163983104</v>
      </c>
      <c r="O39" s="84">
        <f t="shared" ref="O39:O40" si="21">2.4711*N39</f>
        <v>63131.589072218645</v>
      </c>
      <c r="P39" s="15"/>
    </row>
    <row r="40" spans="1:16" ht="14.25" customHeight="1">
      <c r="A40" s="27">
        <f>'density by Salinity zone'!A40</f>
        <v>2021</v>
      </c>
      <c r="B40" s="84">
        <f>'density by Salinity zone'!S40</f>
        <v>553.26928992538535</v>
      </c>
      <c r="C40" s="84">
        <f t="shared" si="16"/>
        <v>1367.1837423346196</v>
      </c>
      <c r="D40" s="29">
        <f t="shared" si="6"/>
        <v>2.0098174128696553E-2</v>
      </c>
      <c r="E40" s="84">
        <f>'density by Salinity zone'!T40</f>
        <v>3419.1406398559593</v>
      </c>
      <c r="F40" s="84">
        <f t="shared" si="17"/>
        <v>8449.0384351480607</v>
      </c>
      <c r="G40" s="29">
        <f t="shared" si="7"/>
        <v>0.12420440679003798</v>
      </c>
      <c r="H40" s="84">
        <f>'density by Salinity zone'!U40</f>
        <v>6420.0636256729213</v>
      </c>
      <c r="I40" s="84">
        <f t="shared" si="18"/>
        <v>15864.619225400354</v>
      </c>
      <c r="J40" s="29">
        <f t="shared" si="8"/>
        <v>0.23321655297999042</v>
      </c>
      <c r="K40" s="84">
        <f>'density by Salinity zone'!V40</f>
        <v>17135.862420867932</v>
      </c>
      <c r="L40" s="84">
        <f t="shared" si="19"/>
        <v>42344.429628206744</v>
      </c>
      <c r="M40" s="29">
        <f t="shared" si="9"/>
        <v>0.62248086610127518</v>
      </c>
      <c r="N40" s="84">
        <f t="shared" si="20"/>
        <v>27528.335976322196</v>
      </c>
      <c r="O40" s="84">
        <f t="shared" si="21"/>
        <v>68025.271031089782</v>
      </c>
    </row>
    <row r="41" spans="1:16" ht="14.25" customHeight="1">
      <c r="A41" s="27">
        <f>'density by Salinity zone'!A41</f>
        <v>2022</v>
      </c>
      <c r="B41" s="84">
        <f>'density by Salinity zone'!S41</f>
        <v>507.1860222656249</v>
      </c>
      <c r="C41" s="84">
        <f t="shared" ref="C41" si="22">2.4711*B41</f>
        <v>1253.3073796205856</v>
      </c>
      <c r="D41" s="29">
        <f t="shared" si="6"/>
        <v>1.6187391800903995E-2</v>
      </c>
      <c r="E41" s="84">
        <f>'density by Salinity zone'!T41</f>
        <v>3990.7193486084007</v>
      </c>
      <c r="F41" s="84">
        <f t="shared" ref="F41" si="23">2.4711*E41</f>
        <v>9861.4665823462183</v>
      </c>
      <c r="G41" s="29">
        <f t="shared" si="7"/>
        <v>0.12736813482123213</v>
      </c>
      <c r="H41" s="84">
        <f>'density by Salinity zone'!U41</f>
        <v>8570.0295326477044</v>
      </c>
      <c r="I41" s="84">
        <f t="shared" ref="I41" si="24">2.4711*H41</f>
        <v>21177.399978125741</v>
      </c>
      <c r="J41" s="29">
        <f t="shared" si="8"/>
        <v>0.27352178431611496</v>
      </c>
      <c r="K41" s="84">
        <f>'density by Salinity zone'!V41</f>
        <v>18264.229567674971</v>
      </c>
      <c r="L41" s="84">
        <f t="shared" ref="L41" si="25">2.4711*K41</f>
        <v>45132.737684681619</v>
      </c>
      <c r="M41" s="29">
        <f t="shared" si="9"/>
        <v>0.58292268906174893</v>
      </c>
      <c r="N41" s="84">
        <f t="shared" ref="N41" si="26">B41+E41+H41+K41</f>
        <v>31332.164471196702</v>
      </c>
      <c r="O41" s="84">
        <f t="shared" ref="O41" si="27">2.4711*N41</f>
        <v>77424.911624774162</v>
      </c>
    </row>
    <row r="42" spans="1:16" ht="14.25" customHeight="1">
      <c r="A42" s="27">
        <f>'density by Salinity zone'!A42</f>
        <v>2023</v>
      </c>
      <c r="B42" s="84">
        <f>'density by Salinity zone'!S42</f>
        <v>489.76000000000005</v>
      </c>
      <c r="C42" s="84">
        <f t="shared" ref="C42:C43" si="28">2.4711*B42</f>
        <v>1210.245936</v>
      </c>
      <c r="D42" s="29">
        <f t="shared" ref="D42:D43" si="29">B42/$N42</f>
        <v>1.5181893818499246E-2</v>
      </c>
      <c r="E42" s="84">
        <f>'density by Salinity zone'!T42</f>
        <v>4425.13</v>
      </c>
      <c r="F42" s="84">
        <f t="shared" ref="F42:F43" si="30">2.4711*E42</f>
        <v>10934.938742999999</v>
      </c>
      <c r="G42" s="29">
        <f t="shared" ref="G42:G43" si="31">E42/$N42</f>
        <v>0.13717301084828398</v>
      </c>
      <c r="H42" s="84">
        <f>'density by Salinity zone'!U42</f>
        <v>7482.09</v>
      </c>
      <c r="I42" s="84">
        <f t="shared" ref="I42:I43" si="32">2.4711*H42</f>
        <v>18488.992599000001</v>
      </c>
      <c r="J42" s="29">
        <f t="shared" ref="J42:J43" si="33">H42/$N42</f>
        <v>0.23193461270919433</v>
      </c>
      <c r="K42" s="84">
        <f>'density by Salinity zone'!V42</f>
        <v>19862.5</v>
      </c>
      <c r="L42" s="84">
        <f t="shared" ref="L42:L43" si="34">2.4711*K42</f>
        <v>49082.223749999997</v>
      </c>
      <c r="M42" s="29">
        <f t="shared" ref="M42:M43" si="35">K42/$N42</f>
        <v>0.6157104826240225</v>
      </c>
      <c r="N42" s="84">
        <f t="shared" ref="N42:N43" si="36">B42+E42+H42+K42</f>
        <v>32259.48</v>
      </c>
      <c r="O42" s="84">
        <f t="shared" ref="O42:O43" si="37">2.4711*N42</f>
        <v>79716.401027999993</v>
      </c>
    </row>
    <row r="43" spans="1:16" ht="14.25" customHeight="1">
      <c r="A43" s="27">
        <f>'density by Salinity zone'!A43</f>
        <v>2024</v>
      </c>
      <c r="B43" s="84">
        <f>'density by Salinity zone'!S43</f>
        <v>568.64202714103203</v>
      </c>
      <c r="C43" s="84">
        <f t="shared" si="28"/>
        <v>1405.1713132682041</v>
      </c>
      <c r="D43" s="29">
        <f t="shared" si="29"/>
        <v>1.6975267732235576E-2</v>
      </c>
      <c r="E43" s="84">
        <f>'density by Salinity zone'!T43</f>
        <v>3231.8390457504038</v>
      </c>
      <c r="F43" s="84">
        <f t="shared" si="30"/>
        <v>7986.1974659538228</v>
      </c>
      <c r="G43" s="29">
        <f t="shared" si="31"/>
        <v>9.6477802291421888E-2</v>
      </c>
      <c r="H43" s="84">
        <f>'density by Salinity zone'!U43</f>
        <v>8004.2083511211913</v>
      </c>
      <c r="I43" s="84">
        <f t="shared" si="32"/>
        <v>19779.199256455573</v>
      </c>
      <c r="J43" s="29">
        <f t="shared" si="33"/>
        <v>0.23894396344218741</v>
      </c>
      <c r="K43" s="84">
        <f>'density by Salinity zone'!V43</f>
        <v>21693.576176900169</v>
      </c>
      <c r="L43" s="84">
        <f t="shared" si="34"/>
        <v>53606.996090738008</v>
      </c>
      <c r="M43" s="29">
        <f t="shared" si="35"/>
        <v>0.64760296653415506</v>
      </c>
      <c r="N43" s="84">
        <f t="shared" si="36"/>
        <v>33498.265600912797</v>
      </c>
      <c r="O43" s="84">
        <f t="shared" si="37"/>
        <v>82777.5641264156</v>
      </c>
    </row>
    <row r="44" spans="1:16">
      <c r="A44" t="s">
        <v>109</v>
      </c>
      <c r="B44" s="84"/>
      <c r="C44" s="84"/>
    </row>
  </sheetData>
  <mergeCells count="5">
    <mergeCell ref="B1:D1"/>
    <mergeCell ref="E1:G1"/>
    <mergeCell ref="H1:J1"/>
    <mergeCell ref="K1:M1"/>
    <mergeCell ref="N1:O1"/>
  </mergeCells>
  <phoneticPr fontId="0" type="noConversion"/>
  <pageMargins left="0.75" right="0.75" top="1" bottom="1" header="0.5" footer="0.5"/>
  <pageSetup scale="4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45"/>
  <sheetViews>
    <sheetView workbookViewId="0">
      <pane xSplit="2" ySplit="2" topLeftCell="C3" activePane="bottomRight" state="frozen"/>
      <selection pane="bottomRight" activeCell="L53" sqref="L53"/>
      <selection pane="bottomLeft" activeCell="A3" sqref="A3"/>
      <selection pane="topRight" activeCell="C1" sqref="C1"/>
    </sheetView>
  </sheetViews>
  <sheetFormatPr defaultColWidth="8.85546875" defaultRowHeight="15"/>
  <cols>
    <col min="1" max="1" width="10.85546875" style="26" customWidth="1"/>
    <col min="2" max="2" width="10.85546875" style="26" bestFit="1" customWidth="1"/>
    <col min="3" max="4" width="9.85546875" style="26" bestFit="1" customWidth="1"/>
    <col min="5" max="5" width="9.28515625" style="26" bestFit="1" customWidth="1"/>
    <col min="6" max="6" width="9.5703125" style="26" customWidth="1"/>
    <col min="7" max="9" width="9.28515625" style="26" bestFit="1" customWidth="1"/>
    <col min="10" max="10" width="10.42578125" style="26" customWidth="1"/>
    <col min="11" max="11" width="9.28515625" style="26" bestFit="1" customWidth="1"/>
    <col min="12" max="13" width="10.28515625" style="26" bestFit="1" customWidth="1"/>
    <col min="14" max="14" width="10.42578125" style="26" bestFit="1" customWidth="1"/>
    <col min="15" max="17" width="9.28515625" style="26" bestFit="1" customWidth="1"/>
    <col min="18" max="18" width="9.28515625" style="26" customWidth="1"/>
    <col min="19" max="19" width="15.42578125" style="26" bestFit="1" customWidth="1"/>
    <col min="20" max="20" width="10.28515625" style="26" bestFit="1" customWidth="1"/>
    <col min="21" max="22" width="10.5703125" style="26" bestFit="1" customWidth="1"/>
    <col min="23" max="23" width="10.28515625" style="26" bestFit="1" customWidth="1"/>
    <col min="24" max="24" width="9.28515625" style="26" bestFit="1" customWidth="1"/>
    <col min="25" max="26" width="10.28515625" style="26" bestFit="1" customWidth="1"/>
    <col min="27" max="27" width="11.85546875" style="26" bestFit="1" customWidth="1"/>
    <col min="28" max="31" width="11.85546875" style="26" customWidth="1"/>
    <col min="32" max="34" width="9.42578125" style="26" bestFit="1" customWidth="1"/>
    <col min="35" max="35" width="9.28515625" style="26" bestFit="1" customWidth="1"/>
    <col min="36" max="16384" width="8.85546875" style="26"/>
  </cols>
  <sheetData>
    <row r="1" spans="1:58">
      <c r="A1" s="26" t="s">
        <v>412</v>
      </c>
      <c r="B1" s="34" t="s">
        <v>413</v>
      </c>
      <c r="F1" s="26" t="s">
        <v>414</v>
      </c>
      <c r="J1" s="26" t="s">
        <v>415</v>
      </c>
      <c r="N1" s="26" t="s">
        <v>416</v>
      </c>
      <c r="R1" s="26" t="s">
        <v>417</v>
      </c>
      <c r="AB1" s="102" t="s">
        <v>418</v>
      </c>
      <c r="AG1" s="26" t="s">
        <v>413</v>
      </c>
      <c r="AK1" s="26" t="s">
        <v>414</v>
      </c>
      <c r="AO1" s="26" t="s">
        <v>415</v>
      </c>
      <c r="AS1" s="26" t="s">
        <v>416</v>
      </c>
      <c r="AW1" s="26" t="s">
        <v>417</v>
      </c>
    </row>
    <row r="2" spans="1:58">
      <c r="A2" s="26" t="s">
        <v>419</v>
      </c>
      <c r="B2" s="26">
        <v>1</v>
      </c>
      <c r="C2" s="26">
        <v>2</v>
      </c>
      <c r="D2" s="26">
        <v>3</v>
      </c>
      <c r="E2" s="26">
        <v>4</v>
      </c>
      <c r="F2" s="26">
        <v>1</v>
      </c>
      <c r="G2" s="26">
        <v>2</v>
      </c>
      <c r="H2" s="26">
        <v>3</v>
      </c>
      <c r="I2" s="26">
        <v>4</v>
      </c>
      <c r="J2" s="26">
        <v>1</v>
      </c>
      <c r="K2" s="26">
        <v>2</v>
      </c>
      <c r="L2" s="26">
        <v>3</v>
      </c>
      <c r="M2" s="26">
        <v>4</v>
      </c>
      <c r="N2" s="26">
        <v>1</v>
      </c>
      <c r="O2" s="26">
        <v>2</v>
      </c>
      <c r="P2" s="26">
        <v>3</v>
      </c>
      <c r="Q2" s="26">
        <v>4</v>
      </c>
      <c r="R2" s="26" t="s">
        <v>420</v>
      </c>
      <c r="S2" s="26">
        <v>1</v>
      </c>
      <c r="T2" s="26">
        <v>2</v>
      </c>
      <c r="U2" s="26">
        <v>3</v>
      </c>
      <c r="V2" s="26">
        <v>4</v>
      </c>
      <c r="W2" s="26" t="s">
        <v>421</v>
      </c>
      <c r="X2" s="26" t="s">
        <v>422</v>
      </c>
      <c r="Y2" s="26" t="s">
        <v>423</v>
      </c>
      <c r="Z2" s="26" t="s">
        <v>424</v>
      </c>
      <c r="AA2" s="26" t="s">
        <v>113</v>
      </c>
      <c r="AB2" s="26" t="s">
        <v>97</v>
      </c>
      <c r="AC2" s="26" t="s">
        <v>98</v>
      </c>
      <c r="AD2" s="26" t="s">
        <v>99</v>
      </c>
      <c r="AE2" s="26" t="s">
        <v>100</v>
      </c>
      <c r="AF2" s="26" t="s">
        <v>101</v>
      </c>
      <c r="AG2" s="26">
        <v>1</v>
      </c>
      <c r="AH2" s="26">
        <v>2</v>
      </c>
      <c r="AI2" s="26">
        <v>3</v>
      </c>
      <c r="AJ2" s="26">
        <v>4</v>
      </c>
      <c r="AK2" s="26">
        <v>1</v>
      </c>
      <c r="AL2" s="26">
        <v>2</v>
      </c>
      <c r="AM2" s="26">
        <v>3</v>
      </c>
      <c r="AN2" s="26">
        <v>4</v>
      </c>
      <c r="AO2" s="26">
        <v>1</v>
      </c>
      <c r="AP2" s="26">
        <v>2</v>
      </c>
      <c r="AQ2" s="26">
        <v>3</v>
      </c>
      <c r="AR2" s="26">
        <v>4</v>
      </c>
      <c r="AS2" s="26">
        <v>1</v>
      </c>
      <c r="AT2" s="26">
        <v>2</v>
      </c>
      <c r="AU2" s="26">
        <v>3</v>
      </c>
      <c r="AV2" s="26">
        <v>4</v>
      </c>
      <c r="AW2" s="26" t="s">
        <v>420</v>
      </c>
      <c r="AX2" s="26">
        <v>1</v>
      </c>
      <c r="AY2" s="26">
        <v>2</v>
      </c>
      <c r="AZ2" s="26">
        <v>3</v>
      </c>
      <c r="BA2" s="26">
        <v>4</v>
      </c>
      <c r="BB2" s="26" t="s">
        <v>421</v>
      </c>
      <c r="BC2" s="26" t="s">
        <v>422</v>
      </c>
      <c r="BD2" s="26" t="s">
        <v>423</v>
      </c>
      <c r="BE2" s="26" t="s">
        <v>424</v>
      </c>
      <c r="BF2" s="26" t="s">
        <v>113</v>
      </c>
    </row>
    <row r="3" spans="1:58">
      <c r="A3" s="26">
        <v>1978</v>
      </c>
      <c r="B3" s="47"/>
      <c r="C3" s="47"/>
      <c r="D3" s="47"/>
      <c r="E3" s="47"/>
      <c r="F3" s="47"/>
      <c r="G3" s="47"/>
      <c r="H3" s="47"/>
      <c r="I3" s="47"/>
      <c r="J3" s="47"/>
      <c r="K3" s="47"/>
      <c r="L3" s="47"/>
      <c r="M3" s="47"/>
      <c r="N3" s="47"/>
      <c r="O3" s="47"/>
      <c r="P3" s="47"/>
      <c r="Q3" s="47"/>
      <c r="R3" s="47">
        <v>8182.25</v>
      </c>
      <c r="S3" s="47">
        <v>901.2299999999999</v>
      </c>
      <c r="T3" s="47">
        <v>2343.0099999999998</v>
      </c>
      <c r="U3" s="47">
        <v>4197.1000000000004</v>
      </c>
      <c r="V3" s="47">
        <v>1136.47</v>
      </c>
      <c r="W3" s="47"/>
      <c r="X3" s="47"/>
      <c r="Y3" s="47"/>
      <c r="Z3" s="47"/>
      <c r="AA3" s="47">
        <v>16752.539354943143</v>
      </c>
      <c r="AB3" s="47"/>
      <c r="AC3" s="47"/>
      <c r="AD3" s="47"/>
      <c r="AE3" s="47"/>
      <c r="AF3" s="47"/>
      <c r="BF3" s="26" t="s">
        <v>215</v>
      </c>
    </row>
    <row r="4" spans="1:58">
      <c r="A4" s="26">
        <v>1984</v>
      </c>
      <c r="B4" s="47">
        <v>2121.48</v>
      </c>
      <c r="C4" s="47">
        <v>345.91</v>
      </c>
      <c r="D4" s="47">
        <v>131.5</v>
      </c>
      <c r="E4" s="47">
        <v>197.91</v>
      </c>
      <c r="F4" s="47">
        <v>28.43</v>
      </c>
      <c r="G4" s="47">
        <v>73.75</v>
      </c>
      <c r="H4" s="47">
        <v>113.06</v>
      </c>
      <c r="I4" s="47">
        <v>49.12</v>
      </c>
      <c r="J4" s="47">
        <v>168.16</v>
      </c>
      <c r="K4" s="47">
        <v>811.61</v>
      </c>
      <c r="L4" s="47">
        <v>2086.9899999999998</v>
      </c>
      <c r="M4" s="47">
        <v>3260.76</v>
      </c>
      <c r="N4" s="47">
        <v>462.15</v>
      </c>
      <c r="O4" s="47">
        <v>1642.39</v>
      </c>
      <c r="P4" s="47">
        <v>1919.48</v>
      </c>
      <c r="Q4" s="47">
        <v>2057.19</v>
      </c>
      <c r="R4" s="47"/>
      <c r="S4" s="47">
        <f t="shared" ref="S4:S37" si="0">B4+F4+J4+N4</f>
        <v>2780.22</v>
      </c>
      <c r="T4" s="47">
        <f t="shared" ref="T4:T37" si="1">C4+G4+K4+O4</f>
        <v>2873.66</v>
      </c>
      <c r="U4" s="47">
        <f t="shared" ref="U4:U37" si="2">D4+H4+L4+P4</f>
        <v>4251.03</v>
      </c>
      <c r="V4" s="47">
        <f t="shared" ref="V4:V37" si="3">E4+I4+M4+Q4</f>
        <v>5564.9800000000005</v>
      </c>
      <c r="W4" s="47">
        <f t="shared" ref="W4:W37" si="4">SUM(B4:E4)</f>
        <v>2796.7999999999997</v>
      </c>
      <c r="X4" s="47">
        <f t="shared" ref="X4:X37" si="5">SUM(F4:I4)</f>
        <v>264.36</v>
      </c>
      <c r="Y4" s="47">
        <f t="shared" ref="Y4:Y37" si="6">SUM(J4:M4)</f>
        <v>6327.52</v>
      </c>
      <c r="Z4" s="47">
        <f t="shared" ref="Z4:Z37" si="7">SUM(N4:Q4)</f>
        <v>6081.21</v>
      </c>
      <c r="AA4" s="47">
        <f t="shared" ref="AA4:AA37" si="8">SUM(W4:Z4)</f>
        <v>15469.89</v>
      </c>
      <c r="AB4" s="47"/>
      <c r="AC4" s="47"/>
      <c r="AD4" s="47"/>
      <c r="AE4" s="47"/>
      <c r="AF4" s="47">
        <v>295.64</v>
      </c>
      <c r="AG4" s="26" t="s">
        <v>215</v>
      </c>
      <c r="AH4" s="26" t="s">
        <v>215</v>
      </c>
      <c r="AI4" s="26" t="s">
        <v>215</v>
      </c>
      <c r="AJ4" s="26" t="s">
        <v>215</v>
      </c>
      <c r="AK4" s="26" t="s">
        <v>215</v>
      </c>
      <c r="AL4" s="26" t="s">
        <v>215</v>
      </c>
      <c r="AM4" s="26" t="s">
        <v>215</v>
      </c>
      <c r="AN4" s="26" t="s">
        <v>215</v>
      </c>
      <c r="AO4" s="26" t="s">
        <v>215</v>
      </c>
      <c r="AP4" s="26" t="s">
        <v>215</v>
      </c>
      <c r="AQ4" s="26" t="s">
        <v>215</v>
      </c>
      <c r="AR4" s="26" t="s">
        <v>215</v>
      </c>
      <c r="AX4" s="26" t="s">
        <v>215</v>
      </c>
      <c r="AY4" s="26" t="s">
        <v>215</v>
      </c>
      <c r="AZ4" s="26" t="s">
        <v>215</v>
      </c>
      <c r="BA4" s="26" t="s">
        <v>215</v>
      </c>
      <c r="BB4" s="26" t="s">
        <v>215</v>
      </c>
      <c r="BC4" s="26" t="s">
        <v>215</v>
      </c>
      <c r="BD4" s="26" t="s">
        <v>215</v>
      </c>
      <c r="BF4" s="26" t="s">
        <v>215</v>
      </c>
    </row>
    <row r="5" spans="1:58">
      <c r="A5" s="26">
        <v>1985</v>
      </c>
      <c r="B5" s="47">
        <v>1981.14</v>
      </c>
      <c r="C5" s="47">
        <v>317.99</v>
      </c>
      <c r="D5" s="47">
        <v>303.77</v>
      </c>
      <c r="E5" s="47">
        <v>835.03</v>
      </c>
      <c r="F5" s="47">
        <v>143.78</v>
      </c>
      <c r="G5" s="47">
        <v>225.23</v>
      </c>
      <c r="H5" s="47">
        <v>252.73</v>
      </c>
      <c r="I5" s="47">
        <v>149.63</v>
      </c>
      <c r="J5" s="47">
        <v>425.55</v>
      </c>
      <c r="K5" s="47">
        <v>2088.9</v>
      </c>
      <c r="L5" s="47">
        <v>3459.03</v>
      </c>
      <c r="M5" s="47">
        <v>3402.74</v>
      </c>
      <c r="N5" s="47">
        <v>666.29</v>
      </c>
      <c r="O5" s="47">
        <v>1653.13</v>
      </c>
      <c r="P5" s="47">
        <v>2183.5300000000002</v>
      </c>
      <c r="Q5" s="47">
        <v>1784.42</v>
      </c>
      <c r="R5" s="47"/>
      <c r="S5" s="47">
        <f t="shared" si="0"/>
        <v>3216.76</v>
      </c>
      <c r="T5" s="47">
        <f t="shared" si="1"/>
        <v>4285.25</v>
      </c>
      <c r="U5" s="47">
        <f t="shared" si="2"/>
        <v>6199.06</v>
      </c>
      <c r="V5" s="47">
        <f t="shared" si="3"/>
        <v>6171.82</v>
      </c>
      <c r="W5" s="47">
        <f t="shared" si="4"/>
        <v>3437.9300000000003</v>
      </c>
      <c r="X5" s="47">
        <f t="shared" si="5"/>
        <v>771.37</v>
      </c>
      <c r="Y5" s="47">
        <f t="shared" si="6"/>
        <v>9376.2200000000012</v>
      </c>
      <c r="Z5" s="47">
        <f t="shared" si="7"/>
        <v>6287.3700000000008</v>
      </c>
      <c r="AA5" s="47">
        <f t="shared" si="8"/>
        <v>19872.89</v>
      </c>
      <c r="AB5" s="47"/>
      <c r="AC5" s="47"/>
      <c r="AD5" s="47"/>
      <c r="AE5" s="47"/>
      <c r="AF5" s="47"/>
      <c r="AG5" s="26" t="s">
        <v>215</v>
      </c>
      <c r="AH5" s="26" t="s">
        <v>215</v>
      </c>
      <c r="AI5" s="26" t="s">
        <v>215</v>
      </c>
      <c r="AJ5" s="26" t="s">
        <v>215</v>
      </c>
      <c r="AK5" s="26" t="s">
        <v>215</v>
      </c>
      <c r="AL5" s="26" t="s">
        <v>215</v>
      </c>
      <c r="AM5" s="26" t="s">
        <v>215</v>
      </c>
      <c r="AN5" s="26" t="s">
        <v>215</v>
      </c>
      <c r="AX5" s="26" t="s">
        <v>215</v>
      </c>
      <c r="AY5" s="26" t="s">
        <v>215</v>
      </c>
      <c r="AZ5" s="26" t="s">
        <v>215</v>
      </c>
      <c r="BA5" s="26" t="s">
        <v>215</v>
      </c>
      <c r="BB5" s="26" t="s">
        <v>215</v>
      </c>
      <c r="BC5" s="26" t="s">
        <v>215</v>
      </c>
      <c r="BF5" s="26" t="s">
        <v>215</v>
      </c>
    </row>
    <row r="6" spans="1:58">
      <c r="A6" s="26">
        <v>1986</v>
      </c>
      <c r="B6" s="47">
        <v>2318.56</v>
      </c>
      <c r="C6" s="47">
        <v>355.84</v>
      </c>
      <c r="D6" s="47">
        <v>134.99</v>
      </c>
      <c r="E6" s="47">
        <v>1155.74</v>
      </c>
      <c r="F6" s="47">
        <v>25.49</v>
      </c>
      <c r="G6" s="47">
        <v>123.39</v>
      </c>
      <c r="H6" s="47">
        <v>121.13</v>
      </c>
      <c r="I6" s="47">
        <v>183.16</v>
      </c>
      <c r="J6" s="47">
        <v>360.79</v>
      </c>
      <c r="K6" s="47">
        <v>1503.7</v>
      </c>
      <c r="L6" s="47">
        <v>2124.73</v>
      </c>
      <c r="M6" s="47">
        <v>4432.03</v>
      </c>
      <c r="N6" s="47">
        <v>991.58</v>
      </c>
      <c r="O6" s="47">
        <v>1543.33</v>
      </c>
      <c r="P6" s="47">
        <v>1414.37</v>
      </c>
      <c r="Q6" s="47">
        <v>2398.44</v>
      </c>
      <c r="R6" s="47"/>
      <c r="S6" s="47">
        <f t="shared" si="0"/>
        <v>3696.4199999999996</v>
      </c>
      <c r="T6" s="47">
        <f t="shared" si="1"/>
        <v>3526.26</v>
      </c>
      <c r="U6" s="47">
        <f t="shared" si="2"/>
        <v>3795.22</v>
      </c>
      <c r="V6" s="47">
        <f t="shared" si="3"/>
        <v>8169.3700000000008</v>
      </c>
      <c r="W6" s="47">
        <f t="shared" si="4"/>
        <v>3965.13</v>
      </c>
      <c r="X6" s="47">
        <f t="shared" si="5"/>
        <v>453.16999999999996</v>
      </c>
      <c r="Y6" s="47">
        <f t="shared" si="6"/>
        <v>8421.25</v>
      </c>
      <c r="Z6" s="47">
        <f t="shared" si="7"/>
        <v>6347.7199999999993</v>
      </c>
      <c r="AA6" s="47">
        <f t="shared" si="8"/>
        <v>19187.269999999997</v>
      </c>
      <c r="AB6" s="47"/>
      <c r="AC6" s="47"/>
      <c r="AD6" s="47"/>
      <c r="AE6" s="47"/>
      <c r="AF6" s="47">
        <v>111.69</v>
      </c>
      <c r="AG6" s="26" t="s">
        <v>215</v>
      </c>
      <c r="AH6" s="26" t="s">
        <v>215</v>
      </c>
      <c r="AI6" s="26" t="s">
        <v>215</v>
      </c>
      <c r="AJ6" s="26" t="s">
        <v>215</v>
      </c>
      <c r="AK6" s="26" t="s">
        <v>215</v>
      </c>
      <c r="AL6" s="26" t="s">
        <v>215</v>
      </c>
      <c r="AM6" s="26" t="s">
        <v>215</v>
      </c>
      <c r="AN6" s="26" t="s">
        <v>215</v>
      </c>
      <c r="AX6" s="26" t="s">
        <v>215</v>
      </c>
      <c r="AY6" s="26" t="s">
        <v>215</v>
      </c>
      <c r="AZ6" s="26" t="s">
        <v>215</v>
      </c>
      <c r="BA6" s="26" t="s">
        <v>215</v>
      </c>
      <c r="BB6" s="26" t="s">
        <v>215</v>
      </c>
      <c r="BC6" s="26" t="s">
        <v>215</v>
      </c>
      <c r="BF6" s="26" t="s">
        <v>215</v>
      </c>
    </row>
    <row r="7" spans="1:58">
      <c r="A7" s="26">
        <v>1987</v>
      </c>
      <c r="B7" s="47">
        <v>2106.67</v>
      </c>
      <c r="C7" s="47">
        <v>90.32</v>
      </c>
      <c r="D7" s="47">
        <v>66.63</v>
      </c>
      <c r="E7" s="47">
        <v>1535.24</v>
      </c>
      <c r="F7" s="47">
        <v>41.57</v>
      </c>
      <c r="G7" s="47">
        <v>93.37</v>
      </c>
      <c r="H7" s="47">
        <v>155.91999999999999</v>
      </c>
      <c r="I7" s="47">
        <v>409.21</v>
      </c>
      <c r="J7" s="47">
        <v>598.02</v>
      </c>
      <c r="K7" s="47">
        <v>1241.23</v>
      </c>
      <c r="L7" s="47">
        <v>1925.15</v>
      </c>
      <c r="M7" s="47">
        <v>5494.85</v>
      </c>
      <c r="N7" s="47">
        <v>878.71</v>
      </c>
      <c r="O7" s="47">
        <v>1582.17</v>
      </c>
      <c r="P7" s="47">
        <v>1415.6</v>
      </c>
      <c r="Q7" s="47">
        <v>2453.54</v>
      </c>
      <c r="R7" s="47"/>
      <c r="S7" s="47">
        <f t="shared" si="0"/>
        <v>3624.9700000000003</v>
      </c>
      <c r="T7" s="47">
        <f t="shared" si="1"/>
        <v>3007.09</v>
      </c>
      <c r="U7" s="47">
        <f t="shared" si="2"/>
        <v>3563.3</v>
      </c>
      <c r="V7" s="47">
        <f t="shared" si="3"/>
        <v>9892.84</v>
      </c>
      <c r="W7" s="47">
        <f t="shared" si="4"/>
        <v>3798.8600000000006</v>
      </c>
      <c r="X7" s="47">
        <f t="shared" si="5"/>
        <v>700.06999999999994</v>
      </c>
      <c r="Y7" s="47">
        <f t="shared" si="6"/>
        <v>9259.25</v>
      </c>
      <c r="Z7" s="47">
        <f t="shared" si="7"/>
        <v>6330.02</v>
      </c>
      <c r="AA7" s="47">
        <f t="shared" si="8"/>
        <v>20088.2</v>
      </c>
      <c r="AB7" s="47"/>
      <c r="AC7" s="47"/>
      <c r="AD7" s="47"/>
      <c r="AE7" s="47"/>
      <c r="AF7" s="47"/>
      <c r="AG7" s="26" t="s">
        <v>215</v>
      </c>
      <c r="AH7" s="26" t="s">
        <v>215</v>
      </c>
      <c r="AI7" s="26" t="s">
        <v>215</v>
      </c>
      <c r="AJ7" s="26" t="s">
        <v>215</v>
      </c>
      <c r="AK7" s="26" t="s">
        <v>215</v>
      </c>
      <c r="AL7" s="26" t="s">
        <v>215</v>
      </c>
      <c r="AM7" s="26" t="s">
        <v>215</v>
      </c>
      <c r="AN7" s="26" t="s">
        <v>215</v>
      </c>
      <c r="AX7" s="26" t="s">
        <v>215</v>
      </c>
      <c r="AY7" s="26" t="s">
        <v>215</v>
      </c>
      <c r="AZ7" s="26" t="s">
        <v>215</v>
      </c>
      <c r="BA7" s="26" t="s">
        <v>215</v>
      </c>
      <c r="BB7" s="26" t="s">
        <v>215</v>
      </c>
      <c r="BC7" s="26" t="s">
        <v>215</v>
      </c>
      <c r="BF7" s="26" t="s">
        <v>215</v>
      </c>
    </row>
    <row r="8" spans="1:58">
      <c r="A8" s="26">
        <v>1989</v>
      </c>
      <c r="B8" s="47">
        <v>2006.58</v>
      </c>
      <c r="C8" s="47">
        <v>335.75</v>
      </c>
      <c r="D8" s="47">
        <v>119.16</v>
      </c>
      <c r="E8" s="47">
        <v>791.97</v>
      </c>
      <c r="F8" s="47">
        <v>171.39</v>
      </c>
      <c r="G8" s="47">
        <v>293.05</v>
      </c>
      <c r="H8" s="47">
        <v>100.55</v>
      </c>
      <c r="I8" s="47">
        <v>991.53</v>
      </c>
      <c r="J8" s="47">
        <v>594.05999999999995</v>
      </c>
      <c r="K8" s="47">
        <v>2020.64</v>
      </c>
      <c r="L8" s="47">
        <v>2556.85</v>
      </c>
      <c r="M8" s="47">
        <v>6636.19</v>
      </c>
      <c r="N8" s="47">
        <v>542.75</v>
      </c>
      <c r="O8" s="47">
        <v>1683.12</v>
      </c>
      <c r="P8" s="47">
        <v>941.92</v>
      </c>
      <c r="Q8" s="47">
        <v>4366.18</v>
      </c>
      <c r="R8" s="47"/>
      <c r="S8" s="47">
        <f t="shared" si="0"/>
        <v>3314.7799999999997</v>
      </c>
      <c r="T8" s="47">
        <f t="shared" si="1"/>
        <v>4332.5599999999995</v>
      </c>
      <c r="U8" s="47">
        <f t="shared" si="2"/>
        <v>3718.48</v>
      </c>
      <c r="V8" s="47">
        <f t="shared" si="3"/>
        <v>12785.869999999999</v>
      </c>
      <c r="W8" s="47">
        <f t="shared" si="4"/>
        <v>3253.46</v>
      </c>
      <c r="X8" s="47">
        <f t="shared" si="5"/>
        <v>1556.52</v>
      </c>
      <c r="Y8" s="47">
        <f t="shared" si="6"/>
        <v>11807.739999999998</v>
      </c>
      <c r="Z8" s="47">
        <f t="shared" si="7"/>
        <v>7533.97</v>
      </c>
      <c r="AA8" s="47">
        <f t="shared" si="8"/>
        <v>24151.69</v>
      </c>
      <c r="AB8" s="47"/>
      <c r="AC8" s="47"/>
      <c r="AD8" s="47"/>
      <c r="AE8" s="47"/>
      <c r="AF8" s="47"/>
      <c r="AG8" s="26" t="s">
        <v>215</v>
      </c>
      <c r="AH8" s="26" t="s">
        <v>215</v>
      </c>
      <c r="AI8" s="26" t="s">
        <v>215</v>
      </c>
      <c r="AJ8" s="26" t="s">
        <v>215</v>
      </c>
      <c r="AK8" s="26" t="s">
        <v>215</v>
      </c>
      <c r="AL8" s="26" t="s">
        <v>215</v>
      </c>
      <c r="AM8" s="26" t="s">
        <v>215</v>
      </c>
      <c r="AN8" s="26" t="s">
        <v>215</v>
      </c>
      <c r="AX8" s="26" t="s">
        <v>215</v>
      </c>
      <c r="AY8" s="26" t="s">
        <v>215</v>
      </c>
      <c r="AZ8" s="26" t="s">
        <v>215</v>
      </c>
      <c r="BA8" s="26" t="s">
        <v>215</v>
      </c>
      <c r="BB8" s="26" t="s">
        <v>215</v>
      </c>
      <c r="BC8" s="26" t="s">
        <v>215</v>
      </c>
      <c r="BF8" s="26" t="s">
        <v>215</v>
      </c>
    </row>
    <row r="9" spans="1:58">
      <c r="A9" s="26">
        <v>1990</v>
      </c>
      <c r="B9" s="47">
        <v>1685.36</v>
      </c>
      <c r="C9" s="47">
        <v>311.44</v>
      </c>
      <c r="D9" s="47">
        <v>159</v>
      </c>
      <c r="E9" s="47">
        <v>1268.02</v>
      </c>
      <c r="F9" s="47">
        <v>138.71</v>
      </c>
      <c r="G9" s="47">
        <v>546.42999999999995</v>
      </c>
      <c r="H9" s="47">
        <v>271.75</v>
      </c>
      <c r="I9" s="47">
        <v>850.43</v>
      </c>
      <c r="J9" s="47">
        <v>1119.6400000000001</v>
      </c>
      <c r="K9" s="47">
        <v>2561.29</v>
      </c>
      <c r="L9" s="47">
        <v>2822.73</v>
      </c>
      <c r="M9" s="47">
        <v>4572.37</v>
      </c>
      <c r="N9" s="47">
        <v>604.6</v>
      </c>
      <c r="O9" s="47">
        <v>2160.63</v>
      </c>
      <c r="P9" s="47">
        <v>720.51</v>
      </c>
      <c r="Q9" s="47">
        <v>4498.7700000000004</v>
      </c>
      <c r="R9" s="47"/>
      <c r="S9" s="47">
        <f t="shared" si="0"/>
        <v>3548.31</v>
      </c>
      <c r="T9" s="47">
        <f t="shared" si="1"/>
        <v>5579.79</v>
      </c>
      <c r="U9" s="47">
        <f t="shared" si="2"/>
        <v>3973.99</v>
      </c>
      <c r="V9" s="47">
        <f t="shared" si="3"/>
        <v>11189.59</v>
      </c>
      <c r="W9" s="47">
        <f t="shared" si="4"/>
        <v>3423.82</v>
      </c>
      <c r="X9" s="47">
        <f t="shared" si="5"/>
        <v>1807.32</v>
      </c>
      <c r="Y9" s="47">
        <f t="shared" si="6"/>
        <v>11076.029999999999</v>
      </c>
      <c r="Z9" s="47">
        <f t="shared" si="7"/>
        <v>7984.51</v>
      </c>
      <c r="AA9" s="47">
        <f t="shared" si="8"/>
        <v>24291.68</v>
      </c>
      <c r="AB9" s="47"/>
      <c r="AC9" s="47"/>
      <c r="AD9" s="47"/>
      <c r="AE9" s="47"/>
      <c r="AF9" s="47"/>
      <c r="AG9" s="26" t="s">
        <v>215</v>
      </c>
      <c r="AH9" s="26" t="s">
        <v>215</v>
      </c>
      <c r="AI9" s="26" t="s">
        <v>215</v>
      </c>
      <c r="AJ9" s="26" t="s">
        <v>215</v>
      </c>
      <c r="AK9" s="26" t="s">
        <v>215</v>
      </c>
      <c r="AL9" s="26" t="s">
        <v>215</v>
      </c>
      <c r="AM9" s="26" t="s">
        <v>215</v>
      </c>
      <c r="AN9" s="26" t="s">
        <v>215</v>
      </c>
      <c r="AX9" s="26" t="s">
        <v>215</v>
      </c>
      <c r="AY9" s="26" t="s">
        <v>215</v>
      </c>
      <c r="AZ9" s="26" t="s">
        <v>215</v>
      </c>
      <c r="BA9" s="26" t="s">
        <v>215</v>
      </c>
      <c r="BB9" s="26" t="s">
        <v>215</v>
      </c>
      <c r="BC9" s="26" t="s">
        <v>215</v>
      </c>
      <c r="BF9" s="26" t="s">
        <v>215</v>
      </c>
    </row>
    <row r="10" spans="1:58">
      <c r="A10" s="26">
        <v>1991</v>
      </c>
      <c r="B10" s="47">
        <v>1578.52</v>
      </c>
      <c r="C10" s="47">
        <v>323.87</v>
      </c>
      <c r="D10" s="47">
        <v>136.16</v>
      </c>
      <c r="E10" s="47">
        <v>1714.52</v>
      </c>
      <c r="F10" s="47">
        <v>313.89999999999998</v>
      </c>
      <c r="G10" s="47">
        <v>153.08000000000001</v>
      </c>
      <c r="H10" s="47">
        <v>201.61</v>
      </c>
      <c r="I10" s="47">
        <v>1138.8800000000001</v>
      </c>
      <c r="J10" s="47">
        <v>445.83</v>
      </c>
      <c r="K10" s="47">
        <v>2295.83</v>
      </c>
      <c r="L10" s="47">
        <v>2668.04</v>
      </c>
      <c r="M10" s="47">
        <v>5670.91</v>
      </c>
      <c r="N10" s="47">
        <v>862.71</v>
      </c>
      <c r="O10" s="47">
        <v>2085.19</v>
      </c>
      <c r="P10" s="47">
        <v>1687.67</v>
      </c>
      <c r="Q10" s="47">
        <v>4348.25</v>
      </c>
      <c r="R10" s="47"/>
      <c r="S10" s="47">
        <f t="shared" si="0"/>
        <v>3200.96</v>
      </c>
      <c r="T10" s="47">
        <f t="shared" si="1"/>
        <v>4857.9699999999993</v>
      </c>
      <c r="U10" s="47">
        <f t="shared" si="2"/>
        <v>4693.4799999999996</v>
      </c>
      <c r="V10" s="47">
        <f t="shared" si="3"/>
        <v>12872.56</v>
      </c>
      <c r="W10" s="47">
        <f t="shared" si="4"/>
        <v>3753.0699999999997</v>
      </c>
      <c r="X10" s="47">
        <f t="shared" si="5"/>
        <v>1807.4700000000003</v>
      </c>
      <c r="Y10" s="47">
        <f t="shared" si="6"/>
        <v>11080.61</v>
      </c>
      <c r="Z10" s="47">
        <f t="shared" si="7"/>
        <v>8983.82</v>
      </c>
      <c r="AA10" s="47">
        <f t="shared" si="8"/>
        <v>25624.97</v>
      </c>
      <c r="AB10" s="47"/>
      <c r="AC10" s="47"/>
      <c r="AD10" s="47"/>
      <c r="AE10" s="47"/>
      <c r="AF10" s="47"/>
      <c r="AG10" s="26" t="s">
        <v>215</v>
      </c>
      <c r="AH10" s="26" t="s">
        <v>215</v>
      </c>
      <c r="AI10" s="26" t="s">
        <v>215</v>
      </c>
      <c r="AJ10" s="26" t="s">
        <v>215</v>
      </c>
      <c r="AK10" s="26" t="s">
        <v>215</v>
      </c>
      <c r="AL10" s="26" t="s">
        <v>215</v>
      </c>
      <c r="AM10" s="26" t="s">
        <v>215</v>
      </c>
      <c r="AN10" s="26" t="s">
        <v>215</v>
      </c>
      <c r="AX10" s="26" t="s">
        <v>215</v>
      </c>
      <c r="AY10" s="26" t="s">
        <v>215</v>
      </c>
      <c r="AZ10" s="26" t="s">
        <v>215</v>
      </c>
      <c r="BA10" s="26" t="s">
        <v>215</v>
      </c>
      <c r="BB10" s="26" t="s">
        <v>215</v>
      </c>
      <c r="BC10" s="26" t="s">
        <v>215</v>
      </c>
      <c r="BF10" s="26" t="s">
        <v>215</v>
      </c>
    </row>
    <row r="11" spans="1:58">
      <c r="A11" s="26">
        <v>1992</v>
      </c>
      <c r="B11" s="47">
        <v>1615.16</v>
      </c>
      <c r="C11" s="47">
        <v>232.47</v>
      </c>
      <c r="D11" s="47">
        <v>188.53</v>
      </c>
      <c r="E11" s="47">
        <v>1173.32</v>
      </c>
      <c r="F11" s="47">
        <v>258.60000000000002</v>
      </c>
      <c r="G11" s="47">
        <v>524.46</v>
      </c>
      <c r="H11" s="47">
        <v>207.86</v>
      </c>
      <c r="I11" s="47">
        <v>978.55</v>
      </c>
      <c r="J11" s="47">
        <v>1077.6600000000001</v>
      </c>
      <c r="K11" s="47">
        <v>4068.87</v>
      </c>
      <c r="L11" s="47">
        <v>5701.92</v>
      </c>
      <c r="M11" s="47">
        <v>3263.44</v>
      </c>
      <c r="N11" s="47">
        <v>881.02</v>
      </c>
      <c r="O11" s="47">
        <v>2473.7199999999998</v>
      </c>
      <c r="P11" s="47">
        <v>1260.83</v>
      </c>
      <c r="Q11" s="47">
        <v>4659.8999999999996</v>
      </c>
      <c r="R11" s="47"/>
      <c r="S11" s="47">
        <f t="shared" si="0"/>
        <v>3832.44</v>
      </c>
      <c r="T11" s="47">
        <f t="shared" si="1"/>
        <v>7299.52</v>
      </c>
      <c r="U11" s="47">
        <f t="shared" si="2"/>
        <v>7359.14</v>
      </c>
      <c r="V11" s="47">
        <f t="shared" si="3"/>
        <v>10075.209999999999</v>
      </c>
      <c r="W11" s="47">
        <f t="shared" si="4"/>
        <v>3209.48</v>
      </c>
      <c r="X11" s="47">
        <f t="shared" si="5"/>
        <v>1969.47</v>
      </c>
      <c r="Y11" s="47">
        <f t="shared" si="6"/>
        <v>14111.890000000001</v>
      </c>
      <c r="Z11" s="47">
        <f t="shared" si="7"/>
        <v>9275.4699999999993</v>
      </c>
      <c r="AA11" s="47">
        <f t="shared" si="8"/>
        <v>28566.309999999998</v>
      </c>
      <c r="AB11" s="47"/>
      <c r="AC11" s="47"/>
      <c r="AD11" s="47"/>
      <c r="AE11" s="47"/>
      <c r="AF11" s="47"/>
      <c r="AG11" s="26" t="s">
        <v>215</v>
      </c>
      <c r="AH11" s="26" t="s">
        <v>215</v>
      </c>
      <c r="AI11" s="26" t="s">
        <v>215</v>
      </c>
      <c r="AJ11" s="26" t="s">
        <v>215</v>
      </c>
      <c r="AK11" s="26" t="s">
        <v>215</v>
      </c>
      <c r="AL11" s="26" t="s">
        <v>215</v>
      </c>
      <c r="AM11" s="26" t="s">
        <v>215</v>
      </c>
      <c r="AN11" s="26" t="s">
        <v>215</v>
      </c>
      <c r="AX11" s="26" t="s">
        <v>215</v>
      </c>
      <c r="AY11" s="26" t="s">
        <v>215</v>
      </c>
      <c r="AZ11" s="26" t="s">
        <v>215</v>
      </c>
      <c r="BA11" s="26" t="s">
        <v>215</v>
      </c>
      <c r="BB11" s="26" t="s">
        <v>215</v>
      </c>
      <c r="BC11" s="26" t="s">
        <v>215</v>
      </c>
      <c r="BF11" s="26" t="s">
        <v>215</v>
      </c>
    </row>
    <row r="12" spans="1:58">
      <c r="A12" s="26">
        <v>1993</v>
      </c>
      <c r="B12" s="47">
        <v>1579.71</v>
      </c>
      <c r="C12" s="47">
        <v>193.72</v>
      </c>
      <c r="D12" s="47">
        <v>247.33</v>
      </c>
      <c r="E12" s="47">
        <v>1194.29</v>
      </c>
      <c r="F12" s="47">
        <v>145.97999999999999</v>
      </c>
      <c r="G12" s="47">
        <v>144.91</v>
      </c>
      <c r="H12" s="47">
        <v>161.56</v>
      </c>
      <c r="I12" s="47">
        <v>1078.82</v>
      </c>
      <c r="J12" s="47">
        <v>1719.17</v>
      </c>
      <c r="K12" s="47">
        <v>7133.11</v>
      </c>
      <c r="L12" s="47">
        <v>3387.92</v>
      </c>
      <c r="M12" s="47">
        <v>2882.57</v>
      </c>
      <c r="N12" s="47">
        <v>1078.25</v>
      </c>
      <c r="O12" s="47">
        <v>2560.9699999999998</v>
      </c>
      <c r="P12" s="47">
        <v>1637.9</v>
      </c>
      <c r="Q12" s="47">
        <v>4441.5</v>
      </c>
      <c r="R12" s="47"/>
      <c r="S12" s="47">
        <f t="shared" si="0"/>
        <v>4523.1100000000006</v>
      </c>
      <c r="T12" s="47">
        <f t="shared" si="1"/>
        <v>10032.709999999999</v>
      </c>
      <c r="U12" s="47">
        <f t="shared" si="2"/>
        <v>5434.71</v>
      </c>
      <c r="V12" s="47">
        <f t="shared" si="3"/>
        <v>9597.18</v>
      </c>
      <c r="W12" s="47">
        <f t="shared" si="4"/>
        <v>3215.05</v>
      </c>
      <c r="X12" s="47">
        <f t="shared" si="5"/>
        <v>1531.27</v>
      </c>
      <c r="Y12" s="47">
        <f t="shared" si="6"/>
        <v>15122.769999999999</v>
      </c>
      <c r="Z12" s="47">
        <f t="shared" si="7"/>
        <v>9718.619999999999</v>
      </c>
      <c r="AA12" s="47">
        <f t="shared" si="8"/>
        <v>29587.709999999995</v>
      </c>
      <c r="AB12" s="47"/>
      <c r="AC12" s="47"/>
      <c r="AD12" s="47"/>
      <c r="AE12" s="47"/>
      <c r="AF12" s="47"/>
      <c r="AG12" s="26" t="s">
        <v>215</v>
      </c>
      <c r="AH12" s="26" t="s">
        <v>215</v>
      </c>
      <c r="AI12" s="26" t="s">
        <v>215</v>
      </c>
      <c r="AJ12" s="26" t="s">
        <v>215</v>
      </c>
      <c r="AK12" s="26" t="s">
        <v>215</v>
      </c>
      <c r="AL12" s="26" t="s">
        <v>215</v>
      </c>
      <c r="AM12" s="26" t="s">
        <v>215</v>
      </c>
      <c r="AN12" s="26" t="s">
        <v>215</v>
      </c>
      <c r="AX12" s="26" t="s">
        <v>215</v>
      </c>
      <c r="AY12" s="26" t="s">
        <v>215</v>
      </c>
      <c r="AZ12" s="26" t="s">
        <v>215</v>
      </c>
      <c r="BA12" s="26" t="s">
        <v>215</v>
      </c>
      <c r="BB12" s="26" t="s">
        <v>215</v>
      </c>
      <c r="BC12" s="26" t="s">
        <v>215</v>
      </c>
      <c r="BF12" s="26" t="s">
        <v>215</v>
      </c>
    </row>
    <row r="13" spans="1:58">
      <c r="A13" s="26">
        <v>1994</v>
      </c>
      <c r="B13" s="47">
        <v>2404.96</v>
      </c>
      <c r="C13" s="47">
        <v>252.39</v>
      </c>
      <c r="D13" s="47">
        <v>148.56</v>
      </c>
      <c r="E13" s="47">
        <v>948.91</v>
      </c>
      <c r="F13" s="47">
        <v>220.2</v>
      </c>
      <c r="G13" s="47">
        <v>153.30000000000001</v>
      </c>
      <c r="H13" s="47">
        <v>85.95</v>
      </c>
      <c r="I13" s="47">
        <v>1191.7</v>
      </c>
      <c r="J13" s="47">
        <v>707.35</v>
      </c>
      <c r="K13" s="47">
        <v>4699.29</v>
      </c>
      <c r="L13" s="47">
        <v>3498.7</v>
      </c>
      <c r="M13" s="47">
        <v>2984.75</v>
      </c>
      <c r="N13" s="47">
        <v>1145.67</v>
      </c>
      <c r="O13" s="47">
        <v>2259.9899999999998</v>
      </c>
      <c r="P13" s="47">
        <v>1407.24</v>
      </c>
      <c r="Q13" s="47">
        <v>4375.6499999999996</v>
      </c>
      <c r="R13" s="47"/>
      <c r="S13" s="47">
        <f t="shared" si="0"/>
        <v>4478.18</v>
      </c>
      <c r="T13" s="47">
        <f t="shared" si="1"/>
        <v>7364.9699999999993</v>
      </c>
      <c r="U13" s="47">
        <f t="shared" si="2"/>
        <v>5140.45</v>
      </c>
      <c r="V13" s="47">
        <f t="shared" si="3"/>
        <v>9501.01</v>
      </c>
      <c r="W13" s="47">
        <f t="shared" si="4"/>
        <v>3754.8199999999997</v>
      </c>
      <c r="X13" s="47">
        <f t="shared" si="5"/>
        <v>1651.15</v>
      </c>
      <c r="Y13" s="47">
        <f t="shared" si="6"/>
        <v>11890.09</v>
      </c>
      <c r="Z13" s="47">
        <f t="shared" si="7"/>
        <v>9188.5499999999993</v>
      </c>
      <c r="AA13" s="47">
        <f t="shared" si="8"/>
        <v>26484.609999999997</v>
      </c>
      <c r="AB13" s="47"/>
      <c r="AC13" s="47"/>
      <c r="AD13" s="47"/>
      <c r="AE13" s="47"/>
      <c r="AF13" s="47"/>
      <c r="AG13" s="26" t="s">
        <v>215</v>
      </c>
      <c r="AH13" s="26" t="s">
        <v>215</v>
      </c>
      <c r="AI13" s="26" t="s">
        <v>215</v>
      </c>
      <c r="AJ13" s="26" t="s">
        <v>215</v>
      </c>
      <c r="AK13" s="26" t="s">
        <v>215</v>
      </c>
      <c r="AL13" s="26" t="s">
        <v>215</v>
      </c>
      <c r="AM13" s="26" t="s">
        <v>215</v>
      </c>
      <c r="AN13" s="26" t="s">
        <v>215</v>
      </c>
      <c r="AX13" s="26" t="s">
        <v>215</v>
      </c>
      <c r="AY13" s="26" t="s">
        <v>215</v>
      </c>
      <c r="AZ13" s="26" t="s">
        <v>215</v>
      </c>
      <c r="BA13" s="26" t="s">
        <v>215</v>
      </c>
      <c r="BB13" s="26" t="s">
        <v>215</v>
      </c>
      <c r="BC13" s="26" t="s">
        <v>215</v>
      </c>
      <c r="BF13" s="26" t="s">
        <v>215</v>
      </c>
    </row>
    <row r="14" spans="1:58">
      <c r="A14" s="26">
        <v>1995</v>
      </c>
      <c r="B14" s="47">
        <v>1657.68</v>
      </c>
      <c r="C14" s="47">
        <v>243.52</v>
      </c>
      <c r="D14" s="47">
        <v>106.93</v>
      </c>
      <c r="E14" s="47">
        <v>784.19</v>
      </c>
      <c r="F14" s="47">
        <v>98.44</v>
      </c>
      <c r="G14" s="47">
        <v>273.85000000000002</v>
      </c>
      <c r="H14" s="47">
        <v>109.55</v>
      </c>
      <c r="I14" s="47">
        <v>970.59</v>
      </c>
      <c r="J14" s="47">
        <v>993.88</v>
      </c>
      <c r="K14" s="47">
        <v>4276.83</v>
      </c>
      <c r="L14" s="47">
        <v>1769.7</v>
      </c>
      <c r="M14" s="47">
        <v>4251.6400000000003</v>
      </c>
      <c r="N14" s="47">
        <v>1453.03</v>
      </c>
      <c r="O14" s="47">
        <v>1614.28</v>
      </c>
      <c r="P14" s="47">
        <v>935.71</v>
      </c>
      <c r="Q14" s="47">
        <v>4711.97</v>
      </c>
      <c r="R14" s="47"/>
      <c r="S14" s="47">
        <f t="shared" si="0"/>
        <v>4203.03</v>
      </c>
      <c r="T14" s="47">
        <f t="shared" si="1"/>
        <v>6408.48</v>
      </c>
      <c r="U14" s="47">
        <f t="shared" si="2"/>
        <v>2921.8900000000003</v>
      </c>
      <c r="V14" s="47">
        <f t="shared" si="3"/>
        <v>10718.39</v>
      </c>
      <c r="W14" s="47">
        <f t="shared" si="4"/>
        <v>2792.32</v>
      </c>
      <c r="X14" s="47">
        <f t="shared" si="5"/>
        <v>1452.43</v>
      </c>
      <c r="Y14" s="47">
        <f t="shared" si="6"/>
        <v>11292.05</v>
      </c>
      <c r="Z14" s="47">
        <f t="shared" si="7"/>
        <v>8714.99</v>
      </c>
      <c r="AA14" s="47">
        <f t="shared" si="8"/>
        <v>24251.79</v>
      </c>
      <c r="AB14" s="47"/>
      <c r="AC14" s="47"/>
      <c r="AD14" s="47"/>
      <c r="AE14" s="47"/>
      <c r="AF14" s="47"/>
      <c r="AG14" s="26" t="s">
        <v>215</v>
      </c>
      <c r="AH14" s="26" t="s">
        <v>215</v>
      </c>
      <c r="AI14" s="26" t="s">
        <v>215</v>
      </c>
      <c r="AJ14" s="26" t="s">
        <v>215</v>
      </c>
      <c r="AK14" s="26" t="s">
        <v>215</v>
      </c>
      <c r="AL14" s="26" t="s">
        <v>215</v>
      </c>
      <c r="AM14" s="26" t="s">
        <v>215</v>
      </c>
      <c r="AN14" s="26" t="s">
        <v>215</v>
      </c>
      <c r="AX14" s="26" t="s">
        <v>215</v>
      </c>
      <c r="AY14" s="26" t="s">
        <v>215</v>
      </c>
      <c r="AZ14" s="26" t="s">
        <v>215</v>
      </c>
      <c r="BA14" s="26" t="s">
        <v>215</v>
      </c>
      <c r="BB14" s="26" t="s">
        <v>215</v>
      </c>
      <c r="BC14" s="26" t="s">
        <v>215</v>
      </c>
      <c r="BF14" s="26" t="s">
        <v>215</v>
      </c>
    </row>
    <row r="15" spans="1:58">
      <c r="A15" s="26">
        <v>1996</v>
      </c>
      <c r="B15" s="47">
        <v>1813.68</v>
      </c>
      <c r="C15" s="47">
        <v>318.19</v>
      </c>
      <c r="D15" s="47">
        <v>244.18</v>
      </c>
      <c r="E15" s="47">
        <v>582.65</v>
      </c>
      <c r="F15" s="47">
        <v>95.4</v>
      </c>
      <c r="G15" s="47">
        <v>304.17</v>
      </c>
      <c r="H15" s="47">
        <v>190.53</v>
      </c>
      <c r="I15" s="47">
        <v>1108.8399999999999</v>
      </c>
      <c r="J15" s="47">
        <v>1089.21</v>
      </c>
      <c r="K15" s="47">
        <v>3226.8</v>
      </c>
      <c r="L15" s="47">
        <v>3296.97</v>
      </c>
      <c r="M15" s="47">
        <v>4534.12</v>
      </c>
      <c r="N15" s="47">
        <v>1143.75</v>
      </c>
      <c r="O15" s="47">
        <v>1800.6</v>
      </c>
      <c r="P15" s="47">
        <v>1207.67</v>
      </c>
      <c r="Q15" s="47">
        <v>4738.83</v>
      </c>
      <c r="R15" s="47"/>
      <c r="S15" s="47">
        <f t="shared" si="0"/>
        <v>4142.04</v>
      </c>
      <c r="T15" s="47">
        <f t="shared" si="1"/>
        <v>5649.76</v>
      </c>
      <c r="U15" s="47">
        <f t="shared" si="2"/>
        <v>4939.3500000000004</v>
      </c>
      <c r="V15" s="47">
        <f t="shared" si="3"/>
        <v>10964.439999999999</v>
      </c>
      <c r="W15" s="47">
        <f t="shared" si="4"/>
        <v>2958.7</v>
      </c>
      <c r="X15" s="47">
        <f t="shared" si="5"/>
        <v>1698.94</v>
      </c>
      <c r="Y15" s="47">
        <f t="shared" si="6"/>
        <v>12147.099999999999</v>
      </c>
      <c r="Z15" s="47">
        <f t="shared" si="7"/>
        <v>8890.85</v>
      </c>
      <c r="AA15" s="47">
        <f t="shared" si="8"/>
        <v>25695.589999999997</v>
      </c>
      <c r="AB15" s="47"/>
      <c r="AC15" s="47"/>
      <c r="AD15" s="47"/>
      <c r="AE15" s="47"/>
      <c r="AF15" s="47"/>
      <c r="AG15" s="26" t="s">
        <v>215</v>
      </c>
      <c r="AH15" s="26" t="s">
        <v>215</v>
      </c>
      <c r="AI15" s="26" t="s">
        <v>215</v>
      </c>
      <c r="AJ15" s="26" t="s">
        <v>215</v>
      </c>
      <c r="AK15" s="26" t="s">
        <v>215</v>
      </c>
      <c r="AL15" s="26" t="s">
        <v>215</v>
      </c>
      <c r="AM15" s="26" t="s">
        <v>215</v>
      </c>
      <c r="AN15" s="26" t="s">
        <v>215</v>
      </c>
      <c r="AX15" s="26" t="s">
        <v>215</v>
      </c>
      <c r="AY15" s="26" t="s">
        <v>215</v>
      </c>
      <c r="AZ15" s="26" t="s">
        <v>215</v>
      </c>
      <c r="BA15" s="26" t="s">
        <v>215</v>
      </c>
      <c r="BB15" s="26" t="s">
        <v>215</v>
      </c>
      <c r="BC15" s="26" t="s">
        <v>215</v>
      </c>
      <c r="BF15" s="26" t="s">
        <v>215</v>
      </c>
    </row>
    <row r="16" spans="1:58">
      <c r="A16" s="26">
        <v>1997</v>
      </c>
      <c r="B16" s="47">
        <v>1947.44</v>
      </c>
      <c r="C16" s="47">
        <v>347.91</v>
      </c>
      <c r="D16" s="47">
        <v>108.71</v>
      </c>
      <c r="E16" s="47">
        <v>871.7</v>
      </c>
      <c r="F16" s="47">
        <v>266.54000000000002</v>
      </c>
      <c r="G16" s="47">
        <v>467.11</v>
      </c>
      <c r="H16" s="47">
        <v>250.55</v>
      </c>
      <c r="I16" s="47">
        <v>1355.31</v>
      </c>
      <c r="J16" s="47">
        <v>1735.93</v>
      </c>
      <c r="K16" s="47">
        <v>2838.93</v>
      </c>
      <c r="L16" s="47">
        <v>1847.04</v>
      </c>
      <c r="M16" s="47">
        <v>6817.29</v>
      </c>
      <c r="N16" s="47">
        <v>1788.41</v>
      </c>
      <c r="O16" s="47">
        <v>1547.59</v>
      </c>
      <c r="P16" s="47">
        <v>951.06</v>
      </c>
      <c r="Q16" s="47">
        <v>4890.22</v>
      </c>
      <c r="R16" s="47"/>
      <c r="S16" s="47">
        <f t="shared" si="0"/>
        <v>5738.32</v>
      </c>
      <c r="T16" s="47">
        <f t="shared" si="1"/>
        <v>5201.54</v>
      </c>
      <c r="U16" s="47">
        <f t="shared" si="2"/>
        <v>3157.36</v>
      </c>
      <c r="V16" s="47">
        <f t="shared" si="3"/>
        <v>13934.52</v>
      </c>
      <c r="W16" s="47">
        <f t="shared" si="4"/>
        <v>3275.76</v>
      </c>
      <c r="X16" s="47">
        <f t="shared" si="5"/>
        <v>2339.5100000000002</v>
      </c>
      <c r="Y16" s="47">
        <f t="shared" si="6"/>
        <v>13239.189999999999</v>
      </c>
      <c r="Z16" s="47">
        <f t="shared" si="7"/>
        <v>9177.2799999999988</v>
      </c>
      <c r="AA16" s="47">
        <f t="shared" si="8"/>
        <v>28031.739999999998</v>
      </c>
      <c r="AB16" s="47"/>
      <c r="AC16" s="47"/>
      <c r="AD16" s="47"/>
      <c r="AE16" s="47"/>
      <c r="AF16" s="47"/>
      <c r="AG16" s="26" t="s">
        <v>215</v>
      </c>
      <c r="AH16" s="26" t="s">
        <v>215</v>
      </c>
      <c r="AI16" s="26" t="s">
        <v>215</v>
      </c>
      <c r="AJ16" s="26" t="s">
        <v>215</v>
      </c>
      <c r="AK16" s="26" t="s">
        <v>215</v>
      </c>
      <c r="AL16" s="26" t="s">
        <v>215</v>
      </c>
      <c r="AM16" s="26" t="s">
        <v>215</v>
      </c>
      <c r="AN16" s="26" t="s">
        <v>215</v>
      </c>
      <c r="AX16" s="26" t="s">
        <v>215</v>
      </c>
      <c r="AY16" s="26" t="s">
        <v>215</v>
      </c>
      <c r="AZ16" s="26" t="s">
        <v>215</v>
      </c>
      <c r="BA16" s="26" t="s">
        <v>215</v>
      </c>
      <c r="BB16" s="26" t="s">
        <v>215</v>
      </c>
      <c r="BC16" s="26" t="s">
        <v>215</v>
      </c>
      <c r="BF16" s="26" t="s">
        <v>215</v>
      </c>
    </row>
    <row r="17" spans="1:58">
      <c r="A17" s="26">
        <v>1998</v>
      </c>
      <c r="B17" s="47">
        <v>1978.34</v>
      </c>
      <c r="C17" s="47">
        <v>364.4</v>
      </c>
      <c r="D17" s="47">
        <v>162.19999999999999</v>
      </c>
      <c r="E17" s="47">
        <v>1311.2</v>
      </c>
      <c r="F17" s="47">
        <v>581.41999999999996</v>
      </c>
      <c r="G17" s="47">
        <v>410.01</v>
      </c>
      <c r="H17" s="47">
        <v>84.35</v>
      </c>
      <c r="I17" s="47">
        <v>2285.0700000000002</v>
      </c>
      <c r="J17" s="47">
        <v>1330.37</v>
      </c>
      <c r="K17" s="47">
        <v>2075.58</v>
      </c>
      <c r="L17" s="47">
        <v>1575.51</v>
      </c>
      <c r="M17" s="47">
        <v>5157.95</v>
      </c>
      <c r="N17" s="47">
        <v>1426.51</v>
      </c>
      <c r="O17" s="47">
        <v>2168.71</v>
      </c>
      <c r="P17" s="47">
        <v>766.4</v>
      </c>
      <c r="Q17" s="47">
        <v>4026.12</v>
      </c>
      <c r="R17" s="47"/>
      <c r="S17" s="47">
        <f t="shared" si="0"/>
        <v>5316.6399999999994</v>
      </c>
      <c r="T17" s="47">
        <f t="shared" si="1"/>
        <v>5018.7</v>
      </c>
      <c r="U17" s="47">
        <f t="shared" si="2"/>
        <v>2588.46</v>
      </c>
      <c r="V17" s="47">
        <f t="shared" si="3"/>
        <v>12780.34</v>
      </c>
      <c r="W17" s="47">
        <f t="shared" si="4"/>
        <v>3816.1399999999994</v>
      </c>
      <c r="X17" s="47">
        <f t="shared" si="5"/>
        <v>3360.8500000000004</v>
      </c>
      <c r="Y17" s="47">
        <f t="shared" si="6"/>
        <v>10139.41</v>
      </c>
      <c r="Z17" s="47">
        <f t="shared" si="7"/>
        <v>8387.74</v>
      </c>
      <c r="AA17" s="47">
        <f t="shared" si="8"/>
        <v>25704.14</v>
      </c>
      <c r="AB17" s="47"/>
      <c r="AC17" s="47"/>
      <c r="AD17" s="47"/>
      <c r="AE17" s="47"/>
      <c r="AF17" s="47"/>
      <c r="AG17" s="26" t="s">
        <v>215</v>
      </c>
      <c r="AH17" s="26" t="s">
        <v>215</v>
      </c>
      <c r="AI17" s="26" t="s">
        <v>215</v>
      </c>
      <c r="AJ17" s="26" t="s">
        <v>215</v>
      </c>
      <c r="AK17" s="26" t="s">
        <v>215</v>
      </c>
      <c r="AL17" s="26" t="s">
        <v>215</v>
      </c>
      <c r="AM17" s="26" t="s">
        <v>215</v>
      </c>
      <c r="AN17" s="26" t="s">
        <v>215</v>
      </c>
      <c r="AX17" s="26" t="s">
        <v>215</v>
      </c>
      <c r="AY17" s="26" t="s">
        <v>215</v>
      </c>
      <c r="AZ17" s="26" t="s">
        <v>215</v>
      </c>
      <c r="BA17" s="26" t="s">
        <v>215</v>
      </c>
      <c r="BB17" s="26" t="s">
        <v>215</v>
      </c>
      <c r="BC17" s="26" t="s">
        <v>215</v>
      </c>
      <c r="BF17" s="26" t="s">
        <v>215</v>
      </c>
    </row>
    <row r="18" spans="1:58">
      <c r="A18" s="26">
        <v>1999</v>
      </c>
      <c r="B18" s="47">
        <v>1974.82</v>
      </c>
      <c r="C18" s="47">
        <v>510.08</v>
      </c>
      <c r="D18" s="47">
        <v>222.28</v>
      </c>
      <c r="E18" s="47">
        <v>1365.22</v>
      </c>
      <c r="F18" s="47">
        <v>355.76</v>
      </c>
      <c r="G18" s="47">
        <v>430.94</v>
      </c>
      <c r="H18" s="47">
        <v>164.28</v>
      </c>
      <c r="I18" s="47">
        <v>1021.97</v>
      </c>
      <c r="J18" s="47">
        <v>1753.7</v>
      </c>
      <c r="K18" s="47">
        <v>3784.79</v>
      </c>
      <c r="L18" s="47">
        <v>2589.21</v>
      </c>
      <c r="M18" s="47">
        <v>4492.4399999999996</v>
      </c>
      <c r="N18" s="47">
        <v>1347.64</v>
      </c>
      <c r="O18" s="47">
        <v>1238.08</v>
      </c>
      <c r="P18" s="47">
        <v>926.76</v>
      </c>
      <c r="Q18" s="47">
        <v>4011.85</v>
      </c>
      <c r="R18" s="47"/>
      <c r="S18" s="47">
        <f t="shared" si="0"/>
        <v>5431.92</v>
      </c>
      <c r="T18" s="47">
        <f t="shared" si="1"/>
        <v>5963.8899999999994</v>
      </c>
      <c r="U18" s="47">
        <f t="shared" si="2"/>
        <v>3902.5299999999997</v>
      </c>
      <c r="V18" s="47">
        <f t="shared" si="3"/>
        <v>10891.48</v>
      </c>
      <c r="W18" s="47">
        <f t="shared" si="4"/>
        <v>4072.4000000000005</v>
      </c>
      <c r="X18" s="47">
        <f t="shared" si="5"/>
        <v>1972.95</v>
      </c>
      <c r="Y18" s="47">
        <f t="shared" si="6"/>
        <v>12620.14</v>
      </c>
      <c r="Z18" s="47">
        <f t="shared" si="7"/>
        <v>7524.33</v>
      </c>
      <c r="AA18" s="47">
        <f t="shared" si="8"/>
        <v>26189.82</v>
      </c>
      <c r="AB18" s="47">
        <v>231.33566647858598</v>
      </c>
      <c r="AC18" s="47">
        <v>990.27771798085416</v>
      </c>
      <c r="AD18" s="47">
        <v>147.02145904831215</v>
      </c>
      <c r="AE18" s="47">
        <v>0</v>
      </c>
      <c r="AF18" s="47">
        <v>1368.6348435077523</v>
      </c>
      <c r="AG18" s="26" t="s">
        <v>215</v>
      </c>
      <c r="AH18" s="26" t="s">
        <v>215</v>
      </c>
      <c r="AI18" s="26" t="s">
        <v>215</v>
      </c>
      <c r="AJ18" s="26" t="s">
        <v>215</v>
      </c>
      <c r="AK18" s="26" t="s">
        <v>215</v>
      </c>
      <c r="AL18" s="26" t="s">
        <v>215</v>
      </c>
      <c r="AM18" s="26" t="s">
        <v>215</v>
      </c>
      <c r="AN18" s="26" t="s">
        <v>215</v>
      </c>
      <c r="AX18" s="26" t="s">
        <v>215</v>
      </c>
      <c r="AY18" s="26" t="s">
        <v>215</v>
      </c>
      <c r="AZ18" s="26" t="s">
        <v>215</v>
      </c>
      <c r="BA18" s="26" t="s">
        <v>215</v>
      </c>
      <c r="BB18" s="26" t="s">
        <v>215</v>
      </c>
      <c r="BC18" s="26" t="s">
        <v>215</v>
      </c>
      <c r="BF18" s="26" t="s">
        <v>215</v>
      </c>
    </row>
    <row r="19" spans="1:58">
      <c r="A19" s="26">
        <v>2000</v>
      </c>
      <c r="B19" s="47">
        <v>1977.34</v>
      </c>
      <c r="C19" s="47">
        <v>968.16</v>
      </c>
      <c r="D19" s="47">
        <v>161.96</v>
      </c>
      <c r="E19" s="47">
        <v>2029.12</v>
      </c>
      <c r="F19" s="47">
        <v>1285.8900000000001</v>
      </c>
      <c r="G19" s="47">
        <v>861.09</v>
      </c>
      <c r="H19" s="47">
        <v>544.1</v>
      </c>
      <c r="I19" s="47">
        <v>1963.18</v>
      </c>
      <c r="J19" s="47">
        <v>1121.5899999999999</v>
      </c>
      <c r="K19" s="47">
        <v>2144.04</v>
      </c>
      <c r="L19" s="47">
        <v>2033.75</v>
      </c>
      <c r="M19" s="47">
        <v>5142.47</v>
      </c>
      <c r="N19" s="47">
        <v>1121.6400000000001</v>
      </c>
      <c r="O19" s="47">
        <v>1306.54</v>
      </c>
      <c r="P19" s="47">
        <v>761.38</v>
      </c>
      <c r="Q19" s="47">
        <v>4563.8599999999997</v>
      </c>
      <c r="R19" s="47"/>
      <c r="S19" s="47">
        <f t="shared" si="0"/>
        <v>5506.46</v>
      </c>
      <c r="T19" s="47">
        <f t="shared" si="1"/>
        <v>5279.83</v>
      </c>
      <c r="U19" s="47">
        <f t="shared" si="2"/>
        <v>3501.19</v>
      </c>
      <c r="V19" s="47">
        <f t="shared" si="3"/>
        <v>13698.630000000001</v>
      </c>
      <c r="W19" s="47">
        <f t="shared" si="4"/>
        <v>5136.58</v>
      </c>
      <c r="X19" s="47">
        <f t="shared" si="5"/>
        <v>4654.26</v>
      </c>
      <c r="Y19" s="47">
        <f t="shared" si="6"/>
        <v>10441.85</v>
      </c>
      <c r="Z19" s="47">
        <f t="shared" si="7"/>
        <v>7753.42</v>
      </c>
      <c r="AA19" s="47">
        <f t="shared" si="8"/>
        <v>27986.11</v>
      </c>
      <c r="AB19" s="47"/>
      <c r="AC19" s="47"/>
      <c r="AD19" s="47"/>
      <c r="AE19" s="47"/>
      <c r="AF19" s="47"/>
      <c r="AX19" s="26" t="s">
        <v>95</v>
      </c>
      <c r="AY19" s="26" t="s">
        <v>95</v>
      </c>
      <c r="AZ19" s="26" t="s">
        <v>95</v>
      </c>
      <c r="BA19" s="26" t="s">
        <v>95</v>
      </c>
    </row>
    <row r="20" spans="1:58">
      <c r="A20" s="26">
        <v>2001</v>
      </c>
      <c r="B20" s="47">
        <v>1109.0899999999999</v>
      </c>
      <c r="C20" s="47">
        <v>1043.21</v>
      </c>
      <c r="D20" s="47">
        <v>436.6</v>
      </c>
      <c r="E20" s="47">
        <v>1643.18</v>
      </c>
      <c r="F20" s="47">
        <v>414.5</v>
      </c>
      <c r="G20" s="47">
        <v>450.98</v>
      </c>
      <c r="H20" s="47">
        <v>436</v>
      </c>
      <c r="I20" s="47">
        <v>1623.92</v>
      </c>
      <c r="J20" s="47">
        <v>1023.74</v>
      </c>
      <c r="K20" s="47">
        <v>2974</v>
      </c>
      <c r="L20" s="47">
        <v>4452.9399999999996</v>
      </c>
      <c r="M20" s="47">
        <v>7622.58</v>
      </c>
      <c r="N20" s="47">
        <v>702.83</v>
      </c>
      <c r="O20" s="47">
        <v>1118.6400000000001</v>
      </c>
      <c r="P20" s="47">
        <v>987.7</v>
      </c>
      <c r="Q20" s="47">
        <v>5480.14</v>
      </c>
      <c r="R20" s="47"/>
      <c r="S20" s="47">
        <f t="shared" si="0"/>
        <v>3250.16</v>
      </c>
      <c r="T20" s="47">
        <f t="shared" si="1"/>
        <v>5586.8300000000008</v>
      </c>
      <c r="U20" s="47">
        <f t="shared" si="2"/>
        <v>6313.24</v>
      </c>
      <c r="V20" s="47">
        <f t="shared" si="3"/>
        <v>16369.82</v>
      </c>
      <c r="W20" s="47">
        <f t="shared" si="4"/>
        <v>4232.08</v>
      </c>
      <c r="X20" s="47">
        <f t="shared" si="5"/>
        <v>2925.4</v>
      </c>
      <c r="Y20" s="47">
        <f t="shared" si="6"/>
        <v>16073.26</v>
      </c>
      <c r="Z20" s="47">
        <f t="shared" si="7"/>
        <v>8289.3100000000013</v>
      </c>
      <c r="AA20" s="47">
        <f t="shared" si="8"/>
        <v>31520.05</v>
      </c>
      <c r="AB20" s="47">
        <v>847.11115096342792</v>
      </c>
      <c r="AC20" s="47">
        <v>2155.2518847768988</v>
      </c>
      <c r="AD20" s="47">
        <v>42.952611464376069</v>
      </c>
      <c r="AE20" s="47">
        <v>0</v>
      </c>
      <c r="AF20" s="47">
        <v>3045.3156472047026</v>
      </c>
      <c r="AG20" s="26" t="s">
        <v>215</v>
      </c>
      <c r="AH20" s="26" t="s">
        <v>215</v>
      </c>
      <c r="AI20" s="26" t="s">
        <v>215</v>
      </c>
      <c r="AJ20" s="26" t="s">
        <v>215</v>
      </c>
      <c r="AK20" s="26" t="s">
        <v>215</v>
      </c>
      <c r="AL20" s="26" t="s">
        <v>215</v>
      </c>
      <c r="AM20" s="26" t="s">
        <v>215</v>
      </c>
      <c r="AN20" s="26" t="s">
        <v>215</v>
      </c>
      <c r="AO20" s="26" t="s">
        <v>215</v>
      </c>
      <c r="AP20" s="26" t="s">
        <v>215</v>
      </c>
      <c r="AQ20" s="26" t="s">
        <v>215</v>
      </c>
      <c r="AR20" s="26" t="s">
        <v>215</v>
      </c>
      <c r="AX20" s="26" t="s">
        <v>215</v>
      </c>
      <c r="AY20" s="26" t="s">
        <v>215</v>
      </c>
      <c r="AZ20" s="26" t="s">
        <v>215</v>
      </c>
      <c r="BA20" s="26" t="s">
        <v>215</v>
      </c>
      <c r="BB20" s="26" t="s">
        <v>215</v>
      </c>
      <c r="BC20" s="26" t="s">
        <v>215</v>
      </c>
      <c r="BD20" s="26" t="s">
        <v>215</v>
      </c>
      <c r="BF20" s="26" t="s">
        <v>215</v>
      </c>
    </row>
    <row r="21" spans="1:58">
      <c r="A21" s="26">
        <v>2002</v>
      </c>
      <c r="B21" s="47">
        <v>511.49</v>
      </c>
      <c r="C21" s="47">
        <v>1968.88</v>
      </c>
      <c r="D21" s="47">
        <v>1330.68</v>
      </c>
      <c r="E21" s="47">
        <v>2199.17</v>
      </c>
      <c r="F21" s="47">
        <v>295.91000000000003</v>
      </c>
      <c r="G21" s="47">
        <v>909.22</v>
      </c>
      <c r="H21" s="47">
        <v>323.94</v>
      </c>
      <c r="I21" s="47">
        <v>818.21</v>
      </c>
      <c r="J21" s="47">
        <v>1502.8</v>
      </c>
      <c r="K21" s="47">
        <v>3006.67</v>
      </c>
      <c r="L21" s="47">
        <v>7618.38</v>
      </c>
      <c r="M21" s="47">
        <v>7476.38</v>
      </c>
      <c r="N21" s="47">
        <v>492.29</v>
      </c>
      <c r="O21" s="47">
        <v>1510.01</v>
      </c>
      <c r="P21" s="47">
        <v>1602.83</v>
      </c>
      <c r="Q21" s="47">
        <v>4716.2</v>
      </c>
      <c r="R21" s="47"/>
      <c r="S21" s="47">
        <f t="shared" si="0"/>
        <v>2802.49</v>
      </c>
      <c r="T21" s="47">
        <f t="shared" si="1"/>
        <v>7394.7800000000007</v>
      </c>
      <c r="U21" s="47">
        <f t="shared" si="2"/>
        <v>10875.83</v>
      </c>
      <c r="V21" s="47">
        <f t="shared" si="3"/>
        <v>15209.96</v>
      </c>
      <c r="W21" s="47">
        <f t="shared" si="4"/>
        <v>6010.22</v>
      </c>
      <c r="X21" s="47">
        <f t="shared" si="5"/>
        <v>2347.2800000000002</v>
      </c>
      <c r="Y21" s="47">
        <f t="shared" si="6"/>
        <v>19604.23</v>
      </c>
      <c r="Z21" s="47">
        <f t="shared" si="7"/>
        <v>8321.33</v>
      </c>
      <c r="AA21" s="47">
        <f t="shared" si="8"/>
        <v>36283.06</v>
      </c>
      <c r="AB21" s="47"/>
      <c r="AC21" s="47"/>
      <c r="AD21" s="47"/>
      <c r="AE21" s="47"/>
      <c r="AF21" s="47"/>
      <c r="AX21" s="26" t="s">
        <v>95</v>
      </c>
      <c r="AY21" s="26" t="s">
        <v>95</v>
      </c>
      <c r="AZ21" s="26" t="s">
        <v>95</v>
      </c>
      <c r="BA21" s="26" t="s">
        <v>95</v>
      </c>
    </row>
    <row r="22" spans="1:58">
      <c r="A22" s="26">
        <v>2003</v>
      </c>
      <c r="B22" s="47">
        <v>536.70000000000005</v>
      </c>
      <c r="C22" s="47">
        <v>1939.95</v>
      </c>
      <c r="D22" s="47">
        <v>789.52</v>
      </c>
      <c r="E22" s="47">
        <v>1084.75</v>
      </c>
      <c r="F22" s="47">
        <v>198.87</v>
      </c>
      <c r="G22" s="47">
        <v>490.54</v>
      </c>
      <c r="H22" s="47">
        <v>576.29999999999995</v>
      </c>
      <c r="I22" s="47">
        <v>1308.46</v>
      </c>
      <c r="J22" s="47">
        <v>1356.14</v>
      </c>
      <c r="K22" s="47">
        <v>4344.82</v>
      </c>
      <c r="L22" s="47">
        <v>2916.85</v>
      </c>
      <c r="M22" s="47">
        <v>1581.19</v>
      </c>
      <c r="N22" s="47">
        <v>1220.1500000000001</v>
      </c>
      <c r="O22" s="47">
        <v>1926.85</v>
      </c>
      <c r="P22" s="47">
        <v>2628.08</v>
      </c>
      <c r="Q22" s="47">
        <v>2067.5500000000002</v>
      </c>
      <c r="R22" s="47"/>
      <c r="S22" s="47">
        <f t="shared" si="0"/>
        <v>3311.86</v>
      </c>
      <c r="T22" s="47">
        <f t="shared" si="1"/>
        <v>8702.16</v>
      </c>
      <c r="U22" s="47">
        <f t="shared" si="2"/>
        <v>6910.75</v>
      </c>
      <c r="V22" s="47">
        <f t="shared" si="3"/>
        <v>6041.9500000000007</v>
      </c>
      <c r="W22" s="47">
        <f t="shared" si="4"/>
        <v>4350.92</v>
      </c>
      <c r="X22" s="47">
        <f t="shared" si="5"/>
        <v>2574.17</v>
      </c>
      <c r="Y22" s="47">
        <f t="shared" si="6"/>
        <v>10199</v>
      </c>
      <c r="Z22" s="47">
        <f t="shared" si="7"/>
        <v>7842.63</v>
      </c>
      <c r="AA22" s="47">
        <f t="shared" si="8"/>
        <v>24966.720000000001</v>
      </c>
      <c r="AB22" s="47">
        <v>0</v>
      </c>
      <c r="AC22" s="47">
        <v>0</v>
      </c>
      <c r="AD22" s="47">
        <v>741.23568057766192</v>
      </c>
      <c r="AE22" s="47">
        <v>0</v>
      </c>
      <c r="AF22" s="47">
        <v>741.23568057766192</v>
      </c>
      <c r="AO22" s="26" t="s">
        <v>215</v>
      </c>
      <c r="AP22" s="26" t="s">
        <v>215</v>
      </c>
      <c r="AQ22" s="26" t="s">
        <v>215</v>
      </c>
      <c r="AR22" s="26" t="s">
        <v>215</v>
      </c>
      <c r="AX22" s="26" t="s">
        <v>215</v>
      </c>
      <c r="AY22" s="26" t="s">
        <v>215</v>
      </c>
      <c r="AZ22" s="26" t="s">
        <v>215</v>
      </c>
      <c r="BA22" s="26" t="s">
        <v>215</v>
      </c>
      <c r="BD22" s="26" t="s">
        <v>215</v>
      </c>
      <c r="BF22" s="26" t="s">
        <v>215</v>
      </c>
    </row>
    <row r="23" spans="1:58">
      <c r="A23" s="26">
        <v>2004</v>
      </c>
      <c r="B23" s="47">
        <v>2444.9899999999998</v>
      </c>
      <c r="C23" s="47">
        <v>1104.5899999999999</v>
      </c>
      <c r="D23" s="47">
        <v>861.15</v>
      </c>
      <c r="E23" s="47">
        <v>1442.58</v>
      </c>
      <c r="F23" s="47">
        <v>895.36</v>
      </c>
      <c r="G23" s="47">
        <v>1229.44</v>
      </c>
      <c r="H23" s="47">
        <v>474.15</v>
      </c>
      <c r="I23" s="47">
        <v>2910.98</v>
      </c>
      <c r="J23" s="47">
        <v>1360.14</v>
      </c>
      <c r="K23" s="47">
        <v>4153.57</v>
      </c>
      <c r="L23" s="47">
        <v>4165.72</v>
      </c>
      <c r="M23" s="47">
        <v>2050.83</v>
      </c>
      <c r="N23" s="47">
        <v>1127.25</v>
      </c>
      <c r="O23" s="47">
        <v>1723.05</v>
      </c>
      <c r="P23" s="47">
        <v>1378.49</v>
      </c>
      <c r="Q23" s="47">
        <v>2197.08</v>
      </c>
      <c r="R23" s="47"/>
      <c r="S23" s="47">
        <f t="shared" si="0"/>
        <v>5827.74</v>
      </c>
      <c r="T23" s="47">
        <f t="shared" si="1"/>
        <v>8210.65</v>
      </c>
      <c r="U23" s="47">
        <f t="shared" si="2"/>
        <v>6879.51</v>
      </c>
      <c r="V23" s="47">
        <f t="shared" si="3"/>
        <v>8601.4699999999993</v>
      </c>
      <c r="W23" s="47">
        <f t="shared" si="4"/>
        <v>5853.3099999999995</v>
      </c>
      <c r="X23" s="47">
        <f t="shared" si="5"/>
        <v>5509.93</v>
      </c>
      <c r="Y23" s="47">
        <f t="shared" si="6"/>
        <v>11730.26</v>
      </c>
      <c r="Z23" s="47">
        <f t="shared" si="7"/>
        <v>6425.87</v>
      </c>
      <c r="AA23" s="47">
        <f t="shared" si="8"/>
        <v>29519.37</v>
      </c>
      <c r="AB23" s="47"/>
      <c r="AC23" s="47"/>
      <c r="AD23" s="47"/>
      <c r="AE23" s="47"/>
      <c r="AF23" s="47"/>
      <c r="AX23" s="26" t="s">
        <v>95</v>
      </c>
      <c r="AY23" s="26" t="s">
        <v>95</v>
      </c>
      <c r="AZ23" s="26" t="s">
        <v>95</v>
      </c>
      <c r="BA23" s="26" t="s">
        <v>95</v>
      </c>
    </row>
    <row r="24" spans="1:58">
      <c r="A24" s="26">
        <v>2005</v>
      </c>
      <c r="B24" s="47">
        <v>780.32</v>
      </c>
      <c r="C24" s="47">
        <v>1482.75</v>
      </c>
      <c r="D24" s="47">
        <v>192.04</v>
      </c>
      <c r="E24" s="47">
        <v>4271.92</v>
      </c>
      <c r="F24" s="47">
        <v>594.12</v>
      </c>
      <c r="G24" s="47">
        <v>951.52</v>
      </c>
      <c r="H24" s="47">
        <v>316.60000000000002</v>
      </c>
      <c r="I24" s="47">
        <v>3770.34</v>
      </c>
      <c r="J24" s="47">
        <v>1600.59</v>
      </c>
      <c r="K24" s="47">
        <v>4745.5200000000004</v>
      </c>
      <c r="L24" s="47">
        <v>2919.03</v>
      </c>
      <c r="M24" s="47">
        <v>3388.42</v>
      </c>
      <c r="N24" s="47">
        <v>1104.67</v>
      </c>
      <c r="O24" s="47">
        <v>1920.13</v>
      </c>
      <c r="P24" s="47">
        <v>1348.29</v>
      </c>
      <c r="Q24" s="47">
        <v>2285.02</v>
      </c>
      <c r="R24" s="47"/>
      <c r="S24" s="47">
        <f t="shared" si="0"/>
        <v>4079.7</v>
      </c>
      <c r="T24" s="47">
        <f t="shared" si="1"/>
        <v>9099.9200000000019</v>
      </c>
      <c r="U24" s="47">
        <f t="shared" si="2"/>
        <v>4775.96</v>
      </c>
      <c r="V24" s="47">
        <f t="shared" si="3"/>
        <v>13715.7</v>
      </c>
      <c r="W24" s="47">
        <f t="shared" si="4"/>
        <v>6727.0300000000007</v>
      </c>
      <c r="X24" s="47">
        <f t="shared" si="5"/>
        <v>5632.58</v>
      </c>
      <c r="Y24" s="47">
        <f t="shared" si="6"/>
        <v>12653.560000000001</v>
      </c>
      <c r="Z24" s="47">
        <f t="shared" si="7"/>
        <v>6658.1100000000006</v>
      </c>
      <c r="AA24" s="47">
        <f t="shared" si="8"/>
        <v>31671.280000000002</v>
      </c>
      <c r="AB24" s="47"/>
      <c r="AC24" s="47"/>
      <c r="AD24" s="47"/>
      <c r="AE24" s="47"/>
      <c r="AF24" s="47"/>
      <c r="AO24" s="26" t="s">
        <v>215</v>
      </c>
      <c r="AP24" s="26" t="s">
        <v>215</v>
      </c>
      <c r="AQ24" s="26" t="s">
        <v>215</v>
      </c>
      <c r="AR24" s="26" t="s">
        <v>215</v>
      </c>
      <c r="AS24" s="26" t="s">
        <v>215</v>
      </c>
      <c r="AT24" s="26" t="s">
        <v>215</v>
      </c>
      <c r="AU24" s="26" t="s">
        <v>215</v>
      </c>
      <c r="AV24" s="26" t="s">
        <v>215</v>
      </c>
      <c r="AX24" s="26" t="s">
        <v>215</v>
      </c>
      <c r="AY24" s="26" t="s">
        <v>215</v>
      </c>
      <c r="AZ24" s="26" t="s">
        <v>215</v>
      </c>
      <c r="BA24" s="26" t="s">
        <v>215</v>
      </c>
      <c r="BD24" s="26" t="s">
        <v>215</v>
      </c>
      <c r="BE24" s="26" t="s">
        <v>215</v>
      </c>
      <c r="BF24" s="26" t="s">
        <v>215</v>
      </c>
    </row>
    <row r="25" spans="1:58">
      <c r="A25" s="26">
        <v>2006</v>
      </c>
      <c r="B25" s="47">
        <v>816.4</v>
      </c>
      <c r="C25" s="47">
        <v>1397.07</v>
      </c>
      <c r="D25" s="47">
        <v>1317.5</v>
      </c>
      <c r="E25" s="47">
        <v>3253.79</v>
      </c>
      <c r="F25" s="47">
        <v>270.81</v>
      </c>
      <c r="G25" s="47">
        <v>921.29</v>
      </c>
      <c r="H25" s="47">
        <v>518.57000000000005</v>
      </c>
      <c r="I25" s="47">
        <v>2560.1</v>
      </c>
      <c r="J25" s="47">
        <v>1441.21</v>
      </c>
      <c r="K25" s="47">
        <v>3848.16</v>
      </c>
      <c r="L25" s="47">
        <v>1985.13</v>
      </c>
      <c r="M25" s="47">
        <v>1580.51</v>
      </c>
      <c r="N25" s="47">
        <v>1279.79</v>
      </c>
      <c r="O25" s="47">
        <v>1688.84</v>
      </c>
      <c r="P25" s="47">
        <v>685.02</v>
      </c>
      <c r="Q25" s="47">
        <v>376.74</v>
      </c>
      <c r="R25" s="47"/>
      <c r="S25" s="47">
        <f t="shared" si="0"/>
        <v>3808.21</v>
      </c>
      <c r="T25" s="47">
        <f t="shared" si="1"/>
        <v>7855.36</v>
      </c>
      <c r="U25" s="47">
        <f t="shared" si="2"/>
        <v>4506.22</v>
      </c>
      <c r="V25" s="47">
        <f t="shared" si="3"/>
        <v>7771.1399999999994</v>
      </c>
      <c r="W25" s="47">
        <f t="shared" si="4"/>
        <v>6784.76</v>
      </c>
      <c r="X25" s="47">
        <f t="shared" si="5"/>
        <v>4270.7700000000004</v>
      </c>
      <c r="Y25" s="47">
        <f t="shared" si="6"/>
        <v>8855.01</v>
      </c>
      <c r="Z25" s="47">
        <f t="shared" si="7"/>
        <v>4030.3900000000003</v>
      </c>
      <c r="AA25" s="47">
        <f t="shared" si="8"/>
        <v>23940.93</v>
      </c>
      <c r="AB25" s="47"/>
      <c r="AC25" s="47"/>
      <c r="AD25" s="47"/>
      <c r="AE25" s="47"/>
      <c r="AF25" s="47"/>
      <c r="AX25" s="26" t="s">
        <v>95</v>
      </c>
      <c r="AY25" s="26" t="s">
        <v>95</v>
      </c>
      <c r="AZ25" s="26" t="s">
        <v>95</v>
      </c>
      <c r="BA25" s="26" t="s">
        <v>95</v>
      </c>
    </row>
    <row r="26" spans="1:58">
      <c r="A26" s="26">
        <v>2007</v>
      </c>
      <c r="B26" s="47">
        <v>755.37</v>
      </c>
      <c r="C26" s="47">
        <v>868.59</v>
      </c>
      <c r="D26" s="47">
        <v>257.45999999999998</v>
      </c>
      <c r="E26" s="47">
        <v>7110.95</v>
      </c>
      <c r="F26" s="47">
        <v>308.27</v>
      </c>
      <c r="G26" s="47">
        <v>776.65</v>
      </c>
      <c r="H26" s="47">
        <v>243.98</v>
      </c>
      <c r="I26" s="47">
        <v>3185.56</v>
      </c>
      <c r="J26" s="47">
        <v>1380.8</v>
      </c>
      <c r="K26" s="47">
        <v>2369.25</v>
      </c>
      <c r="L26" s="47">
        <v>1670.65</v>
      </c>
      <c r="M26" s="47">
        <v>2369.6</v>
      </c>
      <c r="N26" s="47">
        <v>1453.5</v>
      </c>
      <c r="O26" s="47">
        <v>1541.99</v>
      </c>
      <c r="P26" s="47">
        <v>966.9</v>
      </c>
      <c r="Q26" s="47">
        <v>1011.16</v>
      </c>
      <c r="R26" s="47"/>
      <c r="S26" s="47">
        <f t="shared" si="0"/>
        <v>3897.9399999999996</v>
      </c>
      <c r="T26" s="47">
        <f t="shared" si="1"/>
        <v>5556.48</v>
      </c>
      <c r="U26" s="47">
        <f t="shared" si="2"/>
        <v>3138.9900000000002</v>
      </c>
      <c r="V26" s="47">
        <f t="shared" si="3"/>
        <v>13677.27</v>
      </c>
      <c r="W26" s="47">
        <f t="shared" si="4"/>
        <v>8992.369999999999</v>
      </c>
      <c r="X26" s="47">
        <f t="shared" si="5"/>
        <v>4514.46</v>
      </c>
      <c r="Y26" s="47">
        <f t="shared" si="6"/>
        <v>7790.3000000000011</v>
      </c>
      <c r="Z26" s="47">
        <f t="shared" si="7"/>
        <v>4973.55</v>
      </c>
      <c r="AA26" s="47">
        <f t="shared" si="8"/>
        <v>26270.679999999997</v>
      </c>
      <c r="AB26" s="47"/>
      <c r="AC26" s="47"/>
      <c r="AD26" s="47"/>
      <c r="AE26" s="47"/>
      <c r="AF26" s="47"/>
      <c r="AX26" s="26" t="s">
        <v>95</v>
      </c>
      <c r="AY26" s="26" t="s">
        <v>95</v>
      </c>
      <c r="AZ26" s="26" t="s">
        <v>95</v>
      </c>
      <c r="BA26" s="26" t="s">
        <v>95</v>
      </c>
    </row>
    <row r="27" spans="1:58">
      <c r="A27" s="26">
        <v>2008</v>
      </c>
      <c r="B27" s="47">
        <v>547.15</v>
      </c>
      <c r="C27" s="47">
        <v>554.79</v>
      </c>
      <c r="D27" s="47">
        <v>59.39</v>
      </c>
      <c r="E27" s="47">
        <v>9150.2800000000007</v>
      </c>
      <c r="F27" s="47">
        <v>311.27</v>
      </c>
      <c r="G27" s="47">
        <v>530.79</v>
      </c>
      <c r="H27" s="47">
        <v>223.97</v>
      </c>
      <c r="I27" s="47">
        <v>3943.63</v>
      </c>
      <c r="J27" s="47">
        <v>1701.89</v>
      </c>
      <c r="K27" s="47">
        <v>3269.82</v>
      </c>
      <c r="L27" s="47">
        <v>1832.58</v>
      </c>
      <c r="M27" s="47">
        <v>2774.61</v>
      </c>
      <c r="N27" s="47">
        <v>1377.5</v>
      </c>
      <c r="O27" s="47">
        <v>1250.77</v>
      </c>
      <c r="P27" s="47">
        <v>789.43</v>
      </c>
      <c r="Q27" s="47">
        <v>2785.79</v>
      </c>
      <c r="R27" s="47"/>
      <c r="S27" s="47">
        <f t="shared" si="0"/>
        <v>3937.81</v>
      </c>
      <c r="T27" s="47">
        <f t="shared" si="1"/>
        <v>5606.17</v>
      </c>
      <c r="U27" s="47">
        <f t="shared" si="2"/>
        <v>2905.37</v>
      </c>
      <c r="V27" s="47">
        <f t="shared" si="3"/>
        <v>18654.310000000001</v>
      </c>
      <c r="W27" s="47">
        <f t="shared" si="4"/>
        <v>10311.61</v>
      </c>
      <c r="X27" s="47">
        <f t="shared" si="5"/>
        <v>5009.66</v>
      </c>
      <c r="Y27" s="47">
        <f t="shared" si="6"/>
        <v>9578.9</v>
      </c>
      <c r="Z27" s="47">
        <f t="shared" si="7"/>
        <v>6203.49</v>
      </c>
      <c r="AA27" s="47">
        <f t="shared" si="8"/>
        <v>31103.659999999996</v>
      </c>
      <c r="AB27" s="47"/>
      <c r="AC27" s="47"/>
      <c r="AD27" s="47"/>
      <c r="AE27" s="47"/>
      <c r="AF27" s="47"/>
      <c r="AX27" s="26" t="s">
        <v>95</v>
      </c>
      <c r="AY27" s="26" t="s">
        <v>95</v>
      </c>
      <c r="AZ27" s="26" t="s">
        <v>95</v>
      </c>
      <c r="BA27" s="26" t="s">
        <v>95</v>
      </c>
    </row>
    <row r="28" spans="1:58">
      <c r="A28" s="26">
        <v>2009</v>
      </c>
      <c r="B28" s="47">
        <v>597.17999999999995</v>
      </c>
      <c r="C28" s="47">
        <v>330.28</v>
      </c>
      <c r="D28" s="47">
        <v>213.52</v>
      </c>
      <c r="E28" s="47">
        <v>8924.4699999999993</v>
      </c>
      <c r="F28" s="47">
        <v>486.18</v>
      </c>
      <c r="G28" s="47">
        <v>578.08000000000004</v>
      </c>
      <c r="H28" s="47">
        <v>419.52</v>
      </c>
      <c r="I28" s="47">
        <v>3875.7</v>
      </c>
      <c r="J28" s="47">
        <v>2700.2</v>
      </c>
      <c r="K28" s="47">
        <v>3551.68</v>
      </c>
      <c r="L28" s="47">
        <v>2038.42</v>
      </c>
      <c r="M28" s="47">
        <v>3942.18</v>
      </c>
      <c r="N28" s="47">
        <v>1055.2</v>
      </c>
      <c r="O28" s="47">
        <v>2001.82</v>
      </c>
      <c r="P28" s="47">
        <v>662.62</v>
      </c>
      <c r="Q28" s="47">
        <v>3390.65</v>
      </c>
      <c r="R28" s="47"/>
      <c r="S28" s="47">
        <f t="shared" si="0"/>
        <v>4838.7599999999993</v>
      </c>
      <c r="T28" s="47">
        <f t="shared" si="1"/>
        <v>6461.86</v>
      </c>
      <c r="U28" s="47">
        <f t="shared" si="2"/>
        <v>3334.08</v>
      </c>
      <c r="V28" s="47">
        <f t="shared" si="3"/>
        <v>20133</v>
      </c>
      <c r="W28" s="47">
        <f t="shared" si="4"/>
        <v>10065.449999999999</v>
      </c>
      <c r="X28" s="47">
        <f t="shared" si="5"/>
        <v>5359.48</v>
      </c>
      <c r="Y28" s="47">
        <f t="shared" si="6"/>
        <v>12232.48</v>
      </c>
      <c r="Z28" s="47">
        <f t="shared" si="7"/>
        <v>7110.29</v>
      </c>
      <c r="AA28" s="47">
        <f t="shared" si="8"/>
        <v>34767.699999999997</v>
      </c>
      <c r="AB28" s="47"/>
      <c r="AC28" s="47"/>
      <c r="AD28" s="47"/>
      <c r="AE28" s="47"/>
      <c r="AF28" s="47"/>
      <c r="AX28" s="26" t="s">
        <v>95</v>
      </c>
      <c r="AY28" s="26" t="s">
        <v>95</v>
      </c>
      <c r="AZ28" s="26" t="s">
        <v>95</v>
      </c>
      <c r="BA28" s="26" t="s">
        <v>95</v>
      </c>
    </row>
    <row r="29" spans="1:58">
      <c r="A29" s="26">
        <v>2010</v>
      </c>
      <c r="B29" s="47">
        <v>81.010000000000005</v>
      </c>
      <c r="C29" s="47">
        <v>390.34</v>
      </c>
      <c r="D29" s="47">
        <v>193.82</v>
      </c>
      <c r="E29" s="47">
        <v>8955.6</v>
      </c>
      <c r="F29" s="47">
        <v>208.52</v>
      </c>
      <c r="G29" s="47">
        <v>476.85</v>
      </c>
      <c r="H29" s="47">
        <v>352.73</v>
      </c>
      <c r="I29" s="47">
        <v>3722.42</v>
      </c>
      <c r="J29" s="47">
        <v>1453.31</v>
      </c>
      <c r="K29" s="47">
        <v>3152.16</v>
      </c>
      <c r="L29" s="47">
        <v>1311.89</v>
      </c>
      <c r="M29" s="47">
        <v>4948.95</v>
      </c>
      <c r="N29" s="47">
        <v>1108.26</v>
      </c>
      <c r="O29" s="47">
        <v>2075.94</v>
      </c>
      <c r="P29" s="47">
        <v>804.49</v>
      </c>
      <c r="Q29" s="47">
        <v>3002.03</v>
      </c>
      <c r="R29" s="47"/>
      <c r="S29" s="47">
        <f t="shared" si="0"/>
        <v>2851.1</v>
      </c>
      <c r="T29" s="47">
        <f t="shared" si="1"/>
        <v>6095.29</v>
      </c>
      <c r="U29" s="47">
        <f t="shared" si="2"/>
        <v>2662.9300000000003</v>
      </c>
      <c r="V29" s="47">
        <f t="shared" si="3"/>
        <v>20629</v>
      </c>
      <c r="W29" s="47">
        <f t="shared" si="4"/>
        <v>9620.77</v>
      </c>
      <c r="X29" s="47">
        <f t="shared" si="5"/>
        <v>4760.5200000000004</v>
      </c>
      <c r="Y29" s="47">
        <f t="shared" si="6"/>
        <v>10866.31</v>
      </c>
      <c r="Z29" s="47">
        <f t="shared" si="7"/>
        <v>6990.7199999999993</v>
      </c>
      <c r="AA29" s="47">
        <f t="shared" si="8"/>
        <v>32238.32</v>
      </c>
      <c r="AB29" s="47"/>
      <c r="AC29" s="47"/>
      <c r="AD29" s="47"/>
      <c r="AE29" s="47"/>
      <c r="AF29" s="47"/>
      <c r="AX29" s="26" t="s">
        <v>95</v>
      </c>
      <c r="AY29" s="26" t="s">
        <v>95</v>
      </c>
      <c r="AZ29" s="26" t="s">
        <v>95</v>
      </c>
      <c r="BA29" s="26" t="s">
        <v>95</v>
      </c>
    </row>
    <row r="30" spans="1:58">
      <c r="A30" s="26">
        <v>2011</v>
      </c>
      <c r="B30" s="47">
        <v>231.1</v>
      </c>
      <c r="C30" s="47">
        <v>524.44000000000005</v>
      </c>
      <c r="D30" s="47">
        <v>797.48</v>
      </c>
      <c r="E30" s="47">
        <v>3771.53</v>
      </c>
      <c r="F30" s="47">
        <v>154.1</v>
      </c>
      <c r="G30" s="47">
        <v>400.27</v>
      </c>
      <c r="H30" s="47">
        <v>410.32</v>
      </c>
      <c r="I30" s="47">
        <v>2039.04</v>
      </c>
      <c r="J30" s="47">
        <v>1777.25</v>
      </c>
      <c r="K30" s="47">
        <v>2056.35</v>
      </c>
      <c r="L30" s="47">
        <v>3371.91</v>
      </c>
      <c r="M30" s="47">
        <v>3421.42</v>
      </c>
      <c r="N30" s="47">
        <v>659.32</v>
      </c>
      <c r="O30" s="47">
        <v>1427.83</v>
      </c>
      <c r="P30" s="47">
        <v>1672.49</v>
      </c>
      <c r="Q30" s="47">
        <v>742.06</v>
      </c>
      <c r="R30" s="47"/>
      <c r="S30" s="47">
        <f t="shared" si="0"/>
        <v>2821.77</v>
      </c>
      <c r="T30" s="47">
        <f t="shared" si="1"/>
        <v>4408.8899999999994</v>
      </c>
      <c r="U30" s="47">
        <f t="shared" si="2"/>
        <v>6252.2</v>
      </c>
      <c r="V30" s="47">
        <f t="shared" si="3"/>
        <v>9974.0499999999993</v>
      </c>
      <c r="W30" s="47">
        <f t="shared" si="4"/>
        <v>5324.55</v>
      </c>
      <c r="X30" s="47">
        <f t="shared" si="5"/>
        <v>3003.73</v>
      </c>
      <c r="Y30" s="47">
        <f t="shared" si="6"/>
        <v>10626.93</v>
      </c>
      <c r="Z30" s="47">
        <f t="shared" si="7"/>
        <v>4501.7000000000007</v>
      </c>
      <c r="AA30" s="47">
        <f t="shared" si="8"/>
        <v>23456.91</v>
      </c>
      <c r="AB30" s="47">
        <v>1991.1378593376619</v>
      </c>
      <c r="AC30" s="47">
        <v>80.28779258739786</v>
      </c>
      <c r="AD30" s="47">
        <v>0</v>
      </c>
      <c r="AE30" s="47">
        <v>0</v>
      </c>
      <c r="AF30" s="47">
        <v>2071.4256519250598</v>
      </c>
      <c r="AG30" s="26" t="s">
        <v>215</v>
      </c>
      <c r="AH30" s="26" t="s">
        <v>215</v>
      </c>
      <c r="AI30" s="26" t="s">
        <v>215</v>
      </c>
      <c r="AJ30" s="26" t="s">
        <v>215</v>
      </c>
      <c r="AK30" s="26" t="s">
        <v>215</v>
      </c>
      <c r="AL30" s="26" t="s">
        <v>215</v>
      </c>
      <c r="AM30" s="26" t="s">
        <v>215</v>
      </c>
      <c r="AN30" s="26" t="s">
        <v>215</v>
      </c>
      <c r="AO30" s="26" t="s">
        <v>215</v>
      </c>
      <c r="AP30" s="26" t="s">
        <v>215</v>
      </c>
      <c r="AQ30" s="26" t="s">
        <v>215</v>
      </c>
      <c r="AR30" s="26" t="s">
        <v>215</v>
      </c>
      <c r="AX30" s="26" t="s">
        <v>215</v>
      </c>
      <c r="AY30" s="26" t="s">
        <v>215</v>
      </c>
      <c r="AZ30" s="26" t="s">
        <v>215</v>
      </c>
      <c r="BA30" s="26" t="s">
        <v>215</v>
      </c>
      <c r="BB30" s="26" t="s">
        <v>215</v>
      </c>
      <c r="BC30" s="26" t="s">
        <v>215</v>
      </c>
      <c r="BD30" s="26" t="s">
        <v>215</v>
      </c>
      <c r="BF30" s="26" t="s">
        <v>215</v>
      </c>
    </row>
    <row r="31" spans="1:58">
      <c r="A31" s="26">
        <v>2012</v>
      </c>
      <c r="B31" s="47">
        <v>141.12</v>
      </c>
      <c r="C31" s="47">
        <v>99.82</v>
      </c>
      <c r="D31" s="47">
        <v>433.31</v>
      </c>
      <c r="E31" s="47">
        <v>4241.8900000000003</v>
      </c>
      <c r="F31" s="47">
        <v>84.58</v>
      </c>
      <c r="G31" s="47">
        <v>224.97</v>
      </c>
      <c r="H31" s="47">
        <v>435.17</v>
      </c>
      <c r="I31" s="47">
        <v>1485.58</v>
      </c>
      <c r="J31" s="47">
        <v>1014.14</v>
      </c>
      <c r="K31" s="47">
        <v>1729.46</v>
      </c>
      <c r="L31" s="47">
        <v>2199.8200000000002</v>
      </c>
      <c r="M31" s="47">
        <v>2995.91</v>
      </c>
      <c r="N31" s="47">
        <v>811.33</v>
      </c>
      <c r="O31" s="47">
        <v>862.46</v>
      </c>
      <c r="P31" s="47">
        <v>697.17</v>
      </c>
      <c r="Q31" s="47">
        <v>2046.74</v>
      </c>
      <c r="R31" s="47"/>
      <c r="S31" s="47">
        <f t="shared" si="0"/>
        <v>2051.17</v>
      </c>
      <c r="T31" s="47">
        <f t="shared" si="1"/>
        <v>2916.71</v>
      </c>
      <c r="U31" s="47">
        <f t="shared" si="2"/>
        <v>3765.4700000000003</v>
      </c>
      <c r="V31" s="47">
        <f t="shared" si="3"/>
        <v>10770.12</v>
      </c>
      <c r="W31" s="47">
        <f t="shared" si="4"/>
        <v>4916.1400000000003</v>
      </c>
      <c r="X31" s="47">
        <f t="shared" si="5"/>
        <v>2230.3000000000002</v>
      </c>
      <c r="Y31" s="47">
        <f t="shared" si="6"/>
        <v>7939.33</v>
      </c>
      <c r="Z31" s="47">
        <f t="shared" si="7"/>
        <v>4417.7</v>
      </c>
      <c r="AA31" s="47">
        <f t="shared" si="8"/>
        <v>19503.47</v>
      </c>
      <c r="AB31" s="47"/>
      <c r="AC31" s="47"/>
      <c r="AD31" s="47"/>
      <c r="AE31" s="47"/>
      <c r="AF31" s="47"/>
      <c r="AX31" s="26" t="s">
        <v>95</v>
      </c>
      <c r="AY31" s="26" t="s">
        <v>95</v>
      </c>
      <c r="AZ31" s="26" t="s">
        <v>95</v>
      </c>
      <c r="BA31" s="26" t="s">
        <v>95</v>
      </c>
    </row>
    <row r="32" spans="1:58">
      <c r="A32" s="26">
        <v>2013</v>
      </c>
      <c r="B32" s="47">
        <v>251.13363909912101</v>
      </c>
      <c r="C32" s="47">
        <v>172.485152099609</v>
      </c>
      <c r="D32" s="47">
        <v>270.72028864746102</v>
      </c>
      <c r="E32" s="47">
        <v>4965.15103139038</v>
      </c>
      <c r="F32" s="47">
        <v>58.64</v>
      </c>
      <c r="G32" s="47">
        <v>170.13</v>
      </c>
      <c r="H32" s="47">
        <v>420.99</v>
      </c>
      <c r="I32" s="47">
        <v>1621.76</v>
      </c>
      <c r="J32" s="47">
        <v>572.03</v>
      </c>
      <c r="K32" s="47">
        <v>1844.31</v>
      </c>
      <c r="L32" s="47">
        <v>2874.95</v>
      </c>
      <c r="M32" s="47">
        <v>4991.58</v>
      </c>
      <c r="N32" s="47">
        <v>713.57</v>
      </c>
      <c r="O32" s="47">
        <v>1027.6300000000001</v>
      </c>
      <c r="P32" s="47">
        <v>1470.13</v>
      </c>
      <c r="Q32" s="47">
        <v>2738.56</v>
      </c>
      <c r="R32" s="47"/>
      <c r="S32" s="47">
        <f t="shared" si="0"/>
        <v>1595.3736390991212</v>
      </c>
      <c r="T32" s="47">
        <f t="shared" si="1"/>
        <v>3214.5551520996091</v>
      </c>
      <c r="U32" s="47">
        <f t="shared" si="2"/>
        <v>5036.7902886474612</v>
      </c>
      <c r="V32" s="47">
        <f t="shared" si="3"/>
        <v>14317.05103139038</v>
      </c>
      <c r="W32" s="47">
        <f t="shared" si="4"/>
        <v>5659.4901112365715</v>
      </c>
      <c r="X32" s="47">
        <f t="shared" si="5"/>
        <v>2271.52</v>
      </c>
      <c r="Y32" s="47">
        <f t="shared" si="6"/>
        <v>10282.869999999999</v>
      </c>
      <c r="Z32" s="47">
        <f t="shared" si="7"/>
        <v>5949.89</v>
      </c>
      <c r="AA32" s="47">
        <f t="shared" si="8"/>
        <v>24163.770111236568</v>
      </c>
      <c r="AB32" s="47"/>
      <c r="AC32" s="47"/>
      <c r="AD32" s="47"/>
      <c r="AE32" s="47"/>
      <c r="AF32" s="47"/>
      <c r="AX32" s="26" t="s">
        <v>95</v>
      </c>
      <c r="AY32" s="26" t="s">
        <v>95</v>
      </c>
      <c r="AZ32" s="26" t="s">
        <v>95</v>
      </c>
      <c r="BA32" s="26" t="s">
        <v>95</v>
      </c>
    </row>
    <row r="33" spans="1:58">
      <c r="A33" s="26">
        <v>2014</v>
      </c>
      <c r="B33" s="47">
        <v>217.32</v>
      </c>
      <c r="C33" s="47">
        <v>159.16</v>
      </c>
      <c r="D33" s="47">
        <v>414.06</v>
      </c>
      <c r="E33" s="47">
        <v>5479.84</v>
      </c>
      <c r="F33" s="47">
        <v>50.64</v>
      </c>
      <c r="G33" s="47">
        <v>224.06</v>
      </c>
      <c r="H33" s="47">
        <v>786.55</v>
      </c>
      <c r="I33" s="47">
        <v>1852.32</v>
      </c>
      <c r="J33" s="47">
        <v>486.29</v>
      </c>
      <c r="K33" s="47">
        <v>1528.59</v>
      </c>
      <c r="L33" s="47">
        <v>5266.25</v>
      </c>
      <c r="M33" s="47">
        <v>7711.32</v>
      </c>
      <c r="N33" s="47">
        <v>420.47</v>
      </c>
      <c r="O33" s="47">
        <v>1062.47</v>
      </c>
      <c r="P33" s="47">
        <v>1479.48</v>
      </c>
      <c r="Q33" s="47">
        <v>3389.39</v>
      </c>
      <c r="R33" s="47"/>
      <c r="S33" s="47">
        <f t="shared" si="0"/>
        <v>1174.72</v>
      </c>
      <c r="T33" s="47">
        <f t="shared" si="1"/>
        <v>2974.2799999999997</v>
      </c>
      <c r="U33" s="47">
        <f t="shared" si="2"/>
        <v>7946.34</v>
      </c>
      <c r="V33" s="47">
        <f t="shared" si="3"/>
        <v>18432.87</v>
      </c>
      <c r="W33" s="47">
        <f t="shared" si="4"/>
        <v>6270.38</v>
      </c>
      <c r="X33" s="47">
        <f t="shared" si="5"/>
        <v>2913.5699999999997</v>
      </c>
      <c r="Y33" s="47">
        <f t="shared" si="6"/>
        <v>14992.45</v>
      </c>
      <c r="Z33" s="47">
        <f t="shared" si="7"/>
        <v>6351.8099999999995</v>
      </c>
      <c r="AA33" s="47">
        <f t="shared" si="8"/>
        <v>30528.21</v>
      </c>
      <c r="AB33" s="47"/>
      <c r="AC33" s="47"/>
      <c r="AD33" s="47"/>
      <c r="AE33" s="47"/>
      <c r="AF33" s="47"/>
    </row>
    <row r="34" spans="1:58" s="30" customFormat="1">
      <c r="A34" s="26">
        <v>2015</v>
      </c>
      <c r="B34" s="47">
        <v>409.29107445526103</v>
      </c>
      <c r="C34" s="47">
        <v>243.96485422363301</v>
      </c>
      <c r="D34" s="47">
        <v>642.09557902832</v>
      </c>
      <c r="E34" s="47">
        <v>5777.21797087708</v>
      </c>
      <c r="F34" s="47">
        <v>60.426776025390602</v>
      </c>
      <c r="G34" s="47">
        <v>264.77604004516604</v>
      </c>
      <c r="H34" s="47">
        <v>1233.65948588181</v>
      </c>
      <c r="I34" s="47">
        <v>2532.1789159088103</v>
      </c>
      <c r="J34" s="47">
        <v>825.89194665527293</v>
      </c>
      <c r="K34" s="47">
        <v>2688.6306112793</v>
      </c>
      <c r="L34" s="47">
        <v>5780.2354069824196</v>
      </c>
      <c r="M34" s="47">
        <v>10154.759324438501</v>
      </c>
      <c r="N34" s="47">
        <v>428.94315495605497</v>
      </c>
      <c r="O34" s="47">
        <v>1247.48071083984</v>
      </c>
      <c r="P34" s="47">
        <v>1786.09914230295</v>
      </c>
      <c r="Q34" s="47">
        <v>3282.1266241210901</v>
      </c>
      <c r="R34" s="47"/>
      <c r="S34" s="47">
        <f t="shared" si="0"/>
        <v>1724.5529520919795</v>
      </c>
      <c r="T34" s="47">
        <f t="shared" si="1"/>
        <v>4444.8522163879388</v>
      </c>
      <c r="U34" s="47">
        <f t="shared" si="2"/>
        <v>9442.0896141955</v>
      </c>
      <c r="V34" s="47">
        <f t="shared" si="3"/>
        <v>21746.282835345482</v>
      </c>
      <c r="W34" s="47">
        <f t="shared" si="4"/>
        <v>7072.5694785842943</v>
      </c>
      <c r="X34" s="47">
        <f t="shared" si="5"/>
        <v>4091.0412178611768</v>
      </c>
      <c r="Y34" s="47">
        <f t="shared" si="6"/>
        <v>19449.517289355492</v>
      </c>
      <c r="Z34" s="47">
        <f t="shared" si="7"/>
        <v>6744.6496322199346</v>
      </c>
      <c r="AA34" s="47">
        <f t="shared" si="8"/>
        <v>37357.777618020897</v>
      </c>
      <c r="AB34" s="47"/>
      <c r="AC34" s="47"/>
      <c r="AD34" s="47"/>
      <c r="AE34" s="47"/>
      <c r="AF34" s="47"/>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row>
    <row r="35" spans="1:58" s="30" customFormat="1">
      <c r="A35" s="26">
        <v>2016</v>
      </c>
      <c r="B35" s="47">
        <v>384.03593347167998</v>
      </c>
      <c r="C35" s="47">
        <v>342.57761581850099</v>
      </c>
      <c r="D35" s="47">
        <v>777.04504653320305</v>
      </c>
      <c r="E35" s="47">
        <v>5544.8255154632598</v>
      </c>
      <c r="F35" s="47">
        <v>99.907776989746097</v>
      </c>
      <c r="G35" s="47">
        <v>288.79447359619098</v>
      </c>
      <c r="H35" s="47">
        <v>850.73167410888698</v>
      </c>
      <c r="I35" s="47">
        <v>2235.8769902458198</v>
      </c>
      <c r="J35" s="47">
        <v>874.72969461669902</v>
      </c>
      <c r="K35" s="47">
        <v>2570.8377188766499</v>
      </c>
      <c r="L35" s="47">
        <v>8431.3171987792994</v>
      </c>
      <c r="M35" s="47">
        <v>11266.754867691599</v>
      </c>
      <c r="N35" s="47">
        <v>378.58385263671897</v>
      </c>
      <c r="O35" s="47">
        <v>1229.45348659668</v>
      </c>
      <c r="P35" s="47">
        <v>2741.4070660644502</v>
      </c>
      <c r="Q35" s="47">
        <v>1506.7285793456999</v>
      </c>
      <c r="R35" s="47"/>
      <c r="S35" s="47">
        <f t="shared" si="0"/>
        <v>1737.2572577148442</v>
      </c>
      <c r="T35" s="47">
        <f t="shared" si="1"/>
        <v>4431.6632948880215</v>
      </c>
      <c r="U35" s="47">
        <f t="shared" si="2"/>
        <v>12800.50098548584</v>
      </c>
      <c r="V35" s="47">
        <f t="shared" si="3"/>
        <v>20554.185952746378</v>
      </c>
      <c r="W35" s="47">
        <f t="shared" si="4"/>
        <v>7048.4841112866434</v>
      </c>
      <c r="X35" s="47">
        <f t="shared" si="5"/>
        <v>3475.3109149406437</v>
      </c>
      <c r="Y35" s="47">
        <f t="shared" si="6"/>
        <v>23143.639479964248</v>
      </c>
      <c r="Z35" s="47">
        <f t="shared" si="7"/>
        <v>5856.1729846435483</v>
      </c>
      <c r="AA35" s="47">
        <f t="shared" si="8"/>
        <v>39523.607490835086</v>
      </c>
      <c r="AB35" s="47">
        <v>632.84961705071862</v>
      </c>
      <c r="AC35" s="47">
        <v>0</v>
      </c>
      <c r="AD35" s="47">
        <v>156.85302320454679</v>
      </c>
      <c r="AE35" s="47">
        <v>0</v>
      </c>
      <c r="AF35" s="47">
        <v>789.70264025526535</v>
      </c>
      <c r="AG35" s="26" t="s">
        <v>215</v>
      </c>
      <c r="AH35" s="26" t="s">
        <v>215</v>
      </c>
      <c r="AI35" s="26" t="s">
        <v>215</v>
      </c>
      <c r="AJ35" s="26" t="s">
        <v>215</v>
      </c>
      <c r="AK35" s="26"/>
      <c r="AL35" s="26"/>
      <c r="AM35" s="26"/>
      <c r="AN35" s="26"/>
      <c r="AO35" s="26"/>
      <c r="AP35" s="26"/>
      <c r="AQ35" s="26"/>
      <c r="AR35" s="26"/>
      <c r="AS35" s="26"/>
      <c r="AT35" s="26"/>
      <c r="AU35" s="26"/>
      <c r="AV35" s="26"/>
      <c r="AW35" s="26"/>
      <c r="AX35" s="26"/>
      <c r="AY35" s="26"/>
      <c r="AZ35" s="26"/>
      <c r="BA35" s="26"/>
      <c r="BB35" s="26"/>
      <c r="BC35" s="26"/>
      <c r="BD35" s="26"/>
      <c r="BE35" s="26"/>
      <c r="BF35" s="26"/>
    </row>
    <row r="36" spans="1:58">
      <c r="A36" s="26">
        <v>2017</v>
      </c>
      <c r="B36" s="47">
        <v>211.372148950195</v>
      </c>
      <c r="C36" s="47">
        <v>612.61783671875003</v>
      </c>
      <c r="D36" s="47">
        <v>645.69233880615195</v>
      </c>
      <c r="E36" s="47">
        <v>6584.7260894851697</v>
      </c>
      <c r="F36" s="47">
        <v>80.038357141113295</v>
      </c>
      <c r="G36" s="47">
        <v>220.16120102539099</v>
      </c>
      <c r="H36" s="47">
        <v>843.45529805125295</v>
      </c>
      <c r="I36" s="47">
        <v>2251.1294543037402</v>
      </c>
      <c r="J36" s="47">
        <v>881.76578673706103</v>
      </c>
      <c r="K36" s="47">
        <v>2713.6876155731202</v>
      </c>
      <c r="L36" s="47">
        <v>13221.3521898784</v>
      </c>
      <c r="M36" s="47">
        <v>8010.1491898193399</v>
      </c>
      <c r="N36" s="47">
        <v>307.87914628906202</v>
      </c>
      <c r="O36" s="47">
        <v>1133.90212780762</v>
      </c>
      <c r="P36" s="47">
        <v>3158.2771328125</v>
      </c>
      <c r="Q36" s="47">
        <v>1571.64169179687</v>
      </c>
      <c r="R36" s="47"/>
      <c r="S36" s="47">
        <f t="shared" si="0"/>
        <v>1481.0554391174312</v>
      </c>
      <c r="T36" s="47">
        <f t="shared" si="1"/>
        <v>4680.368781124881</v>
      </c>
      <c r="U36" s="47">
        <f t="shared" si="2"/>
        <v>17868.776959548304</v>
      </c>
      <c r="V36" s="47">
        <f t="shared" si="3"/>
        <v>18417.646425405121</v>
      </c>
      <c r="W36" s="47">
        <f t="shared" si="4"/>
        <v>8054.4084139602664</v>
      </c>
      <c r="X36" s="47">
        <f t="shared" si="5"/>
        <v>3394.7843105214974</v>
      </c>
      <c r="Y36" s="47">
        <f t="shared" si="6"/>
        <v>24826.954782007924</v>
      </c>
      <c r="Z36" s="47">
        <f t="shared" si="7"/>
        <v>6171.7000987060519</v>
      </c>
      <c r="AA36" s="47">
        <f t="shared" si="8"/>
        <v>42447.84760519574</v>
      </c>
      <c r="AB36" s="47"/>
      <c r="AC36" s="47"/>
      <c r="AD36" s="47"/>
      <c r="AE36" s="47"/>
      <c r="AF36" s="47"/>
    </row>
    <row r="37" spans="1:58" s="33" customFormat="1">
      <c r="A37" s="26">
        <v>2018</v>
      </c>
      <c r="B37" s="47">
        <v>98.95</v>
      </c>
      <c r="C37" s="47">
        <v>235.4</v>
      </c>
      <c r="D37" s="47">
        <v>342.82</v>
      </c>
      <c r="E37" s="47">
        <v>4742.91</v>
      </c>
      <c r="F37" s="47">
        <v>59.64</v>
      </c>
      <c r="G37" s="47">
        <v>118.34</v>
      </c>
      <c r="H37" s="47">
        <v>572.66999999999996</v>
      </c>
      <c r="I37" s="47">
        <v>2447.2600000000002</v>
      </c>
      <c r="J37" s="47">
        <v>524.54999999999995</v>
      </c>
      <c r="K37" s="47">
        <v>2547.35</v>
      </c>
      <c r="L37" s="47">
        <v>8659.31</v>
      </c>
      <c r="M37" s="47">
        <v>12559.03</v>
      </c>
      <c r="N37" s="47">
        <v>207.33</v>
      </c>
      <c r="O37" s="47">
        <v>1131.52</v>
      </c>
      <c r="P37" s="47">
        <v>2765.54</v>
      </c>
      <c r="Q37" s="47">
        <v>3257.39</v>
      </c>
      <c r="R37" s="47"/>
      <c r="S37" s="47">
        <f t="shared" si="0"/>
        <v>890.47</v>
      </c>
      <c r="T37" s="47">
        <f t="shared" si="1"/>
        <v>4032.61</v>
      </c>
      <c r="U37" s="47">
        <f t="shared" si="2"/>
        <v>12340.34</v>
      </c>
      <c r="V37" s="47">
        <f t="shared" si="3"/>
        <v>23006.59</v>
      </c>
      <c r="W37" s="47">
        <f t="shared" si="4"/>
        <v>5420.08</v>
      </c>
      <c r="X37" s="47">
        <f t="shared" si="5"/>
        <v>3197.9100000000003</v>
      </c>
      <c r="Y37" s="47">
        <f t="shared" si="6"/>
        <v>24290.239999999998</v>
      </c>
      <c r="Z37" s="47">
        <f t="shared" si="7"/>
        <v>7361.7799999999988</v>
      </c>
      <c r="AA37" s="47">
        <f t="shared" si="8"/>
        <v>40270.009999999995</v>
      </c>
      <c r="AB37" s="47">
        <v>2289.5917487066631</v>
      </c>
      <c r="AC37" s="47">
        <v>-0.38964881112956828</v>
      </c>
      <c r="AD37" s="47">
        <v>1177.5289602886767</v>
      </c>
      <c r="AE37" s="47">
        <v>0</v>
      </c>
      <c r="AF37" s="47">
        <v>3466.73106018421</v>
      </c>
      <c r="AG37" s="26" t="s">
        <v>215</v>
      </c>
      <c r="AH37" s="26" t="s">
        <v>215</v>
      </c>
      <c r="AI37" s="26" t="s">
        <v>215</v>
      </c>
      <c r="AJ37" s="26" t="s">
        <v>215</v>
      </c>
      <c r="AK37" s="26" t="s">
        <v>215</v>
      </c>
      <c r="AL37" s="26" t="s">
        <v>215</v>
      </c>
      <c r="AM37" s="26" t="s">
        <v>215</v>
      </c>
      <c r="AN37" s="26" t="s">
        <v>215</v>
      </c>
      <c r="AO37" s="26" t="s">
        <v>215</v>
      </c>
      <c r="AP37" s="26" t="s">
        <v>215</v>
      </c>
      <c r="AQ37" s="26" t="s">
        <v>215</v>
      </c>
      <c r="AR37" s="26" t="s">
        <v>215</v>
      </c>
      <c r="AS37" s="26"/>
      <c r="AT37" s="26"/>
      <c r="AU37" s="26"/>
      <c r="AV37" s="26"/>
      <c r="AW37" s="26"/>
      <c r="AX37" s="26" t="s">
        <v>215</v>
      </c>
      <c r="AY37" s="26" t="s">
        <v>215</v>
      </c>
      <c r="AZ37" s="26" t="s">
        <v>215</v>
      </c>
      <c r="BA37" s="26" t="s">
        <v>215</v>
      </c>
      <c r="BB37" s="26" t="s">
        <v>215</v>
      </c>
      <c r="BC37" s="26" t="s">
        <v>215</v>
      </c>
      <c r="BD37" s="26" t="s">
        <v>215</v>
      </c>
      <c r="BE37" s="26"/>
      <c r="BF37" s="26" t="s">
        <v>215</v>
      </c>
    </row>
    <row r="38" spans="1:58" s="33" customFormat="1">
      <c r="A38" s="26">
        <v>2019</v>
      </c>
      <c r="B38" s="47">
        <v>385.30922613525399</v>
      </c>
      <c r="C38" s="47">
        <v>343.87214160156299</v>
      </c>
      <c r="D38" s="47">
        <v>428.49613008709002</v>
      </c>
      <c r="E38" s="47">
        <v>5972.0592297851599</v>
      </c>
      <c r="F38" s="47">
        <v>106.078965405273</v>
      </c>
      <c r="G38" s="47">
        <v>379.84008914794896</v>
      </c>
      <c r="H38" s="47">
        <v>580.858071654892</v>
      </c>
      <c r="I38" s="47">
        <v>2587.2604290405297</v>
      </c>
      <c r="J38" s="47">
        <v>441.82253882446298</v>
      </c>
      <c r="K38" s="47">
        <v>2273.47686334229</v>
      </c>
      <c r="L38" s="47">
        <v>4152.0532679199196</v>
      </c>
      <c r="M38" s="47">
        <v>4488.3207523034998</v>
      </c>
      <c r="N38" s="47">
        <v>303.344122381592</v>
      </c>
      <c r="O38" s="47">
        <v>1276.8633423828101</v>
      </c>
      <c r="P38" s="47">
        <v>2185.3909473388703</v>
      </c>
      <c r="Q38" s="47">
        <v>1080.5546498779302</v>
      </c>
      <c r="R38" s="47"/>
      <c r="S38" s="47">
        <f t="shared" ref="S38:S43" si="9">B38+F38+J38+N38</f>
        <v>1236.5548527465821</v>
      </c>
      <c r="T38" s="47">
        <f t="shared" ref="T38:V38" si="10">C38+G38+K38+O38</f>
        <v>4274.0524364746125</v>
      </c>
      <c r="U38" s="47">
        <f t="shared" si="10"/>
        <v>7346.7984170007721</v>
      </c>
      <c r="V38" s="47">
        <f t="shared" si="10"/>
        <v>14128.19506100712</v>
      </c>
      <c r="W38" s="47">
        <f t="shared" ref="W38:W43" si="11">SUM(B38:E38)</f>
        <v>7129.7367276090672</v>
      </c>
      <c r="X38" s="47">
        <f t="shared" ref="X38:X43" si="12">SUM(F38:I38)</f>
        <v>3654.0375552486439</v>
      </c>
      <c r="Y38" s="47">
        <f t="shared" ref="Y38:Y43" si="13">SUM(J38:M38)</f>
        <v>11355.673422390173</v>
      </c>
      <c r="Z38" s="47">
        <f t="shared" ref="Z38:Z43" si="14">SUM(N38:Q38)</f>
        <v>4846.1530619812029</v>
      </c>
      <c r="AA38" s="47">
        <f t="shared" ref="AA38:AA43" si="15">SUM(W38:Z38)</f>
        <v>26985.600767229087</v>
      </c>
      <c r="AB38" s="47"/>
      <c r="AC38" s="47"/>
      <c r="AD38" s="47"/>
      <c r="AE38" s="47"/>
      <c r="AF38" s="47"/>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row>
    <row r="39" spans="1:58">
      <c r="A39" s="26">
        <v>2020</v>
      </c>
      <c r="B39" s="47">
        <v>108.610865145874</v>
      </c>
      <c r="C39" s="47">
        <v>418.594648522949</v>
      </c>
      <c r="D39" s="47">
        <v>468.44968416747997</v>
      </c>
      <c r="E39" s="47">
        <v>6496.49979970393</v>
      </c>
      <c r="F39" s="47">
        <v>21.784725170898401</v>
      </c>
      <c r="G39" s="47">
        <v>261.60489685058599</v>
      </c>
      <c r="H39" s="47">
        <v>409.00352741699197</v>
      </c>
      <c r="I39" s="47">
        <v>2638.4134388916</v>
      </c>
      <c r="J39" s="47">
        <v>247.74518159179701</v>
      </c>
      <c r="K39" s="47">
        <v>1878.0088968017601</v>
      </c>
      <c r="L39" s="47">
        <v>4227.3304916992201</v>
      </c>
      <c r="M39" s="47">
        <v>2827.40571390381</v>
      </c>
      <c r="N39" s="47">
        <v>577.44384018554695</v>
      </c>
      <c r="O39" s="47">
        <v>1724.31052366943</v>
      </c>
      <c r="P39" s="47">
        <v>1711.08056243896</v>
      </c>
      <c r="Q39" s="47">
        <v>1531.6833678222699</v>
      </c>
      <c r="R39" s="47"/>
      <c r="S39" s="47">
        <f t="shared" si="9"/>
        <v>955.58461209411632</v>
      </c>
      <c r="T39" s="47">
        <f t="shared" ref="T39" si="16">C39+G39+K39+O39</f>
        <v>4282.5189658447252</v>
      </c>
      <c r="U39" s="47">
        <f t="shared" ref="U39" si="17">D39+H39+L39+P39</f>
        <v>6815.8642657226519</v>
      </c>
      <c r="V39" s="47">
        <f t="shared" ref="V39" si="18">E39+I39+M39+Q39</f>
        <v>13494.002320321611</v>
      </c>
      <c r="W39" s="47">
        <f t="shared" si="11"/>
        <v>7492.1549975402331</v>
      </c>
      <c r="X39" s="47">
        <f t="shared" si="12"/>
        <v>3330.8065883300765</v>
      </c>
      <c r="Y39" s="47">
        <f t="shared" si="13"/>
        <v>9180.4902839965871</v>
      </c>
      <c r="Z39" s="47">
        <f t="shared" si="14"/>
        <v>5544.5182941162066</v>
      </c>
      <c r="AA39" s="47">
        <f t="shared" si="15"/>
        <v>25547.970163983104</v>
      </c>
      <c r="AB39" s="3"/>
      <c r="AC39"/>
      <c r="AD39"/>
      <c r="AE39"/>
    </row>
    <row r="40" spans="1:58">
      <c r="A40" s="26">
        <v>2021</v>
      </c>
      <c r="B40" s="92">
        <v>111.47445803222701</v>
      </c>
      <c r="C40" s="92">
        <v>377.10400554199202</v>
      </c>
      <c r="D40" s="92">
        <v>712.743347103882</v>
      </c>
      <c r="E40" s="92">
        <v>6559.8900772888201</v>
      </c>
      <c r="F40" s="92">
        <v>22.3517517845154</v>
      </c>
      <c r="G40" s="92">
        <v>265.13614030761698</v>
      </c>
      <c r="H40" s="92">
        <v>361.15577549285899</v>
      </c>
      <c r="I40" s="92">
        <v>2744.1851420654302</v>
      </c>
      <c r="J40" s="92">
        <v>251.58519603271498</v>
      </c>
      <c r="K40" s="92">
        <v>1496.03833189697</v>
      </c>
      <c r="L40" s="92">
        <v>3103.18571049805</v>
      </c>
      <c r="M40" s="92">
        <v>4898.3309006347699</v>
      </c>
      <c r="N40" s="92">
        <v>167.85788407592798</v>
      </c>
      <c r="O40" s="92">
        <v>1280.8621621093801</v>
      </c>
      <c r="P40" s="92">
        <v>2242.9787925781297</v>
      </c>
      <c r="Q40" s="92">
        <v>2933.45630087891</v>
      </c>
      <c r="S40" s="47">
        <f t="shared" si="9"/>
        <v>553.26928992538535</v>
      </c>
      <c r="T40" s="47">
        <f t="shared" ref="T40:V40" si="19">C40+G40+K40+O40</f>
        <v>3419.1406398559593</v>
      </c>
      <c r="U40" s="47">
        <f t="shared" si="19"/>
        <v>6420.0636256729213</v>
      </c>
      <c r="V40" s="47">
        <f t="shared" si="19"/>
        <v>17135.862420867932</v>
      </c>
      <c r="W40" s="47">
        <f t="shared" si="11"/>
        <v>7761.2118879669215</v>
      </c>
      <c r="X40" s="47">
        <f t="shared" si="12"/>
        <v>3392.8288096504216</v>
      </c>
      <c r="Y40" s="47">
        <f t="shared" si="13"/>
        <v>9749.1401390625051</v>
      </c>
      <c r="Z40" s="47">
        <f t="shared" si="14"/>
        <v>6625.1551396423474</v>
      </c>
      <c r="AA40" s="47">
        <f t="shared" si="15"/>
        <v>27528.335976322196</v>
      </c>
      <c r="AB40" s="33">
        <v>26.706739233390181</v>
      </c>
      <c r="AC40" s="26">
        <v>0</v>
      </c>
      <c r="AD40" s="26">
        <v>0</v>
      </c>
      <c r="AE40" s="26">
        <v>0</v>
      </c>
      <c r="AF40" s="33">
        <f>SUM(AB40:AE40)</f>
        <v>26.706739233390181</v>
      </c>
      <c r="AG40" s="102" t="s">
        <v>215</v>
      </c>
      <c r="AH40" s="102" t="s">
        <v>215</v>
      </c>
      <c r="AI40" s="102" t="s">
        <v>215</v>
      </c>
      <c r="AJ40" s="102" t="s">
        <v>215</v>
      </c>
      <c r="AX40" s="102" t="s">
        <v>215</v>
      </c>
      <c r="AY40" s="102" t="s">
        <v>215</v>
      </c>
      <c r="AZ40" s="102" t="s">
        <v>215</v>
      </c>
      <c r="BA40" s="102" t="s">
        <v>215</v>
      </c>
      <c r="BB40" s="102" t="s">
        <v>215</v>
      </c>
      <c r="BF40" s="102" t="s">
        <v>215</v>
      </c>
    </row>
    <row r="41" spans="1:58">
      <c r="A41" s="26">
        <v>2022</v>
      </c>
      <c r="B41" s="92">
        <v>19.1887032714844</v>
      </c>
      <c r="C41" s="92">
        <v>232.41341052246099</v>
      </c>
      <c r="D41" s="92">
        <v>548.50383013915996</v>
      </c>
      <c r="E41" s="92">
        <v>7055.2152218383799</v>
      </c>
      <c r="F41" s="92">
        <v>12.8132103637695</v>
      </c>
      <c r="G41" s="92">
        <v>166.95924552002</v>
      </c>
      <c r="H41" s="92">
        <v>443.00531776733402</v>
      </c>
      <c r="I41" s="92">
        <v>2280.8058188232399</v>
      </c>
      <c r="J41" s="92">
        <v>274.66571132812498</v>
      </c>
      <c r="K41" s="92">
        <v>2346.3981873901398</v>
      </c>
      <c r="L41" s="92">
        <v>4584.7902653076198</v>
      </c>
      <c r="M41" s="92">
        <v>5491.4304647696999</v>
      </c>
      <c r="N41" s="92">
        <v>200.518397302246</v>
      </c>
      <c r="O41" s="92">
        <v>1244.9485051757799</v>
      </c>
      <c r="P41" s="92">
        <v>2993.7301194335901</v>
      </c>
      <c r="Q41" s="92">
        <v>3436.7780622436499</v>
      </c>
      <c r="S41" s="47">
        <f t="shared" si="9"/>
        <v>507.1860222656249</v>
      </c>
      <c r="T41" s="47">
        <f t="shared" ref="T41:V43" si="20">C41+G41+K41+O41</f>
        <v>3990.7193486084007</v>
      </c>
      <c r="U41" s="47">
        <f t="shared" si="20"/>
        <v>8570.0295326477044</v>
      </c>
      <c r="V41" s="47">
        <f t="shared" si="20"/>
        <v>18264.229567674971</v>
      </c>
      <c r="W41" s="47">
        <f t="shared" si="11"/>
        <v>7855.3211657714855</v>
      </c>
      <c r="X41" s="47">
        <f t="shared" si="12"/>
        <v>2903.5835924743633</v>
      </c>
      <c r="Y41" s="47">
        <f t="shared" si="13"/>
        <v>12697.284628795584</v>
      </c>
      <c r="Z41" s="47">
        <f t="shared" si="14"/>
        <v>7875.975084155265</v>
      </c>
      <c r="AA41" s="47">
        <f t="shared" si="15"/>
        <v>31332.164471196695</v>
      </c>
      <c r="AB41" s="33"/>
      <c r="AF41" s="33"/>
      <c r="AG41" s="102"/>
      <c r="AH41" s="102"/>
      <c r="AI41" s="102"/>
      <c r="AJ41" s="102"/>
      <c r="AX41" s="102" t="s">
        <v>215</v>
      </c>
      <c r="AY41" s="102" t="s">
        <v>215</v>
      </c>
      <c r="AZ41" s="102" t="s">
        <v>215</v>
      </c>
      <c r="BA41" s="102" t="s">
        <v>215</v>
      </c>
      <c r="BB41" s="102" t="s">
        <v>215</v>
      </c>
      <c r="BF41" s="102" t="s">
        <v>215</v>
      </c>
    </row>
    <row r="42" spans="1:58">
      <c r="A42" s="26">
        <v>2023</v>
      </c>
      <c r="B42" s="92">
        <v>6.04</v>
      </c>
      <c r="C42" s="92">
        <v>284.92</v>
      </c>
      <c r="D42" s="92">
        <v>398.67</v>
      </c>
      <c r="E42" s="92">
        <v>5936.56</v>
      </c>
      <c r="F42" s="92">
        <v>4.58</v>
      </c>
      <c r="G42" s="92">
        <v>60.23</v>
      </c>
      <c r="H42" s="92">
        <v>171.85</v>
      </c>
      <c r="I42" s="92">
        <v>1045.52</v>
      </c>
      <c r="J42" s="92">
        <v>399.47</v>
      </c>
      <c r="K42" s="92">
        <v>2795.96</v>
      </c>
      <c r="L42" s="92">
        <v>4542.26</v>
      </c>
      <c r="M42" s="92">
        <v>7790.05</v>
      </c>
      <c r="N42" s="92">
        <v>79.67</v>
      </c>
      <c r="O42" s="92">
        <v>1284.02</v>
      </c>
      <c r="P42" s="92">
        <v>2369.31</v>
      </c>
      <c r="Q42" s="92">
        <v>5090.37</v>
      </c>
      <c r="S42" s="47">
        <f t="shared" si="9"/>
        <v>489.76000000000005</v>
      </c>
      <c r="T42" s="47">
        <f t="shared" ref="T42" si="21">C42+G42+K42+O42</f>
        <v>4425.13</v>
      </c>
      <c r="U42" s="47">
        <f t="shared" ref="U42" si="22">D42+H42+L42+P42</f>
        <v>7482.09</v>
      </c>
      <c r="V42" s="47">
        <f t="shared" ref="V42" si="23">E42+I42+M42+Q42</f>
        <v>19862.5</v>
      </c>
      <c r="W42" s="47">
        <f t="shared" si="11"/>
        <v>6626.1900000000005</v>
      </c>
      <c r="X42" s="47">
        <f t="shared" si="12"/>
        <v>1282.18</v>
      </c>
      <c r="Y42" s="47">
        <f t="shared" si="13"/>
        <v>15527.740000000002</v>
      </c>
      <c r="Z42" s="47">
        <f t="shared" si="14"/>
        <v>8823.369999999999</v>
      </c>
      <c r="AA42" s="47">
        <f t="shared" si="15"/>
        <v>32259.48</v>
      </c>
      <c r="AB42" s="96">
        <v>1395.8900601265914</v>
      </c>
      <c r="AC42" s="97">
        <v>102.448963867188</v>
      </c>
      <c r="AD42" s="47">
        <v>0</v>
      </c>
      <c r="AE42" s="47">
        <v>0</v>
      </c>
      <c r="AF42" s="33">
        <f>SUM(AB42:AE42)</f>
        <v>1498.3390239937794</v>
      </c>
      <c r="AG42" s="102" t="s">
        <v>215</v>
      </c>
      <c r="AH42" s="102" t="s">
        <v>215</v>
      </c>
      <c r="AI42" s="102" t="s">
        <v>215</v>
      </c>
      <c r="AJ42" s="102" t="s">
        <v>215</v>
      </c>
      <c r="AK42" s="102" t="s">
        <v>215</v>
      </c>
      <c r="AL42" s="102" t="s">
        <v>215</v>
      </c>
      <c r="AM42" s="102" t="s">
        <v>215</v>
      </c>
      <c r="AN42" s="102" t="s">
        <v>215</v>
      </c>
      <c r="AO42" s="102"/>
      <c r="AP42" s="102"/>
      <c r="AQ42" s="102"/>
      <c r="AR42" s="102"/>
      <c r="AX42" s="102" t="s">
        <v>215</v>
      </c>
      <c r="AY42" s="102" t="s">
        <v>215</v>
      </c>
      <c r="AZ42" s="102" t="s">
        <v>215</v>
      </c>
      <c r="BA42" s="102" t="s">
        <v>215</v>
      </c>
      <c r="BB42" s="102" t="s">
        <v>215</v>
      </c>
      <c r="BC42" s="102" t="s">
        <v>215</v>
      </c>
      <c r="BD42" s="102"/>
      <c r="BE42" s="102"/>
      <c r="BF42" s="102" t="s">
        <v>215</v>
      </c>
    </row>
    <row r="43" spans="1:58">
      <c r="A43" s="26">
        <v>2024</v>
      </c>
      <c r="B43" s="92">
        <v>40.842387867912997</v>
      </c>
      <c r="C43" s="92">
        <v>393.02089062035702</v>
      </c>
      <c r="D43" s="92">
        <v>502.65232129114401</v>
      </c>
      <c r="E43" s="92">
        <v>7245.0990887366697</v>
      </c>
      <c r="F43" s="92">
        <v>17.181173141997</v>
      </c>
      <c r="G43" s="92">
        <v>115.656060407655</v>
      </c>
      <c r="H43" s="92">
        <v>298.33290414382799</v>
      </c>
      <c r="I43" s="92">
        <v>1482.88648328301</v>
      </c>
      <c r="J43" s="92">
        <v>345.870544734904</v>
      </c>
      <c r="K43" s="92">
        <v>1732.28367066684</v>
      </c>
      <c r="L43" s="92">
        <v>4618.9848592508797</v>
      </c>
      <c r="M43" s="92">
        <v>6669.5936322914204</v>
      </c>
      <c r="N43" s="92">
        <v>164.747921396218</v>
      </c>
      <c r="O43" s="92">
        <v>990.87842405555205</v>
      </c>
      <c r="P43" s="92">
        <v>2584.2382664353399</v>
      </c>
      <c r="Q43" s="92">
        <v>6295.9969725890696</v>
      </c>
      <c r="S43" s="47">
        <f t="shared" si="9"/>
        <v>568.64202714103203</v>
      </c>
      <c r="T43" s="47">
        <f t="shared" si="20"/>
        <v>3231.8390457504038</v>
      </c>
      <c r="U43" s="47">
        <f t="shared" si="20"/>
        <v>8004.2083511211913</v>
      </c>
      <c r="V43" s="47">
        <f t="shared" si="20"/>
        <v>21693.576176900169</v>
      </c>
      <c r="W43" s="47">
        <f t="shared" si="11"/>
        <v>8181.6146885160833</v>
      </c>
      <c r="X43" s="47">
        <f t="shared" si="12"/>
        <v>1914.05662097649</v>
      </c>
      <c r="Y43" s="47">
        <f t="shared" si="13"/>
        <v>13366.732706944043</v>
      </c>
      <c r="Z43" s="47">
        <f t="shared" si="14"/>
        <v>10035.861584476181</v>
      </c>
      <c r="AA43" s="47">
        <f t="shared" si="15"/>
        <v>33498.265600912797</v>
      </c>
      <c r="AB43" s="96"/>
      <c r="AC43" s="97"/>
      <c r="AD43" s="47"/>
      <c r="AE43" s="47"/>
      <c r="AF43" s="33"/>
      <c r="AG43" s="102"/>
      <c r="AH43" s="102"/>
      <c r="AI43" s="102"/>
      <c r="AJ43" s="102"/>
      <c r="AK43" s="102"/>
      <c r="AL43" s="102"/>
      <c r="AM43" s="102"/>
      <c r="AN43" s="102"/>
      <c r="AO43" s="102"/>
      <c r="AP43" s="102"/>
      <c r="AQ43" s="102"/>
      <c r="AR43" s="102"/>
      <c r="AX43" s="102"/>
      <c r="AY43" s="102"/>
      <c r="AZ43" s="102"/>
      <c r="BA43" s="102"/>
      <c r="BB43" s="102"/>
      <c r="BC43" s="102"/>
      <c r="BD43" s="102"/>
      <c r="BE43" s="102"/>
      <c r="BF43" s="102"/>
    </row>
    <row r="44" spans="1:58">
      <c r="J44" s="92"/>
      <c r="K44" s="92"/>
      <c r="L44" s="92"/>
      <c r="M44" s="92"/>
      <c r="N44" s="92"/>
      <c r="O44" s="92"/>
      <c r="P44" s="92"/>
      <c r="Q44" s="92"/>
    </row>
    <row r="45" spans="1:58">
      <c r="G45" s="92"/>
      <c r="H45" s="92"/>
      <c r="I45" s="92"/>
      <c r="J45" s="92"/>
      <c r="K45" s="92"/>
      <c r="L45" s="92"/>
      <c r="M45" s="92"/>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N28" sqref="N28"/>
    </sheetView>
  </sheetViews>
  <sheetFormatPr defaultColWidth="8.85546875" defaultRowHeight="12.75"/>
  <sheetData>
    <row r="1" spans="1:1" s="26" customFormat="1" ht="15">
      <c r="A1" s="102" t="s">
        <v>425</v>
      </c>
    </row>
    <row r="3" spans="1:1">
      <c r="A3" t="s">
        <v>426</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lcf76f155ced4ddcb4097134ff3c332f xmlns="92b7e6fc-842e-45ea-8967-46b7e7972aa4">
      <Terms xmlns="http://schemas.microsoft.com/office/infopath/2007/PartnerControls"/>
    </lcf76f155ced4ddcb4097134ff3c332f>
    <Record xmlns="4ffa91fb-a0ff-4ac5-b2db-65c790d184a4">Shared</Record>
    <Rights xmlns="4ffa91fb-a0ff-4ac5-b2db-65c790d184a4" xsi:nil="true"/>
    <Document_x0020_Creation_x0020_Date xmlns="4ffa91fb-a0ff-4ac5-b2db-65c790d184a4">2025-06-16T17:28:25+00:00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229F1E9FFEE354EAE6283D896656F21" ma:contentTypeVersion="17" ma:contentTypeDescription="Create a new document." ma:contentTypeScope="" ma:versionID="78255b67e9f87947611315d76b4cff77">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2b7e6fc-842e-45ea-8967-46b7e7972aa4" xmlns:ns6="0085b17f-ec7f-4467-953e-fc4d869ccdd2" targetNamespace="http://schemas.microsoft.com/office/2006/metadata/properties" ma:root="true" ma:fieldsID="04616d08f30d43136a17c313c82b4810" ns1:_="" ns2:_="" ns3:_="" ns4:_="" ns5:_="" ns6:_="">
    <xsd:import namespace="http://schemas.microsoft.com/sharepoint/v3"/>
    <xsd:import namespace="4ffa91fb-a0ff-4ac5-b2db-65c790d184a4"/>
    <xsd:import namespace="http://schemas.microsoft.com/sharepoint.v3"/>
    <xsd:import namespace="http://schemas.microsoft.com/sharepoint/v3/fields"/>
    <xsd:import namespace="92b7e6fc-842e-45ea-8967-46b7e7972aa4"/>
    <xsd:import namespace="0085b17f-ec7f-4467-953e-fc4d869ccdd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DateTaken" minOccurs="0"/>
                <xsd:element ref="ns5:MediaServiceAutoTags" minOccurs="0"/>
                <xsd:element ref="ns5:MediaServiceGenerationTime" minOccurs="0"/>
                <xsd:element ref="ns5:MediaServiceEventHashCode" minOccurs="0"/>
                <xsd:element ref="ns5:MediaServiceLocation" minOccurs="0"/>
                <xsd:element ref="ns6:SharedWithUsers" minOccurs="0"/>
                <xsd:element ref="ns6:SharedWithDetails" minOccurs="0"/>
                <xsd:element ref="ns5:lcf76f155ced4ddcb4097134ff3c332f" minOccurs="0"/>
                <xsd:element ref="ns5:MediaLengthInSeconds" minOccurs="0"/>
                <xsd:element ref="ns5:MediaServiceOCR"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fb1368de-358a-4ac7-86b0-f19a73e29e78}" ma:internalName="TaxCatchAllLabel" ma:readOnly="true" ma:showField="CatchAllDataLabel" ma:web="0085b17f-ec7f-4467-953e-fc4d869ccdd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fb1368de-358a-4ac7-86b0-f19a73e29e78}" ma:internalName="TaxCatchAll" ma:showField="CatchAllData" ma:web="0085b17f-ec7f-4467-953e-fc4d869ccdd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b7e6fc-842e-45ea-8967-46b7e7972aa4"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Location" ma:index="34" nillable="true" ma:displayName="Location" ma:internalName="MediaServiceLocation" ma:readOnly="true">
      <xsd:simpleType>
        <xsd:restriction base="dms:Text"/>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39" nillable="true" ma:displayName="MediaLengthInSeconds" ma:hidden="true" ma:internalName="MediaLengthInSeconds" ma:readOnly="true">
      <xsd:simpleType>
        <xsd:restriction base="dms:Unknown"/>
      </xsd:simpleType>
    </xsd:element>
    <xsd:element name="MediaServiceOCR" ma:index="40" nillable="true" ma:displayName="Extracted Text" ma:internalName="MediaServiceOCR" ma:readOnly="true">
      <xsd:simpleType>
        <xsd:restriction base="dms:Note">
          <xsd:maxLength value="255"/>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85b17f-ec7f-4467-953e-fc4d869ccdd2"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A0DD02-8143-40DF-B421-540BAF0E040B}"/>
</file>

<file path=customXml/itemProps2.xml><?xml version="1.0" encoding="utf-8"?>
<ds:datastoreItem xmlns:ds="http://schemas.openxmlformats.org/officeDocument/2006/customXml" ds:itemID="{56AE85AC-F491-44B8-BEBD-5A6D4C368E6E}"/>
</file>

<file path=customXml/itemProps3.xml><?xml version="1.0" encoding="utf-8"?>
<ds:datastoreItem xmlns:ds="http://schemas.openxmlformats.org/officeDocument/2006/customXml" ds:itemID="{1375AE8A-B587-490E-B5B6-8AC3B5018098}"/>
</file>

<file path=customXml/itemProps4.xml><?xml version="1.0" encoding="utf-8"?>
<ds:datastoreItem xmlns:ds="http://schemas.openxmlformats.org/officeDocument/2006/customXml" ds:itemID="{18A721E8-8D3E-47D8-B522-6194CED07779}"/>
</file>

<file path=docProps/app.xml><?xml version="1.0" encoding="utf-8"?>
<Properties xmlns="http://schemas.openxmlformats.org/officeDocument/2006/extended-properties" xmlns:vt="http://schemas.openxmlformats.org/officeDocument/2006/docPropsVTypes">
  <Application>Microsoft Excel Online</Application>
  <Manager/>
  <Company>EPA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CBPOStaff</dc:creator>
  <cp:keywords/>
  <dc:description/>
  <cp:lastModifiedBy/>
  <cp:revision/>
  <dcterms:created xsi:type="dcterms:W3CDTF">2001-12-20T19:31:16Z</dcterms:created>
  <dcterms:modified xsi:type="dcterms:W3CDTF">2025-07-17T13:28:10Z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0x010100F229F1E9FFEE354EAE6283D896656F21</vt:lpwstr>
  </property>
  <property fmtid="{D5CDD505-2E9C-101B-9397-08002B2CF9AE}" pid="3" name="AuthorIds_UIVersion_512">
    <vt:lpwstr>251</vt:lpwstr>
  </property>
  <property fmtid="{D5CDD505-2E9C-101B-9397-08002B2CF9AE}" pid="4" name="TaxKeyword">
    <vt:lpwstr/>
  </property>
  <property fmtid="{D5CDD505-2E9C-101B-9397-08002B2CF9AE}" pid="5" name="Document_x0020_Type">
    <vt:lpwstr/>
  </property>
  <property fmtid="{D5CDD505-2E9C-101B-9397-08002B2CF9AE}" pid="6" name="MediaServiceImageTags">
    <vt:lpwstr/>
  </property>
  <property fmtid="{D5CDD505-2E9C-101B-9397-08002B2CF9AE}" pid="7" name="e3f09c3df709400db2417a7161762d62">
    <vt:lpwstr/>
  </property>
  <property fmtid="{D5CDD505-2E9C-101B-9397-08002B2CF9AE}" pid="9" name="EPA_x0020_Subject">
    <vt:lpwstr/>
  </property>
  <property fmtid="{D5CDD505-2E9C-101B-9397-08002B2CF9AE}" pid="10" name="EPA Subject">
    <vt:lpwstr/>
  </property>
  <property fmtid="{D5CDD505-2E9C-101B-9397-08002B2CF9AE}" pid="11" name="Document Type">
    <vt:lpwstr/>
  </property>
</Properties>
</file>