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teve\Documents\Documents 2015\15 Citizen Stewardship Index\Work\"/>
    </mc:Choice>
  </mc:AlternateContent>
  <bookViews>
    <workbookView xWindow="0" yWindow="0" windowWidth="15360" windowHeight="6945" activeTab="8" xr2:uid="{00000000-000D-0000-FFFF-FFFF00000000}"/>
  </bookViews>
  <sheets>
    <sheet name="DE" sheetId="17" r:id="rId1"/>
    <sheet name="DC" sheetId="18" r:id="rId2"/>
    <sheet name="MD" sheetId="19" r:id="rId3"/>
    <sheet name="NY" sheetId="20" r:id="rId4"/>
    <sheet name="PA" sheetId="21" r:id="rId5"/>
    <sheet name="VA" sheetId="22" r:id="rId6"/>
    <sheet name="WV" sheetId="23" r:id="rId7"/>
    <sheet name="2017 Data 10.17.17" sheetId="14" r:id="rId8"/>
    <sheet name="Rollup" sheetId="15" r:id="rId9"/>
    <sheet name="Behavior Weighting" sheetId="16" r:id="rId10"/>
  </sheets>
  <definedNames>
    <definedName name="_xlnm._FilterDatabase" localSheetId="7" hidden="1">'2017 Data 10.17.17'!$A$14:$V$32</definedName>
    <definedName name="_xlnm._FilterDatabase" localSheetId="1" hidden="1">DC!$A$14:$V$32</definedName>
    <definedName name="_xlnm._FilterDatabase" localSheetId="0" hidden="1">DE!$A$14:$V$32</definedName>
    <definedName name="_xlnm._FilterDatabase" localSheetId="2" hidden="1">MD!$A$14:$V$32</definedName>
    <definedName name="_xlnm._FilterDatabase" localSheetId="3" hidden="1">NY!$A$14:$V$32</definedName>
    <definedName name="_xlnm._FilterDatabase" localSheetId="4" hidden="1">PA!$A$14:$V$32</definedName>
    <definedName name="_xlnm._FilterDatabase" localSheetId="5" hidden="1">VA!$A$14:$V$32</definedName>
    <definedName name="_xlnm._FilterDatabase" localSheetId="6" hidden="1">WV!$A$14:$V$32</definedName>
    <definedName name="_xlnm.Print_Area" localSheetId="7">'2017 Data 10.17.17'!$A$1:$W$90</definedName>
    <definedName name="_xlnm.Print_Area" localSheetId="1">DC!$A$1:$W$90</definedName>
    <definedName name="_xlnm.Print_Area" localSheetId="0">DE!$A$1:$W$90</definedName>
    <definedName name="_xlnm.Print_Area" localSheetId="2">MD!$A$1:$W$90</definedName>
    <definedName name="_xlnm.Print_Area" localSheetId="3">NY!$A$1:$W$90</definedName>
    <definedName name="_xlnm.Print_Area" localSheetId="4">PA!$A$1:$W$90</definedName>
    <definedName name="_xlnm.Print_Area" localSheetId="5">VA!$A$1:$W$90</definedName>
    <definedName name="_xlnm.Print_Area" localSheetId="6">WV!$A$1:$W$90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5" l="1"/>
  <c r="J8" i="15"/>
  <c r="I8" i="15"/>
  <c r="H8" i="15"/>
  <c r="G8" i="15"/>
  <c r="F8" i="15"/>
  <c r="E8" i="15"/>
  <c r="K14" i="15"/>
  <c r="K13" i="15"/>
  <c r="K7" i="15"/>
  <c r="K6" i="15"/>
  <c r="K5" i="15"/>
  <c r="J14" i="15"/>
  <c r="J13" i="15"/>
  <c r="J7" i="15"/>
  <c r="J6" i="15"/>
  <c r="J5" i="15"/>
  <c r="I14" i="15"/>
  <c r="I13" i="15"/>
  <c r="I7" i="15"/>
  <c r="I6" i="15"/>
  <c r="I5" i="15"/>
  <c r="H14" i="15"/>
  <c r="H13" i="15"/>
  <c r="H7" i="15"/>
  <c r="H6" i="15"/>
  <c r="H5" i="15"/>
  <c r="G14" i="15"/>
  <c r="G13" i="15"/>
  <c r="G7" i="15"/>
  <c r="G6" i="15"/>
  <c r="G5" i="15"/>
  <c r="F14" i="15"/>
  <c r="F13" i="15"/>
  <c r="F7" i="15"/>
  <c r="F6" i="15"/>
  <c r="F5" i="15"/>
  <c r="E14" i="15"/>
  <c r="E13" i="15"/>
  <c r="E7" i="15"/>
  <c r="E6" i="15"/>
  <c r="E5" i="15"/>
  <c r="P69" i="14"/>
  <c r="P68" i="14"/>
  <c r="P67" i="14"/>
  <c r="P66" i="14"/>
  <c r="P65" i="14"/>
  <c r="P64" i="14"/>
  <c r="P63" i="14"/>
  <c r="P62" i="14"/>
  <c r="P61" i="14"/>
  <c r="P60" i="14"/>
  <c r="P58" i="14"/>
  <c r="P57" i="14"/>
  <c r="P56" i="14"/>
  <c r="P55" i="14"/>
  <c r="P54" i="14"/>
  <c r="P53" i="14"/>
  <c r="P52" i="14"/>
  <c r="P51" i="14"/>
  <c r="P50" i="14"/>
  <c r="P49" i="14"/>
  <c r="P69" i="20"/>
  <c r="P68" i="20"/>
  <c r="P67" i="20"/>
  <c r="P66" i="20"/>
  <c r="P65" i="20"/>
  <c r="P64" i="20"/>
  <c r="P63" i="20"/>
  <c r="P62" i="20"/>
  <c r="P61" i="20"/>
  <c r="P60" i="20"/>
  <c r="P58" i="20"/>
  <c r="P57" i="20"/>
  <c r="P56" i="20"/>
  <c r="P55" i="20"/>
  <c r="P54" i="20"/>
  <c r="P53" i="20"/>
  <c r="P52" i="20"/>
  <c r="P51" i="20"/>
  <c r="P50" i="20"/>
  <c r="P49" i="20"/>
  <c r="D43" i="20"/>
  <c r="D20" i="20"/>
  <c r="P69" i="23"/>
  <c r="P68" i="23"/>
  <c r="P67" i="23"/>
  <c r="P66" i="23"/>
  <c r="P65" i="23"/>
  <c r="P64" i="23"/>
  <c r="P63" i="23"/>
  <c r="P62" i="23"/>
  <c r="P61" i="23"/>
  <c r="P60" i="23"/>
  <c r="P58" i="23"/>
  <c r="P57" i="23"/>
  <c r="P56" i="23"/>
  <c r="P55" i="23"/>
  <c r="P54" i="23"/>
  <c r="P53" i="23"/>
  <c r="P52" i="23"/>
  <c r="P51" i="23"/>
  <c r="P50" i="23"/>
  <c r="P49" i="23"/>
  <c r="D43" i="23"/>
  <c r="D20" i="23"/>
  <c r="P69" i="22"/>
  <c r="P68" i="22"/>
  <c r="P67" i="22"/>
  <c r="P66" i="22"/>
  <c r="P65" i="22"/>
  <c r="P64" i="22"/>
  <c r="P63" i="22"/>
  <c r="P62" i="22"/>
  <c r="P61" i="22"/>
  <c r="P60" i="22"/>
  <c r="P58" i="22"/>
  <c r="P57" i="22"/>
  <c r="P56" i="22"/>
  <c r="P55" i="22"/>
  <c r="P54" i="22"/>
  <c r="P53" i="22"/>
  <c r="P52" i="22"/>
  <c r="P51" i="22"/>
  <c r="P50" i="22"/>
  <c r="P49" i="22"/>
  <c r="D43" i="22"/>
  <c r="D20" i="22"/>
  <c r="P69" i="21"/>
  <c r="P68" i="21"/>
  <c r="P67" i="21"/>
  <c r="P66" i="21"/>
  <c r="P65" i="21"/>
  <c r="P64" i="21"/>
  <c r="P63" i="21"/>
  <c r="P62" i="21"/>
  <c r="P61" i="21"/>
  <c r="P60" i="21"/>
  <c r="P58" i="21"/>
  <c r="P57" i="21"/>
  <c r="P56" i="21"/>
  <c r="P55" i="21"/>
  <c r="P54" i="21"/>
  <c r="P53" i="21"/>
  <c r="P52" i="21"/>
  <c r="P51" i="21"/>
  <c r="P50" i="21"/>
  <c r="P49" i="21"/>
  <c r="D43" i="21"/>
  <c r="D20" i="21"/>
  <c r="P69" i="19"/>
  <c r="P68" i="19"/>
  <c r="P67" i="19"/>
  <c r="P66" i="19"/>
  <c r="P65" i="19"/>
  <c r="P64" i="19"/>
  <c r="P63" i="19"/>
  <c r="P62" i="19"/>
  <c r="P61" i="19"/>
  <c r="P60" i="19"/>
  <c r="P58" i="19"/>
  <c r="P57" i="19"/>
  <c r="P56" i="19"/>
  <c r="P55" i="19"/>
  <c r="P54" i="19"/>
  <c r="P53" i="19"/>
  <c r="P52" i="19"/>
  <c r="P51" i="19"/>
  <c r="P50" i="19"/>
  <c r="P49" i="19"/>
  <c r="D43" i="14"/>
  <c r="D43" i="17"/>
  <c r="D43" i="18"/>
  <c r="D43" i="19"/>
  <c r="P69" i="18"/>
  <c r="P68" i="18"/>
  <c r="P67" i="18"/>
  <c r="P66" i="18"/>
  <c r="P65" i="18"/>
  <c r="P64" i="18"/>
  <c r="P63" i="18"/>
  <c r="P62" i="18"/>
  <c r="P61" i="18"/>
  <c r="P60" i="18"/>
  <c r="P58" i="18"/>
  <c r="P57" i="18"/>
  <c r="P56" i="18"/>
  <c r="P55" i="18"/>
  <c r="P54" i="18"/>
  <c r="P53" i="18"/>
  <c r="P52" i="18"/>
  <c r="P51" i="18"/>
  <c r="P50" i="18"/>
  <c r="P49" i="18"/>
  <c r="P69" i="17" l="1"/>
  <c r="P68" i="17"/>
  <c r="P67" i="17"/>
  <c r="P66" i="17"/>
  <c r="P65" i="17"/>
  <c r="P64" i="17"/>
  <c r="P63" i="17"/>
  <c r="P62" i="17"/>
  <c r="P61" i="17"/>
  <c r="P60" i="17"/>
  <c r="P58" i="17"/>
  <c r="P57" i="17"/>
  <c r="P56" i="17"/>
  <c r="P55" i="17"/>
  <c r="P54" i="17"/>
  <c r="P53" i="17"/>
  <c r="P52" i="17"/>
  <c r="P51" i="17"/>
  <c r="P50" i="17"/>
  <c r="P49" i="17"/>
  <c r="L84" i="23"/>
  <c r="K84" i="23"/>
  <c r="L83" i="23"/>
  <c r="K83" i="23"/>
  <c r="U81" i="23"/>
  <c r="L81" i="23"/>
  <c r="K81" i="23"/>
  <c r="U80" i="23"/>
  <c r="L80" i="23"/>
  <c r="K80" i="23"/>
  <c r="U79" i="23"/>
  <c r="L79" i="23"/>
  <c r="K79" i="23"/>
  <c r="U77" i="23"/>
  <c r="L77" i="23"/>
  <c r="K77" i="23"/>
  <c r="U76" i="23"/>
  <c r="L76" i="23"/>
  <c r="K76" i="23"/>
  <c r="U75" i="23"/>
  <c r="L75" i="23"/>
  <c r="K75" i="23"/>
  <c r="U74" i="23"/>
  <c r="L74" i="23"/>
  <c r="K74" i="23"/>
  <c r="U73" i="23"/>
  <c r="L73" i="23"/>
  <c r="K73" i="23"/>
  <c r="U72" i="23"/>
  <c r="L72" i="23"/>
  <c r="K72" i="23"/>
  <c r="U69" i="23"/>
  <c r="Q69" i="23"/>
  <c r="U68" i="23"/>
  <c r="Q68" i="23"/>
  <c r="U67" i="23"/>
  <c r="Q67" i="23"/>
  <c r="W67" i="23"/>
  <c r="Y67" i="23" s="1"/>
  <c r="U66" i="23"/>
  <c r="Q66" i="23"/>
  <c r="U65" i="23"/>
  <c r="Q65" i="23"/>
  <c r="U64" i="23"/>
  <c r="Q64" i="23"/>
  <c r="U63" i="23"/>
  <c r="Q63" i="23"/>
  <c r="W63" i="23"/>
  <c r="Y63" i="23" s="1"/>
  <c r="U62" i="23"/>
  <c r="Q62" i="23"/>
  <c r="U61" i="23"/>
  <c r="Q61" i="23"/>
  <c r="U60" i="23"/>
  <c r="Q60" i="23"/>
  <c r="O59" i="23"/>
  <c r="N59" i="23"/>
  <c r="M59" i="23"/>
  <c r="U58" i="23"/>
  <c r="Q58" i="23"/>
  <c r="W58" i="23"/>
  <c r="U57" i="23"/>
  <c r="Q57" i="23"/>
  <c r="U56" i="23"/>
  <c r="Q56" i="23"/>
  <c r="U55" i="23"/>
  <c r="Q55" i="23"/>
  <c r="U54" i="23"/>
  <c r="Q54" i="23"/>
  <c r="U53" i="23"/>
  <c r="Q53" i="23"/>
  <c r="U52" i="23"/>
  <c r="Q52" i="23"/>
  <c r="U51" i="23"/>
  <c r="Q51" i="23"/>
  <c r="Q50" i="23"/>
  <c r="Q49" i="23"/>
  <c r="U43" i="23"/>
  <c r="U42" i="23"/>
  <c r="L42" i="23"/>
  <c r="K42" i="23"/>
  <c r="U39" i="23"/>
  <c r="U38" i="23"/>
  <c r="L38" i="23"/>
  <c r="K38" i="23"/>
  <c r="K37" i="23"/>
  <c r="U36" i="23"/>
  <c r="L36" i="23"/>
  <c r="K36" i="23"/>
  <c r="K35" i="23"/>
  <c r="C33" i="23"/>
  <c r="U32" i="23"/>
  <c r="W32" i="23" s="1"/>
  <c r="T32" i="23"/>
  <c r="L32" i="23"/>
  <c r="K32" i="23"/>
  <c r="U31" i="23"/>
  <c r="W31" i="23" s="1"/>
  <c r="Y31" i="23" s="1"/>
  <c r="T31" i="23"/>
  <c r="L31" i="23"/>
  <c r="K31" i="23"/>
  <c r="U30" i="23"/>
  <c r="W30" i="23" s="1"/>
  <c r="Y30" i="23" s="1"/>
  <c r="T30" i="23"/>
  <c r="L30" i="23"/>
  <c r="K30" i="23"/>
  <c r="U29" i="23"/>
  <c r="W29" i="23" s="1"/>
  <c r="T29" i="23"/>
  <c r="L29" i="23"/>
  <c r="K29" i="23"/>
  <c r="U28" i="23"/>
  <c r="W28" i="23" s="1"/>
  <c r="Y28" i="23" s="1"/>
  <c r="T28" i="23"/>
  <c r="L28" i="23"/>
  <c r="K28" i="23"/>
  <c r="U27" i="23"/>
  <c r="W27" i="23" s="1"/>
  <c r="Y27" i="23" s="1"/>
  <c r="T27" i="23"/>
  <c r="L27" i="23"/>
  <c r="K27" i="23"/>
  <c r="U26" i="23"/>
  <c r="W26" i="23" s="1"/>
  <c r="Y26" i="23" s="1"/>
  <c r="T26" i="23"/>
  <c r="L26" i="23"/>
  <c r="K26" i="23"/>
  <c r="U25" i="23"/>
  <c r="W25" i="23" s="1"/>
  <c r="V25" i="23" s="1"/>
  <c r="T25" i="23"/>
  <c r="L25" i="23"/>
  <c r="K25" i="23"/>
  <c r="U24" i="23"/>
  <c r="W24" i="23" s="1"/>
  <c r="Y24" i="23" s="1"/>
  <c r="T24" i="23"/>
  <c r="L24" i="23"/>
  <c r="K24" i="23"/>
  <c r="U23" i="23"/>
  <c r="W23" i="23" s="1"/>
  <c r="Y23" i="23" s="1"/>
  <c r="T23" i="23"/>
  <c r="L23" i="23"/>
  <c r="K23" i="23"/>
  <c r="T22" i="23"/>
  <c r="J22" i="23"/>
  <c r="I22" i="23"/>
  <c r="H22" i="23"/>
  <c r="G22" i="23"/>
  <c r="F22" i="23"/>
  <c r="U21" i="23"/>
  <c r="W21" i="23" s="1"/>
  <c r="T21" i="23"/>
  <c r="T20" i="23"/>
  <c r="U20" i="23"/>
  <c r="W20" i="23" s="1"/>
  <c r="U19" i="23"/>
  <c r="W19" i="23" s="1"/>
  <c r="Y19" i="23" s="1"/>
  <c r="T19" i="23"/>
  <c r="U18" i="23"/>
  <c r="W18" i="23" s="1"/>
  <c r="Y18" i="23" s="1"/>
  <c r="T18" i="23"/>
  <c r="U17" i="23"/>
  <c r="W17" i="23" s="1"/>
  <c r="T17" i="23"/>
  <c r="W16" i="23"/>
  <c r="V16" i="23" s="1"/>
  <c r="U16" i="23"/>
  <c r="T16" i="23"/>
  <c r="U15" i="23"/>
  <c r="W15" i="23" s="1"/>
  <c r="T15" i="23"/>
  <c r="U14" i="23"/>
  <c r="W14" i="23" s="1"/>
  <c r="V14" i="23" s="1"/>
  <c r="T14" i="23"/>
  <c r="L13" i="23"/>
  <c r="K13" i="23"/>
  <c r="X12" i="23"/>
  <c r="V12" i="23"/>
  <c r="L12" i="23"/>
  <c r="K12" i="23"/>
  <c r="L84" i="22"/>
  <c r="K84" i="22"/>
  <c r="L83" i="22"/>
  <c r="K83" i="22"/>
  <c r="U81" i="22"/>
  <c r="L81" i="22"/>
  <c r="K81" i="22"/>
  <c r="U80" i="22"/>
  <c r="L80" i="22"/>
  <c r="K80" i="22"/>
  <c r="U79" i="22"/>
  <c r="L79" i="22"/>
  <c r="K79" i="22"/>
  <c r="U77" i="22"/>
  <c r="L77" i="22"/>
  <c r="K77" i="22"/>
  <c r="U76" i="22"/>
  <c r="L76" i="22"/>
  <c r="K76" i="22"/>
  <c r="U75" i="22"/>
  <c r="L75" i="22"/>
  <c r="K75" i="22"/>
  <c r="U74" i="22"/>
  <c r="L74" i="22"/>
  <c r="K74" i="22"/>
  <c r="U73" i="22"/>
  <c r="L73" i="22"/>
  <c r="K73" i="22"/>
  <c r="U72" i="22"/>
  <c r="L72" i="22"/>
  <c r="K72" i="22"/>
  <c r="U69" i="22"/>
  <c r="Q69" i="22"/>
  <c r="U68" i="22"/>
  <c r="W68" i="22" s="1"/>
  <c r="Y68" i="22" s="1"/>
  <c r="Q68" i="22"/>
  <c r="U67" i="22"/>
  <c r="Q67" i="22"/>
  <c r="U66" i="22"/>
  <c r="Q66" i="22"/>
  <c r="U65" i="22"/>
  <c r="Q65" i="22"/>
  <c r="U64" i="22"/>
  <c r="Q64" i="22"/>
  <c r="U63" i="22"/>
  <c r="W63" i="22" s="1"/>
  <c r="Y63" i="22" s="1"/>
  <c r="Q63" i="22"/>
  <c r="U62" i="22"/>
  <c r="Q62" i="22"/>
  <c r="U61" i="22"/>
  <c r="Q61" i="22"/>
  <c r="U60" i="22"/>
  <c r="W60" i="22" s="1"/>
  <c r="Y60" i="22" s="1"/>
  <c r="Q60" i="22"/>
  <c r="O59" i="22"/>
  <c r="N59" i="22"/>
  <c r="M59" i="22"/>
  <c r="U58" i="22"/>
  <c r="Q58" i="22"/>
  <c r="U57" i="22"/>
  <c r="Q57" i="22"/>
  <c r="U56" i="22"/>
  <c r="Q56" i="22"/>
  <c r="U55" i="22"/>
  <c r="W55" i="22" s="1"/>
  <c r="Y55" i="22" s="1"/>
  <c r="Q55" i="22"/>
  <c r="U54" i="22"/>
  <c r="Q54" i="22"/>
  <c r="U53" i="22"/>
  <c r="Q53" i="22"/>
  <c r="U52" i="22"/>
  <c r="Q52" i="22"/>
  <c r="U51" i="22"/>
  <c r="Q51" i="22"/>
  <c r="Q50" i="22"/>
  <c r="Q49" i="22"/>
  <c r="U43" i="22"/>
  <c r="U47" i="22" s="1"/>
  <c r="U42" i="22"/>
  <c r="L42" i="22"/>
  <c r="K42" i="22"/>
  <c r="U39" i="22"/>
  <c r="U38" i="22"/>
  <c r="L38" i="22"/>
  <c r="K38" i="22"/>
  <c r="K37" i="22"/>
  <c r="U36" i="22"/>
  <c r="L36" i="22"/>
  <c r="K36" i="22"/>
  <c r="K35" i="22"/>
  <c r="C33" i="22"/>
  <c r="U32" i="22"/>
  <c r="W32" i="22" s="1"/>
  <c r="T32" i="22"/>
  <c r="L32" i="22"/>
  <c r="K32" i="22"/>
  <c r="U31" i="22"/>
  <c r="W31" i="22" s="1"/>
  <c r="Y31" i="22" s="1"/>
  <c r="T31" i="22"/>
  <c r="L31" i="22"/>
  <c r="K31" i="22"/>
  <c r="U30" i="22"/>
  <c r="W30" i="22" s="1"/>
  <c r="Y30" i="22" s="1"/>
  <c r="T30" i="22"/>
  <c r="L30" i="22"/>
  <c r="K30" i="22"/>
  <c r="U29" i="22"/>
  <c r="W29" i="22" s="1"/>
  <c r="T29" i="22"/>
  <c r="L29" i="22"/>
  <c r="K29" i="22"/>
  <c r="U28" i="22"/>
  <c r="W28" i="22" s="1"/>
  <c r="Y28" i="22" s="1"/>
  <c r="T28" i="22"/>
  <c r="L28" i="22"/>
  <c r="K28" i="22"/>
  <c r="U27" i="22"/>
  <c r="W27" i="22" s="1"/>
  <c r="Y27" i="22" s="1"/>
  <c r="T27" i="22"/>
  <c r="L27" i="22"/>
  <c r="K27" i="22"/>
  <c r="U26" i="22"/>
  <c r="W26" i="22" s="1"/>
  <c r="Y26" i="22" s="1"/>
  <c r="T26" i="22"/>
  <c r="L26" i="22"/>
  <c r="K26" i="22"/>
  <c r="U25" i="22"/>
  <c r="W25" i="22" s="1"/>
  <c r="T25" i="22"/>
  <c r="L25" i="22"/>
  <c r="K25" i="22"/>
  <c r="U24" i="22"/>
  <c r="W24" i="22" s="1"/>
  <c r="Y24" i="22" s="1"/>
  <c r="T24" i="22"/>
  <c r="L24" i="22"/>
  <c r="K24" i="22"/>
  <c r="U23" i="22"/>
  <c r="W23" i="22" s="1"/>
  <c r="Y23" i="22" s="1"/>
  <c r="T23" i="22"/>
  <c r="L23" i="22"/>
  <c r="K23" i="22"/>
  <c r="T22" i="22"/>
  <c r="J22" i="22"/>
  <c r="I22" i="22"/>
  <c r="H22" i="22"/>
  <c r="G22" i="22"/>
  <c r="F22" i="22"/>
  <c r="U21" i="22"/>
  <c r="W21" i="22" s="1"/>
  <c r="T21" i="22"/>
  <c r="T20" i="22"/>
  <c r="U20" i="22"/>
  <c r="W20" i="22" s="1"/>
  <c r="U19" i="22"/>
  <c r="W19" i="22" s="1"/>
  <c r="Y19" i="22" s="1"/>
  <c r="T19" i="22"/>
  <c r="U18" i="22"/>
  <c r="W18" i="22" s="1"/>
  <c r="Y18" i="22" s="1"/>
  <c r="T18" i="22"/>
  <c r="U17" i="22"/>
  <c r="W17" i="22" s="1"/>
  <c r="T17" i="22"/>
  <c r="U16" i="22"/>
  <c r="W16" i="22" s="1"/>
  <c r="T16" i="22"/>
  <c r="U15" i="22"/>
  <c r="W15" i="22" s="1"/>
  <c r="T15" i="22"/>
  <c r="U14" i="22"/>
  <c r="W14" i="22" s="1"/>
  <c r="T14" i="22"/>
  <c r="L13" i="22"/>
  <c r="K13" i="22"/>
  <c r="X12" i="22"/>
  <c r="V12" i="22"/>
  <c r="L12" i="22"/>
  <c r="K12" i="22"/>
  <c r="L84" i="21"/>
  <c r="K84" i="21"/>
  <c r="L83" i="21"/>
  <c r="K83" i="21"/>
  <c r="U81" i="21"/>
  <c r="L81" i="21"/>
  <c r="K81" i="21"/>
  <c r="U80" i="21"/>
  <c r="L80" i="21"/>
  <c r="K80" i="21"/>
  <c r="U79" i="21"/>
  <c r="L79" i="21"/>
  <c r="K79" i="21"/>
  <c r="U77" i="21"/>
  <c r="L77" i="21"/>
  <c r="K77" i="21"/>
  <c r="U76" i="21"/>
  <c r="L76" i="21"/>
  <c r="K76" i="21"/>
  <c r="U75" i="21"/>
  <c r="L75" i="21"/>
  <c r="K75" i="21"/>
  <c r="U74" i="21"/>
  <c r="L74" i="21"/>
  <c r="K74" i="21"/>
  <c r="U73" i="21"/>
  <c r="L73" i="21"/>
  <c r="K73" i="21"/>
  <c r="U72" i="21"/>
  <c r="L72" i="21"/>
  <c r="K72" i="21"/>
  <c r="U69" i="21"/>
  <c r="Q69" i="21"/>
  <c r="U68" i="21"/>
  <c r="W68" i="21" s="1"/>
  <c r="Y68" i="21" s="1"/>
  <c r="Q68" i="21"/>
  <c r="U67" i="21"/>
  <c r="Q67" i="21"/>
  <c r="U66" i="21"/>
  <c r="Q66" i="21"/>
  <c r="W66" i="21"/>
  <c r="U65" i="21"/>
  <c r="Q65" i="21"/>
  <c r="U64" i="21"/>
  <c r="Q64" i="21"/>
  <c r="U63" i="21"/>
  <c r="Q63" i="21"/>
  <c r="U62" i="21"/>
  <c r="Q62" i="21"/>
  <c r="U61" i="21"/>
  <c r="Q61" i="21"/>
  <c r="W60" i="21"/>
  <c r="Y60" i="21" s="1"/>
  <c r="U60" i="21"/>
  <c r="Q60" i="21"/>
  <c r="O59" i="21"/>
  <c r="N59" i="21"/>
  <c r="M59" i="21"/>
  <c r="U58" i="21"/>
  <c r="Q58" i="21"/>
  <c r="U57" i="21"/>
  <c r="Q57" i="21"/>
  <c r="U56" i="21"/>
  <c r="Q56" i="21"/>
  <c r="W56" i="21"/>
  <c r="Y56" i="21" s="1"/>
  <c r="U55" i="21"/>
  <c r="Q55" i="21"/>
  <c r="U54" i="21"/>
  <c r="Q54" i="21"/>
  <c r="U53" i="21"/>
  <c r="Q53" i="21"/>
  <c r="U52" i="21"/>
  <c r="Q52" i="21"/>
  <c r="U51" i="21"/>
  <c r="Q51" i="21"/>
  <c r="Q50" i="21"/>
  <c r="Q49" i="21"/>
  <c r="U43" i="21"/>
  <c r="U42" i="21"/>
  <c r="U47" i="21" s="1"/>
  <c r="L42" i="21"/>
  <c r="K42" i="21"/>
  <c r="U39" i="21"/>
  <c r="U38" i="21"/>
  <c r="L38" i="21"/>
  <c r="K38" i="21"/>
  <c r="K37" i="21"/>
  <c r="U36" i="21"/>
  <c r="L36" i="21"/>
  <c r="K36" i="21"/>
  <c r="K35" i="21"/>
  <c r="C33" i="21"/>
  <c r="U32" i="21"/>
  <c r="W32" i="21" s="1"/>
  <c r="T32" i="21"/>
  <c r="L32" i="21"/>
  <c r="K32" i="21"/>
  <c r="U31" i="21"/>
  <c r="W31" i="21" s="1"/>
  <c r="Y31" i="21" s="1"/>
  <c r="T31" i="21"/>
  <c r="L31" i="21"/>
  <c r="K31" i="21"/>
  <c r="U30" i="21"/>
  <c r="W30" i="21" s="1"/>
  <c r="Y30" i="21" s="1"/>
  <c r="T30" i="21"/>
  <c r="L30" i="21"/>
  <c r="K30" i="21"/>
  <c r="U29" i="21"/>
  <c r="W29" i="21" s="1"/>
  <c r="T29" i="21"/>
  <c r="L29" i="21"/>
  <c r="K29" i="21"/>
  <c r="U28" i="21"/>
  <c r="W28" i="21" s="1"/>
  <c r="Y28" i="21" s="1"/>
  <c r="T28" i="21"/>
  <c r="L28" i="21"/>
  <c r="K28" i="21"/>
  <c r="U27" i="21"/>
  <c r="W27" i="21" s="1"/>
  <c r="Y27" i="21" s="1"/>
  <c r="T27" i="21"/>
  <c r="L27" i="21"/>
  <c r="K27" i="21"/>
  <c r="U26" i="21"/>
  <c r="W26" i="21" s="1"/>
  <c r="Y26" i="21" s="1"/>
  <c r="T26" i="21"/>
  <c r="L26" i="21"/>
  <c r="K26" i="21"/>
  <c r="U25" i="21"/>
  <c r="W25" i="21" s="1"/>
  <c r="V25" i="21" s="1"/>
  <c r="T25" i="21"/>
  <c r="L25" i="21"/>
  <c r="K25" i="21"/>
  <c r="U24" i="21"/>
  <c r="W24" i="21" s="1"/>
  <c r="Y24" i="21" s="1"/>
  <c r="T24" i="21"/>
  <c r="L24" i="21"/>
  <c r="K24" i="21"/>
  <c r="U23" i="21"/>
  <c r="W23" i="21" s="1"/>
  <c r="Y23" i="21" s="1"/>
  <c r="T23" i="21"/>
  <c r="L23" i="21"/>
  <c r="K23" i="21"/>
  <c r="T22" i="21"/>
  <c r="J22" i="21"/>
  <c r="I22" i="21"/>
  <c r="H22" i="21"/>
  <c r="G22" i="21"/>
  <c r="F22" i="21"/>
  <c r="U21" i="21"/>
  <c r="W21" i="21" s="1"/>
  <c r="T21" i="21"/>
  <c r="T20" i="21"/>
  <c r="U20" i="21"/>
  <c r="W20" i="21" s="1"/>
  <c r="U19" i="21"/>
  <c r="W19" i="21" s="1"/>
  <c r="Y19" i="21" s="1"/>
  <c r="T19" i="21"/>
  <c r="U18" i="21"/>
  <c r="W18" i="21" s="1"/>
  <c r="Y18" i="21" s="1"/>
  <c r="T18" i="21"/>
  <c r="U17" i="21"/>
  <c r="W17" i="21" s="1"/>
  <c r="T17" i="21"/>
  <c r="W16" i="21"/>
  <c r="V16" i="21" s="1"/>
  <c r="U16" i="21"/>
  <c r="T16" i="21"/>
  <c r="U15" i="21"/>
  <c r="W15" i="21" s="1"/>
  <c r="T15" i="21"/>
  <c r="U14" i="21"/>
  <c r="W14" i="21" s="1"/>
  <c r="V14" i="21" s="1"/>
  <c r="T14" i="21"/>
  <c r="L13" i="21"/>
  <c r="K13" i="21"/>
  <c r="X12" i="21"/>
  <c r="V12" i="21"/>
  <c r="L12" i="21"/>
  <c r="K12" i="21"/>
  <c r="L84" i="20"/>
  <c r="K84" i="20"/>
  <c r="L83" i="20"/>
  <c r="K83" i="20"/>
  <c r="U81" i="20"/>
  <c r="L81" i="20"/>
  <c r="K81" i="20"/>
  <c r="U80" i="20"/>
  <c r="L80" i="20"/>
  <c r="K80" i="20"/>
  <c r="U79" i="20"/>
  <c r="L79" i="20"/>
  <c r="K79" i="20"/>
  <c r="U77" i="20"/>
  <c r="L77" i="20"/>
  <c r="K77" i="20"/>
  <c r="U76" i="20"/>
  <c r="L76" i="20"/>
  <c r="K76" i="20"/>
  <c r="U75" i="20"/>
  <c r="L75" i="20"/>
  <c r="K75" i="20"/>
  <c r="U74" i="20"/>
  <c r="L74" i="20"/>
  <c r="K74" i="20"/>
  <c r="U73" i="20"/>
  <c r="L73" i="20"/>
  <c r="K73" i="20"/>
  <c r="U72" i="20"/>
  <c r="L72" i="20"/>
  <c r="K72" i="20"/>
  <c r="U69" i="20"/>
  <c r="Q69" i="20"/>
  <c r="U68" i="20"/>
  <c r="Q68" i="20"/>
  <c r="U67" i="20"/>
  <c r="Q67" i="20"/>
  <c r="W67" i="20"/>
  <c r="Y67" i="20" s="1"/>
  <c r="U66" i="20"/>
  <c r="Q66" i="20"/>
  <c r="U65" i="20"/>
  <c r="Q65" i="20"/>
  <c r="U64" i="20"/>
  <c r="Q64" i="20"/>
  <c r="U63" i="20"/>
  <c r="Q63" i="20"/>
  <c r="U62" i="20"/>
  <c r="Q62" i="20"/>
  <c r="U61" i="20"/>
  <c r="W61" i="20" s="1"/>
  <c r="Y61" i="20" s="1"/>
  <c r="Q61" i="20"/>
  <c r="U60" i="20"/>
  <c r="Q60" i="20"/>
  <c r="O59" i="20"/>
  <c r="N59" i="20"/>
  <c r="M59" i="20"/>
  <c r="U58" i="20"/>
  <c r="Q58" i="20"/>
  <c r="W58" i="20"/>
  <c r="U57" i="20"/>
  <c r="Q57" i="20"/>
  <c r="U56" i="20"/>
  <c r="Q56" i="20"/>
  <c r="U55" i="20"/>
  <c r="W55" i="20" s="1"/>
  <c r="Y55" i="20" s="1"/>
  <c r="Q55" i="20"/>
  <c r="U54" i="20"/>
  <c r="Q54" i="20"/>
  <c r="U53" i="20"/>
  <c r="Q53" i="20"/>
  <c r="U52" i="20"/>
  <c r="Q52" i="20"/>
  <c r="U51" i="20"/>
  <c r="Q51" i="20"/>
  <c r="Q50" i="20"/>
  <c r="Q49" i="20"/>
  <c r="U43" i="20"/>
  <c r="U42" i="20"/>
  <c r="L42" i="20"/>
  <c r="K42" i="20"/>
  <c r="U39" i="20"/>
  <c r="U38" i="20"/>
  <c r="L38" i="20"/>
  <c r="K38" i="20"/>
  <c r="K37" i="20"/>
  <c r="U36" i="20"/>
  <c r="L36" i="20"/>
  <c r="K36" i="20"/>
  <c r="K35" i="20"/>
  <c r="C33" i="20"/>
  <c r="U32" i="20"/>
  <c r="W32" i="20" s="1"/>
  <c r="T32" i="20"/>
  <c r="L32" i="20"/>
  <c r="K32" i="20"/>
  <c r="U31" i="20"/>
  <c r="W31" i="20" s="1"/>
  <c r="Y31" i="20" s="1"/>
  <c r="T31" i="20"/>
  <c r="L31" i="20"/>
  <c r="K31" i="20"/>
  <c r="U30" i="20"/>
  <c r="W30" i="20" s="1"/>
  <c r="Y30" i="20" s="1"/>
  <c r="T30" i="20"/>
  <c r="L30" i="20"/>
  <c r="K30" i="20"/>
  <c r="U29" i="20"/>
  <c r="W29" i="20" s="1"/>
  <c r="T29" i="20"/>
  <c r="L29" i="20"/>
  <c r="K29" i="20"/>
  <c r="U28" i="20"/>
  <c r="W28" i="20" s="1"/>
  <c r="Y28" i="20" s="1"/>
  <c r="T28" i="20"/>
  <c r="L28" i="20"/>
  <c r="K28" i="20"/>
  <c r="U27" i="20"/>
  <c r="W27" i="20" s="1"/>
  <c r="Y27" i="20" s="1"/>
  <c r="T27" i="20"/>
  <c r="L27" i="20"/>
  <c r="K27" i="20"/>
  <c r="U26" i="20"/>
  <c r="W26" i="20" s="1"/>
  <c r="Y26" i="20" s="1"/>
  <c r="T26" i="20"/>
  <c r="L26" i="20"/>
  <c r="K26" i="20"/>
  <c r="U25" i="20"/>
  <c r="W25" i="20" s="1"/>
  <c r="V25" i="20" s="1"/>
  <c r="T25" i="20"/>
  <c r="L25" i="20"/>
  <c r="K25" i="20"/>
  <c r="U24" i="20"/>
  <c r="W24" i="20" s="1"/>
  <c r="Y24" i="20" s="1"/>
  <c r="T24" i="20"/>
  <c r="L24" i="20"/>
  <c r="K24" i="20"/>
  <c r="U23" i="20"/>
  <c r="W23" i="20" s="1"/>
  <c r="Y23" i="20" s="1"/>
  <c r="T23" i="20"/>
  <c r="L23" i="20"/>
  <c r="K23" i="20"/>
  <c r="T22" i="20"/>
  <c r="J22" i="20"/>
  <c r="I22" i="20"/>
  <c r="H22" i="20"/>
  <c r="G22" i="20"/>
  <c r="F22" i="20"/>
  <c r="Y21" i="20"/>
  <c r="X21" i="20" s="1"/>
  <c r="U21" i="20"/>
  <c r="W21" i="20" s="1"/>
  <c r="V21" i="20" s="1"/>
  <c r="T21" i="20"/>
  <c r="T20" i="20"/>
  <c r="U20" i="20"/>
  <c r="W20" i="20" s="1"/>
  <c r="U19" i="20"/>
  <c r="W19" i="20" s="1"/>
  <c r="Y19" i="20" s="1"/>
  <c r="T19" i="20"/>
  <c r="U18" i="20"/>
  <c r="W18" i="20" s="1"/>
  <c r="Y18" i="20" s="1"/>
  <c r="T18" i="20"/>
  <c r="U17" i="20"/>
  <c r="W17" i="20" s="1"/>
  <c r="Y17" i="20" s="1"/>
  <c r="X17" i="20" s="1"/>
  <c r="T17" i="20"/>
  <c r="U16" i="20"/>
  <c r="W16" i="20" s="1"/>
  <c r="V16" i="20" s="1"/>
  <c r="T16" i="20"/>
  <c r="U15" i="20"/>
  <c r="W15" i="20" s="1"/>
  <c r="Y15" i="20" s="1"/>
  <c r="X15" i="20" s="1"/>
  <c r="T15" i="20"/>
  <c r="U14" i="20"/>
  <c r="W14" i="20" s="1"/>
  <c r="V14" i="20" s="1"/>
  <c r="T14" i="20"/>
  <c r="L13" i="20"/>
  <c r="K13" i="20"/>
  <c r="X12" i="20"/>
  <c r="V12" i="20"/>
  <c r="L12" i="20"/>
  <c r="K12" i="20"/>
  <c r="L84" i="19"/>
  <c r="K84" i="19"/>
  <c r="L83" i="19"/>
  <c r="K83" i="19"/>
  <c r="U81" i="19"/>
  <c r="L81" i="19"/>
  <c r="K81" i="19"/>
  <c r="U80" i="19"/>
  <c r="L80" i="19"/>
  <c r="K80" i="19"/>
  <c r="U79" i="19"/>
  <c r="L79" i="19"/>
  <c r="K79" i="19"/>
  <c r="U77" i="19"/>
  <c r="L77" i="19"/>
  <c r="K77" i="19"/>
  <c r="U76" i="19"/>
  <c r="L76" i="19"/>
  <c r="K76" i="19"/>
  <c r="U75" i="19"/>
  <c r="L75" i="19"/>
  <c r="K75" i="19"/>
  <c r="U74" i="19"/>
  <c r="L74" i="19"/>
  <c r="K74" i="19"/>
  <c r="U73" i="19"/>
  <c r="L73" i="19"/>
  <c r="K73" i="19"/>
  <c r="U72" i="19"/>
  <c r="L72" i="19"/>
  <c r="K72" i="19"/>
  <c r="U69" i="19"/>
  <c r="Q69" i="19"/>
  <c r="U68" i="19"/>
  <c r="Q68" i="19"/>
  <c r="U67" i="19"/>
  <c r="Q67" i="19"/>
  <c r="W67" i="19"/>
  <c r="Y67" i="19" s="1"/>
  <c r="U66" i="19"/>
  <c r="Q66" i="19"/>
  <c r="U65" i="19"/>
  <c r="Q65" i="19"/>
  <c r="U64" i="19"/>
  <c r="Q64" i="19"/>
  <c r="U63" i="19"/>
  <c r="Q63" i="19"/>
  <c r="U62" i="19"/>
  <c r="Q62" i="19"/>
  <c r="U61" i="19"/>
  <c r="W61" i="19" s="1"/>
  <c r="Y61" i="19" s="1"/>
  <c r="Q61" i="19"/>
  <c r="U60" i="19"/>
  <c r="Q60" i="19"/>
  <c r="O59" i="19"/>
  <c r="N59" i="19"/>
  <c r="M59" i="19"/>
  <c r="U58" i="19"/>
  <c r="Q58" i="19"/>
  <c r="U57" i="19"/>
  <c r="Q57" i="19"/>
  <c r="U56" i="19"/>
  <c r="Q56" i="19"/>
  <c r="U55" i="19"/>
  <c r="Q55" i="19"/>
  <c r="U54" i="19"/>
  <c r="Q54" i="19"/>
  <c r="U53" i="19"/>
  <c r="Q53" i="19"/>
  <c r="U52" i="19"/>
  <c r="Q52" i="19"/>
  <c r="U51" i="19"/>
  <c r="Q51" i="19"/>
  <c r="Q50" i="19"/>
  <c r="Q49" i="19"/>
  <c r="U43" i="19"/>
  <c r="U42" i="19"/>
  <c r="L42" i="19"/>
  <c r="K42" i="19"/>
  <c r="U39" i="19"/>
  <c r="U38" i="19"/>
  <c r="L38" i="19"/>
  <c r="K38" i="19"/>
  <c r="K37" i="19"/>
  <c r="U36" i="19"/>
  <c r="L36" i="19"/>
  <c r="K36" i="19"/>
  <c r="K35" i="19"/>
  <c r="C33" i="19"/>
  <c r="U32" i="19"/>
  <c r="W32" i="19" s="1"/>
  <c r="Y32" i="19" s="1"/>
  <c r="X32" i="19" s="1"/>
  <c r="T32" i="19"/>
  <c r="L32" i="19"/>
  <c r="K32" i="19"/>
  <c r="U31" i="19"/>
  <c r="W31" i="19" s="1"/>
  <c r="Y31" i="19" s="1"/>
  <c r="T31" i="19"/>
  <c r="L31" i="19"/>
  <c r="K31" i="19"/>
  <c r="U30" i="19"/>
  <c r="W30" i="19" s="1"/>
  <c r="Y30" i="19" s="1"/>
  <c r="T30" i="19"/>
  <c r="L30" i="19"/>
  <c r="K30" i="19"/>
  <c r="U29" i="19"/>
  <c r="W29" i="19" s="1"/>
  <c r="T29" i="19"/>
  <c r="L29" i="19"/>
  <c r="K29" i="19"/>
  <c r="U28" i="19"/>
  <c r="W28" i="19" s="1"/>
  <c r="Y28" i="19" s="1"/>
  <c r="T28" i="19"/>
  <c r="L28" i="19"/>
  <c r="K28" i="19"/>
  <c r="U27" i="19"/>
  <c r="W27" i="19" s="1"/>
  <c r="Y27" i="19" s="1"/>
  <c r="T27" i="19"/>
  <c r="L27" i="19"/>
  <c r="K27" i="19"/>
  <c r="U26" i="19"/>
  <c r="W26" i="19" s="1"/>
  <c r="Y26" i="19" s="1"/>
  <c r="T26" i="19"/>
  <c r="L26" i="19"/>
  <c r="K26" i="19"/>
  <c r="U25" i="19"/>
  <c r="W25" i="19" s="1"/>
  <c r="T25" i="19"/>
  <c r="L25" i="19"/>
  <c r="K25" i="19"/>
  <c r="U24" i="19"/>
  <c r="W24" i="19" s="1"/>
  <c r="Y24" i="19" s="1"/>
  <c r="T24" i="19"/>
  <c r="L24" i="19"/>
  <c r="K24" i="19"/>
  <c r="U23" i="19"/>
  <c r="W23" i="19" s="1"/>
  <c r="Y23" i="19" s="1"/>
  <c r="T23" i="19"/>
  <c r="L23" i="19"/>
  <c r="K23" i="19"/>
  <c r="T22" i="19"/>
  <c r="J22" i="19"/>
  <c r="I22" i="19"/>
  <c r="H22" i="19"/>
  <c r="G22" i="19"/>
  <c r="F22" i="19"/>
  <c r="U21" i="19"/>
  <c r="W21" i="19" s="1"/>
  <c r="T21" i="19"/>
  <c r="T20" i="19"/>
  <c r="U20" i="19"/>
  <c r="W20" i="19" s="1"/>
  <c r="U19" i="19"/>
  <c r="W19" i="19" s="1"/>
  <c r="Y19" i="19" s="1"/>
  <c r="T19" i="19"/>
  <c r="U18" i="19"/>
  <c r="W18" i="19" s="1"/>
  <c r="Y18" i="19" s="1"/>
  <c r="T18" i="19"/>
  <c r="U17" i="19"/>
  <c r="W17" i="19" s="1"/>
  <c r="T17" i="19"/>
  <c r="U16" i="19"/>
  <c r="W16" i="19" s="1"/>
  <c r="T16" i="19"/>
  <c r="U15" i="19"/>
  <c r="W15" i="19" s="1"/>
  <c r="T15" i="19"/>
  <c r="U14" i="19"/>
  <c r="W14" i="19" s="1"/>
  <c r="T14" i="19"/>
  <c r="L13" i="19"/>
  <c r="K13" i="19"/>
  <c r="X12" i="19"/>
  <c r="V12" i="19"/>
  <c r="L12" i="19"/>
  <c r="K12" i="19"/>
  <c r="L84" i="18"/>
  <c r="K84" i="18"/>
  <c r="L83" i="18"/>
  <c r="K83" i="18"/>
  <c r="U81" i="18"/>
  <c r="L81" i="18"/>
  <c r="K81" i="18"/>
  <c r="U80" i="18"/>
  <c r="L80" i="18"/>
  <c r="K80" i="18"/>
  <c r="U79" i="18"/>
  <c r="U86" i="18" s="1"/>
  <c r="L79" i="18"/>
  <c r="K79" i="18"/>
  <c r="U77" i="18"/>
  <c r="L77" i="18"/>
  <c r="K77" i="18"/>
  <c r="U76" i="18"/>
  <c r="L76" i="18"/>
  <c r="K76" i="18"/>
  <c r="U75" i="18"/>
  <c r="L75" i="18"/>
  <c r="K75" i="18"/>
  <c r="U74" i="18"/>
  <c r="L74" i="18"/>
  <c r="K74" i="18"/>
  <c r="U73" i="18"/>
  <c r="L73" i="18"/>
  <c r="K73" i="18"/>
  <c r="U72" i="18"/>
  <c r="L72" i="18"/>
  <c r="K72" i="18"/>
  <c r="U69" i="18"/>
  <c r="Q69" i="18"/>
  <c r="U68" i="18"/>
  <c r="W68" i="18" s="1"/>
  <c r="Y68" i="18" s="1"/>
  <c r="Q68" i="18"/>
  <c r="U67" i="18"/>
  <c r="Q67" i="18"/>
  <c r="U66" i="18"/>
  <c r="Q66" i="18"/>
  <c r="U65" i="18"/>
  <c r="Q65" i="18"/>
  <c r="W65" i="18"/>
  <c r="Y65" i="18" s="1"/>
  <c r="U64" i="18"/>
  <c r="Q64" i="18"/>
  <c r="U63" i="18"/>
  <c r="W63" i="18" s="1"/>
  <c r="Y63" i="18" s="1"/>
  <c r="Q63" i="18"/>
  <c r="U62" i="18"/>
  <c r="Q62" i="18"/>
  <c r="U61" i="18"/>
  <c r="Q61" i="18"/>
  <c r="U60" i="18"/>
  <c r="W60" i="18" s="1"/>
  <c r="Y60" i="18" s="1"/>
  <c r="Q60" i="18"/>
  <c r="O59" i="18"/>
  <c r="N59" i="18"/>
  <c r="M59" i="18"/>
  <c r="U58" i="18"/>
  <c r="Q58" i="18"/>
  <c r="W58" i="18"/>
  <c r="U57" i="18"/>
  <c r="Q57" i="18"/>
  <c r="U56" i="18"/>
  <c r="Q56" i="18"/>
  <c r="U55" i="18"/>
  <c r="Q55" i="18"/>
  <c r="U54" i="18"/>
  <c r="Q54" i="18"/>
  <c r="W54" i="18"/>
  <c r="U53" i="18"/>
  <c r="Q53" i="18"/>
  <c r="C70" i="18"/>
  <c r="U52" i="18"/>
  <c r="Q52" i="18"/>
  <c r="U51" i="18"/>
  <c r="Q51" i="18"/>
  <c r="Q50" i="18"/>
  <c r="Q49" i="18"/>
  <c r="U43" i="18"/>
  <c r="U47" i="18" s="1"/>
  <c r="U42" i="18"/>
  <c r="L42" i="18"/>
  <c r="K42" i="18"/>
  <c r="U39" i="18"/>
  <c r="U38" i="18"/>
  <c r="L38" i="18"/>
  <c r="K38" i="18"/>
  <c r="K37" i="18"/>
  <c r="U36" i="18"/>
  <c r="U40" i="18" s="1"/>
  <c r="L36" i="18"/>
  <c r="K36" i="18"/>
  <c r="K35" i="18"/>
  <c r="C33" i="18"/>
  <c r="U32" i="18"/>
  <c r="W32" i="18" s="1"/>
  <c r="T32" i="18"/>
  <c r="L32" i="18"/>
  <c r="K32" i="18"/>
  <c r="U31" i="18"/>
  <c r="W31" i="18" s="1"/>
  <c r="Y31" i="18" s="1"/>
  <c r="T31" i="18"/>
  <c r="L31" i="18"/>
  <c r="K31" i="18"/>
  <c r="U30" i="18"/>
  <c r="W30" i="18" s="1"/>
  <c r="Y30" i="18" s="1"/>
  <c r="T30" i="18"/>
  <c r="L30" i="18"/>
  <c r="K30" i="18"/>
  <c r="U29" i="18"/>
  <c r="W29" i="18" s="1"/>
  <c r="Y29" i="18" s="1"/>
  <c r="X29" i="18" s="1"/>
  <c r="T29" i="18"/>
  <c r="L29" i="18"/>
  <c r="K29" i="18"/>
  <c r="U28" i="18"/>
  <c r="W28" i="18" s="1"/>
  <c r="Y28" i="18" s="1"/>
  <c r="T28" i="18"/>
  <c r="L28" i="18"/>
  <c r="K28" i="18"/>
  <c r="U27" i="18"/>
  <c r="W27" i="18" s="1"/>
  <c r="Y27" i="18" s="1"/>
  <c r="T27" i="18"/>
  <c r="L27" i="18"/>
  <c r="K27" i="18"/>
  <c r="U26" i="18"/>
  <c r="W26" i="18" s="1"/>
  <c r="Y26" i="18" s="1"/>
  <c r="T26" i="18"/>
  <c r="L26" i="18"/>
  <c r="K26" i="18"/>
  <c r="U25" i="18"/>
  <c r="W25" i="18" s="1"/>
  <c r="T25" i="18"/>
  <c r="L25" i="18"/>
  <c r="K25" i="18"/>
  <c r="U24" i="18"/>
  <c r="W24" i="18" s="1"/>
  <c r="Y24" i="18" s="1"/>
  <c r="T24" i="18"/>
  <c r="L24" i="18"/>
  <c r="K24" i="18"/>
  <c r="U23" i="18"/>
  <c r="W23" i="18" s="1"/>
  <c r="Y23" i="18" s="1"/>
  <c r="T23" i="18"/>
  <c r="L23" i="18"/>
  <c r="K23" i="18"/>
  <c r="T22" i="18"/>
  <c r="J22" i="18"/>
  <c r="I22" i="18"/>
  <c r="H22" i="18"/>
  <c r="G22" i="18"/>
  <c r="F22" i="18"/>
  <c r="U21" i="18"/>
  <c r="W21" i="18" s="1"/>
  <c r="T21" i="18"/>
  <c r="T20" i="18"/>
  <c r="U20" i="18"/>
  <c r="W20" i="18" s="1"/>
  <c r="U19" i="18"/>
  <c r="W19" i="18" s="1"/>
  <c r="Y19" i="18" s="1"/>
  <c r="T19" i="18"/>
  <c r="U18" i="18"/>
  <c r="W18" i="18" s="1"/>
  <c r="Y18" i="18" s="1"/>
  <c r="T18" i="18"/>
  <c r="U17" i="18"/>
  <c r="W17" i="18" s="1"/>
  <c r="T17" i="18"/>
  <c r="U16" i="18"/>
  <c r="W16" i="18" s="1"/>
  <c r="T16" i="18"/>
  <c r="U15" i="18"/>
  <c r="W15" i="18" s="1"/>
  <c r="Y15" i="18" s="1"/>
  <c r="X15" i="18" s="1"/>
  <c r="T15" i="18"/>
  <c r="U14" i="18"/>
  <c r="W14" i="18" s="1"/>
  <c r="T14" i="18"/>
  <c r="L13" i="18"/>
  <c r="K13" i="18"/>
  <c r="X12" i="18"/>
  <c r="V12" i="18"/>
  <c r="L12" i="18"/>
  <c r="K12" i="18"/>
  <c r="L84" i="17"/>
  <c r="K84" i="17"/>
  <c r="L83" i="17"/>
  <c r="K83" i="17"/>
  <c r="U81" i="17"/>
  <c r="L81" i="17"/>
  <c r="K81" i="17"/>
  <c r="U80" i="17"/>
  <c r="L80" i="17"/>
  <c r="K80" i="17"/>
  <c r="U79" i="17"/>
  <c r="L79" i="17"/>
  <c r="K79" i="17"/>
  <c r="U77" i="17"/>
  <c r="L77" i="17"/>
  <c r="K77" i="17"/>
  <c r="U76" i="17"/>
  <c r="L76" i="17"/>
  <c r="K76" i="17"/>
  <c r="U75" i="17"/>
  <c r="L75" i="17"/>
  <c r="K75" i="17"/>
  <c r="U74" i="17"/>
  <c r="L74" i="17"/>
  <c r="K74" i="17"/>
  <c r="U73" i="17"/>
  <c r="L73" i="17"/>
  <c r="K73" i="17"/>
  <c r="U72" i="17"/>
  <c r="L72" i="17"/>
  <c r="K72" i="17"/>
  <c r="U69" i="17"/>
  <c r="Q69" i="17"/>
  <c r="U68" i="17"/>
  <c r="Q68" i="17"/>
  <c r="U67" i="17"/>
  <c r="Q67" i="17"/>
  <c r="U66" i="17"/>
  <c r="Q66" i="17"/>
  <c r="U65" i="17"/>
  <c r="W65" i="17" s="1"/>
  <c r="Y65" i="17" s="1"/>
  <c r="Q65" i="17"/>
  <c r="U64" i="17"/>
  <c r="Q64" i="17"/>
  <c r="U63" i="17"/>
  <c r="Q63" i="17"/>
  <c r="U62" i="17"/>
  <c r="Q62" i="17"/>
  <c r="U61" i="17"/>
  <c r="W61" i="17" s="1"/>
  <c r="Y61" i="17" s="1"/>
  <c r="Q61" i="17"/>
  <c r="U60" i="17"/>
  <c r="Q60" i="17"/>
  <c r="O59" i="17"/>
  <c r="N59" i="17"/>
  <c r="M59" i="17"/>
  <c r="U58" i="17"/>
  <c r="Q58" i="17"/>
  <c r="U57" i="17"/>
  <c r="Q57" i="17"/>
  <c r="U56" i="17"/>
  <c r="W56" i="17" s="1"/>
  <c r="Y56" i="17" s="1"/>
  <c r="Q56" i="17"/>
  <c r="U55" i="17"/>
  <c r="Q55" i="17"/>
  <c r="U54" i="17"/>
  <c r="Q54" i="17"/>
  <c r="U53" i="17"/>
  <c r="Q53" i="17"/>
  <c r="U52" i="17"/>
  <c r="Q52" i="17"/>
  <c r="U51" i="17"/>
  <c r="Q51" i="17"/>
  <c r="C70" i="17"/>
  <c r="Q50" i="17"/>
  <c r="Q49" i="17"/>
  <c r="U43" i="17"/>
  <c r="U42" i="17"/>
  <c r="L42" i="17"/>
  <c r="K42" i="17"/>
  <c r="U39" i="17"/>
  <c r="U38" i="17"/>
  <c r="L38" i="17"/>
  <c r="K38" i="17"/>
  <c r="K37" i="17"/>
  <c r="U36" i="17"/>
  <c r="L36" i="17"/>
  <c r="K36" i="17"/>
  <c r="K35" i="17"/>
  <c r="C33" i="17"/>
  <c r="U32" i="17"/>
  <c r="W32" i="17" s="1"/>
  <c r="Y32" i="17" s="1"/>
  <c r="X32" i="17" s="1"/>
  <c r="T32" i="17"/>
  <c r="L32" i="17"/>
  <c r="K32" i="17"/>
  <c r="U31" i="17"/>
  <c r="W31" i="17" s="1"/>
  <c r="Y31" i="17" s="1"/>
  <c r="T31" i="17"/>
  <c r="L31" i="17"/>
  <c r="K31" i="17"/>
  <c r="U30" i="17"/>
  <c r="W30" i="17" s="1"/>
  <c r="Y30" i="17" s="1"/>
  <c r="T30" i="17"/>
  <c r="L30" i="17"/>
  <c r="K30" i="17"/>
  <c r="U29" i="17"/>
  <c r="W29" i="17" s="1"/>
  <c r="T29" i="17"/>
  <c r="L29" i="17"/>
  <c r="K29" i="17"/>
  <c r="U28" i="17"/>
  <c r="W28" i="17" s="1"/>
  <c r="Y28" i="17" s="1"/>
  <c r="T28" i="17"/>
  <c r="L28" i="17"/>
  <c r="K28" i="17"/>
  <c r="U27" i="17"/>
  <c r="W27" i="17" s="1"/>
  <c r="Y27" i="17" s="1"/>
  <c r="T27" i="17"/>
  <c r="L27" i="17"/>
  <c r="K27" i="17"/>
  <c r="U26" i="17"/>
  <c r="W26" i="17" s="1"/>
  <c r="Y26" i="17" s="1"/>
  <c r="T26" i="17"/>
  <c r="L26" i="17"/>
  <c r="K26" i="17"/>
  <c r="U25" i="17"/>
  <c r="W25" i="17" s="1"/>
  <c r="T25" i="17"/>
  <c r="L25" i="17"/>
  <c r="K25" i="17"/>
  <c r="U24" i="17"/>
  <c r="W24" i="17" s="1"/>
  <c r="Y24" i="17" s="1"/>
  <c r="T24" i="17"/>
  <c r="L24" i="17"/>
  <c r="K24" i="17"/>
  <c r="U23" i="17"/>
  <c r="W23" i="17" s="1"/>
  <c r="Y23" i="17" s="1"/>
  <c r="T23" i="17"/>
  <c r="L23" i="17"/>
  <c r="K23" i="17"/>
  <c r="T22" i="17"/>
  <c r="J22" i="17"/>
  <c r="I22" i="17"/>
  <c r="H22" i="17"/>
  <c r="G22" i="17"/>
  <c r="F22" i="17"/>
  <c r="U21" i="17"/>
  <c r="W21" i="17" s="1"/>
  <c r="T21" i="17"/>
  <c r="T20" i="17"/>
  <c r="U20" i="17"/>
  <c r="W20" i="17" s="1"/>
  <c r="U19" i="17"/>
  <c r="W19" i="17" s="1"/>
  <c r="Y19" i="17" s="1"/>
  <c r="T19" i="17"/>
  <c r="U18" i="17"/>
  <c r="W18" i="17" s="1"/>
  <c r="Y18" i="17" s="1"/>
  <c r="T18" i="17"/>
  <c r="W17" i="17"/>
  <c r="Y17" i="17" s="1"/>
  <c r="X17" i="17" s="1"/>
  <c r="U17" i="17"/>
  <c r="T17" i="17"/>
  <c r="U16" i="17"/>
  <c r="W16" i="17" s="1"/>
  <c r="T16" i="17"/>
  <c r="U15" i="17"/>
  <c r="W15" i="17" s="1"/>
  <c r="T15" i="17"/>
  <c r="U14" i="17"/>
  <c r="W14" i="17" s="1"/>
  <c r="T14" i="17"/>
  <c r="L13" i="17"/>
  <c r="K13" i="17"/>
  <c r="X12" i="17"/>
  <c r="V12" i="17"/>
  <c r="L12" i="17"/>
  <c r="K12" i="17"/>
  <c r="W53" i="23" l="1"/>
  <c r="Y53" i="23" s="1"/>
  <c r="X53" i="23" s="1"/>
  <c r="W57" i="23"/>
  <c r="V57" i="23" s="1"/>
  <c r="W60" i="23"/>
  <c r="Y60" i="23" s="1"/>
  <c r="W68" i="23"/>
  <c r="Y68" i="23" s="1"/>
  <c r="W69" i="23"/>
  <c r="Y69" i="23" s="1"/>
  <c r="X69" i="23" s="1"/>
  <c r="U40" i="23"/>
  <c r="Y17" i="22"/>
  <c r="X17" i="22" s="1"/>
  <c r="V17" i="22"/>
  <c r="W51" i="22"/>
  <c r="Y51" i="22" s="1"/>
  <c r="X51" i="22" s="1"/>
  <c r="W64" i="22"/>
  <c r="Y64" i="22" s="1"/>
  <c r="W58" i="22"/>
  <c r="Y58" i="22" s="1"/>
  <c r="X58" i="22" s="1"/>
  <c r="W61" i="22"/>
  <c r="Y61" i="22" s="1"/>
  <c r="U86" i="22"/>
  <c r="U40" i="21"/>
  <c r="W55" i="21"/>
  <c r="Y55" i="21" s="1"/>
  <c r="W54" i="20"/>
  <c r="W60" i="20"/>
  <c r="Y60" i="20" s="1"/>
  <c r="W64" i="20"/>
  <c r="Y64" i="20" s="1"/>
  <c r="W66" i="20"/>
  <c r="Y66" i="20" s="1"/>
  <c r="X66" i="20" s="1"/>
  <c r="W68" i="20"/>
  <c r="Y68" i="20" s="1"/>
  <c r="U40" i="20"/>
  <c r="U47" i="20"/>
  <c r="W63" i="20"/>
  <c r="Y63" i="20" s="1"/>
  <c r="C70" i="20"/>
  <c r="C70" i="19"/>
  <c r="W55" i="19"/>
  <c r="Y55" i="19" s="1"/>
  <c r="W57" i="19"/>
  <c r="W60" i="19"/>
  <c r="Y60" i="19" s="1"/>
  <c r="W64" i="19"/>
  <c r="Y64" i="19" s="1"/>
  <c r="W68" i="19"/>
  <c r="Y68" i="19" s="1"/>
  <c r="W63" i="19"/>
  <c r="Y63" i="19" s="1"/>
  <c r="W69" i="19"/>
  <c r="V69" i="19" s="1"/>
  <c r="U40" i="19"/>
  <c r="W64" i="18"/>
  <c r="Y64" i="18" s="1"/>
  <c r="W61" i="18"/>
  <c r="Y61" i="18" s="1"/>
  <c r="W63" i="17"/>
  <c r="Y63" i="17" s="1"/>
  <c r="W67" i="17"/>
  <c r="Y67" i="17" s="1"/>
  <c r="W55" i="17"/>
  <c r="Y55" i="17" s="1"/>
  <c r="U86" i="20"/>
  <c r="W69" i="20"/>
  <c r="V69" i="20" s="1"/>
  <c r="W65" i="20"/>
  <c r="Y65" i="20" s="1"/>
  <c r="W62" i="20"/>
  <c r="V62" i="20" s="1"/>
  <c r="Q59" i="20"/>
  <c r="P59" i="20"/>
  <c r="U59" i="20"/>
  <c r="W59" i="20" s="1"/>
  <c r="V59" i="20" s="1"/>
  <c r="W57" i="20"/>
  <c r="W56" i="20"/>
  <c r="Y56" i="20" s="1"/>
  <c r="Y25" i="20"/>
  <c r="X25" i="20" s="1"/>
  <c r="Y32" i="20"/>
  <c r="X32" i="20" s="1"/>
  <c r="V32" i="20"/>
  <c r="Y29" i="20"/>
  <c r="X29" i="20" s="1"/>
  <c r="V29" i="20"/>
  <c r="Y16" i="20"/>
  <c r="X16" i="20" s="1"/>
  <c r="Y14" i="20"/>
  <c r="X14" i="20" s="1"/>
  <c r="U86" i="23"/>
  <c r="U85" i="23"/>
  <c r="W66" i="23"/>
  <c r="V66" i="23" s="1"/>
  <c r="W65" i="23"/>
  <c r="Y65" i="23" s="1"/>
  <c r="W64" i="23"/>
  <c r="Y64" i="23" s="1"/>
  <c r="W62" i="23"/>
  <c r="V62" i="23" s="1"/>
  <c r="W61" i="23"/>
  <c r="Y61" i="23" s="1"/>
  <c r="Q59" i="23"/>
  <c r="P59" i="23"/>
  <c r="W56" i="23"/>
  <c r="Y56" i="23" s="1"/>
  <c r="W55" i="23"/>
  <c r="Y55" i="23" s="1"/>
  <c r="W54" i="23"/>
  <c r="Y54" i="23" s="1"/>
  <c r="X54" i="23" s="1"/>
  <c r="W52" i="23"/>
  <c r="V52" i="23" s="1"/>
  <c r="W51" i="23"/>
  <c r="Y51" i="23" s="1"/>
  <c r="X51" i="23" s="1"/>
  <c r="U47" i="23"/>
  <c r="K22" i="23"/>
  <c r="L22" i="23"/>
  <c r="U85" i="22"/>
  <c r="W69" i="22"/>
  <c r="Y69" i="22" s="1"/>
  <c r="X69" i="22" s="1"/>
  <c r="W67" i="22"/>
  <c r="Y67" i="22" s="1"/>
  <c r="W66" i="22"/>
  <c r="V66" i="22" s="1"/>
  <c r="W65" i="22"/>
  <c r="Y65" i="22" s="1"/>
  <c r="W62" i="22"/>
  <c r="V62" i="22" s="1"/>
  <c r="Q59" i="22"/>
  <c r="P59" i="22"/>
  <c r="W57" i="22"/>
  <c r="V57" i="22" s="1"/>
  <c r="W56" i="22"/>
  <c r="Y56" i="22" s="1"/>
  <c r="W54" i="22"/>
  <c r="W53" i="22"/>
  <c r="Y53" i="22" s="1"/>
  <c r="X53" i="22" s="1"/>
  <c r="W52" i="22"/>
  <c r="Y52" i="22" s="1"/>
  <c r="X52" i="22" s="1"/>
  <c r="U40" i="22"/>
  <c r="L22" i="22"/>
  <c r="Y32" i="22"/>
  <c r="X32" i="22" s="1"/>
  <c r="V32" i="22"/>
  <c r="Y29" i="22"/>
  <c r="X29" i="22" s="1"/>
  <c r="V29" i="22"/>
  <c r="Y15" i="22"/>
  <c r="X15" i="22" s="1"/>
  <c r="V15" i="22"/>
  <c r="U86" i="21"/>
  <c r="U85" i="21"/>
  <c r="W69" i="21"/>
  <c r="W67" i="21"/>
  <c r="Y67" i="21" s="1"/>
  <c r="W65" i="21"/>
  <c r="Y65" i="21" s="1"/>
  <c r="W64" i="21"/>
  <c r="Y64" i="21" s="1"/>
  <c r="W63" i="21"/>
  <c r="Y63" i="21" s="1"/>
  <c r="W62" i="21"/>
  <c r="V62" i="21" s="1"/>
  <c r="W61" i="21"/>
  <c r="Y61" i="21" s="1"/>
  <c r="Q59" i="21"/>
  <c r="P59" i="21"/>
  <c r="W58" i="21"/>
  <c r="W57" i="21"/>
  <c r="V57" i="21" s="1"/>
  <c r="W54" i="21"/>
  <c r="V54" i="21" s="1"/>
  <c r="W53" i="21"/>
  <c r="V53" i="21" s="1"/>
  <c r="W52" i="21"/>
  <c r="V52" i="21" s="1"/>
  <c r="W51" i="21"/>
  <c r="Y51" i="21" s="1"/>
  <c r="X51" i="21" s="1"/>
  <c r="K22" i="21"/>
  <c r="L22" i="21"/>
  <c r="U86" i="19"/>
  <c r="U85" i="19"/>
  <c r="W66" i="19"/>
  <c r="V66" i="19" s="1"/>
  <c r="W65" i="19"/>
  <c r="Y65" i="19" s="1"/>
  <c r="W62" i="19"/>
  <c r="V62" i="19" s="1"/>
  <c r="Q59" i="19"/>
  <c r="P59" i="19"/>
  <c r="W58" i="19"/>
  <c r="Y58" i="19" s="1"/>
  <c r="X58" i="19" s="1"/>
  <c r="W56" i="19"/>
  <c r="Y56" i="19" s="1"/>
  <c r="W54" i="19"/>
  <c r="V54" i="19" s="1"/>
  <c r="W52" i="19"/>
  <c r="V52" i="19" s="1"/>
  <c r="W51" i="19"/>
  <c r="Y51" i="19" s="1"/>
  <c r="X51" i="19" s="1"/>
  <c r="U47" i="19"/>
  <c r="L22" i="19"/>
  <c r="V32" i="19"/>
  <c r="Y29" i="19"/>
  <c r="X29" i="19" s="1"/>
  <c r="V29" i="19"/>
  <c r="Y17" i="19"/>
  <c r="X17" i="19" s="1"/>
  <c r="V17" i="19"/>
  <c r="Y15" i="19"/>
  <c r="X15" i="19" s="1"/>
  <c r="V15" i="19"/>
  <c r="U85" i="18"/>
  <c r="W69" i="18"/>
  <c r="Y69" i="18" s="1"/>
  <c r="X69" i="18" s="1"/>
  <c r="W67" i="18"/>
  <c r="Y67" i="18" s="1"/>
  <c r="W66" i="18"/>
  <c r="V66" i="18" s="1"/>
  <c r="W62" i="18"/>
  <c r="V62" i="18" s="1"/>
  <c r="Q59" i="18"/>
  <c r="P59" i="18"/>
  <c r="W57" i="18"/>
  <c r="V57" i="18" s="1"/>
  <c r="W56" i="18"/>
  <c r="Y56" i="18" s="1"/>
  <c r="W55" i="18"/>
  <c r="Y55" i="18" s="1"/>
  <c r="W52" i="18"/>
  <c r="Y52" i="18" s="1"/>
  <c r="X52" i="18" s="1"/>
  <c r="W51" i="18"/>
  <c r="Y51" i="18" s="1"/>
  <c r="X51" i="18" s="1"/>
  <c r="L22" i="18"/>
  <c r="Y32" i="18"/>
  <c r="X32" i="18" s="1"/>
  <c r="V32" i="18"/>
  <c r="V29" i="18"/>
  <c r="Y17" i="18"/>
  <c r="X17" i="18" s="1"/>
  <c r="V17" i="18"/>
  <c r="V15" i="18"/>
  <c r="U86" i="17"/>
  <c r="U85" i="17"/>
  <c r="W69" i="17"/>
  <c r="Y69" i="17" s="1"/>
  <c r="X69" i="17" s="1"/>
  <c r="W68" i="17"/>
  <c r="Y68" i="17" s="1"/>
  <c r="W66" i="17"/>
  <c r="Y66" i="17" s="1"/>
  <c r="X66" i="17" s="1"/>
  <c r="W64" i="17"/>
  <c r="Y64" i="17" s="1"/>
  <c r="W62" i="17"/>
  <c r="V62" i="17" s="1"/>
  <c r="W60" i="17"/>
  <c r="Y60" i="17" s="1"/>
  <c r="Q59" i="17"/>
  <c r="P59" i="17"/>
  <c r="W58" i="17"/>
  <c r="V58" i="17" s="1"/>
  <c r="W57" i="17"/>
  <c r="Y57" i="17" s="1"/>
  <c r="X57" i="17" s="1"/>
  <c r="W54" i="17"/>
  <c r="V54" i="17" s="1"/>
  <c r="W53" i="17"/>
  <c r="V53" i="17" s="1"/>
  <c r="W52" i="17"/>
  <c r="Y52" i="17" s="1"/>
  <c r="X52" i="17" s="1"/>
  <c r="W51" i="17"/>
  <c r="V51" i="17" s="1"/>
  <c r="U47" i="17"/>
  <c r="U40" i="17"/>
  <c r="L22" i="17"/>
  <c r="V32" i="17"/>
  <c r="Y29" i="17"/>
  <c r="X29" i="17" s="1"/>
  <c r="V29" i="17"/>
  <c r="V17" i="17"/>
  <c r="Y15" i="17"/>
  <c r="X15" i="17" s="1"/>
  <c r="V15" i="17"/>
  <c r="Y66" i="23"/>
  <c r="X66" i="23" s="1"/>
  <c r="V20" i="23"/>
  <c r="Y20" i="23"/>
  <c r="X20" i="23" s="1"/>
  <c r="Y29" i="23"/>
  <c r="X29" i="23" s="1"/>
  <c r="V29" i="23"/>
  <c r="Y17" i="23"/>
  <c r="X17" i="23" s="1"/>
  <c r="V17" i="23"/>
  <c r="Y21" i="23"/>
  <c r="X21" i="23" s="1"/>
  <c r="V21" i="23"/>
  <c r="Y32" i="23"/>
  <c r="X32" i="23" s="1"/>
  <c r="V32" i="23"/>
  <c r="V58" i="23"/>
  <c r="Y58" i="23"/>
  <c r="X58" i="23" s="1"/>
  <c r="V69" i="23"/>
  <c r="Y15" i="23"/>
  <c r="X15" i="23" s="1"/>
  <c r="V15" i="23"/>
  <c r="Y57" i="23"/>
  <c r="X57" i="23" s="1"/>
  <c r="Y14" i="23"/>
  <c r="X14" i="23" s="1"/>
  <c r="Y16" i="23"/>
  <c r="X16" i="23" s="1"/>
  <c r="U22" i="23"/>
  <c r="W22" i="23" s="1"/>
  <c r="Y25" i="23"/>
  <c r="X25" i="23" s="1"/>
  <c r="C70" i="23"/>
  <c r="U59" i="23"/>
  <c r="U70" i="23" s="1"/>
  <c r="Y14" i="22"/>
  <c r="X14" i="22" s="1"/>
  <c r="V14" i="22"/>
  <c r="Y25" i="22"/>
  <c r="X25" i="22" s="1"/>
  <c r="V25" i="22"/>
  <c r="V51" i="22"/>
  <c r="Y16" i="22"/>
  <c r="X16" i="22" s="1"/>
  <c r="V16" i="22"/>
  <c r="Y21" i="22"/>
  <c r="X21" i="22" s="1"/>
  <c r="V21" i="22"/>
  <c r="V54" i="22"/>
  <c r="Y54" i="22"/>
  <c r="X54" i="22" s="1"/>
  <c r="V58" i="22"/>
  <c r="V69" i="22"/>
  <c r="V20" i="22"/>
  <c r="Y20" i="22"/>
  <c r="X20" i="22" s="1"/>
  <c r="V53" i="22"/>
  <c r="U59" i="22"/>
  <c r="W59" i="22" s="1"/>
  <c r="C70" i="22"/>
  <c r="K22" i="22"/>
  <c r="U22" i="22"/>
  <c r="W22" i="22" s="1"/>
  <c r="W33" i="22" s="1"/>
  <c r="Y15" i="21"/>
  <c r="X15" i="21" s="1"/>
  <c r="V15" i="21"/>
  <c r="Y17" i="21"/>
  <c r="X17" i="21" s="1"/>
  <c r="V17" i="21"/>
  <c r="Y21" i="21"/>
  <c r="X21" i="21" s="1"/>
  <c r="V21" i="21"/>
  <c r="Y66" i="21"/>
  <c r="X66" i="21" s="1"/>
  <c r="V66" i="21"/>
  <c r="V20" i="21"/>
  <c r="Y20" i="21"/>
  <c r="X20" i="21" s="1"/>
  <c r="Y29" i="21"/>
  <c r="X29" i="21" s="1"/>
  <c r="V29" i="21"/>
  <c r="Y52" i="21"/>
  <c r="X52" i="21" s="1"/>
  <c r="Y32" i="21"/>
  <c r="X32" i="21" s="1"/>
  <c r="V32" i="21"/>
  <c r="Y54" i="21"/>
  <c r="X54" i="21" s="1"/>
  <c r="V58" i="21"/>
  <c r="Y58" i="21"/>
  <c r="X58" i="21" s="1"/>
  <c r="V69" i="21"/>
  <c r="Y69" i="21"/>
  <c r="X69" i="21" s="1"/>
  <c r="Y53" i="21"/>
  <c r="X53" i="21" s="1"/>
  <c r="Y14" i="21"/>
  <c r="X14" i="21" s="1"/>
  <c r="Y16" i="21"/>
  <c r="X16" i="21" s="1"/>
  <c r="U22" i="21"/>
  <c r="W22" i="21" s="1"/>
  <c r="W33" i="21" s="1"/>
  <c r="Y25" i="21"/>
  <c r="X25" i="21" s="1"/>
  <c r="C70" i="21"/>
  <c r="U59" i="21"/>
  <c r="U70" i="21" s="1"/>
  <c r="V20" i="20"/>
  <c r="Y20" i="20"/>
  <c r="X20" i="20" s="1"/>
  <c r="W53" i="20"/>
  <c r="V54" i="20"/>
  <c r="Y54" i="20"/>
  <c r="X54" i="20" s="1"/>
  <c r="V58" i="20"/>
  <c r="Y58" i="20"/>
  <c r="X58" i="20" s="1"/>
  <c r="L22" i="20"/>
  <c r="K22" i="20"/>
  <c r="W51" i="20"/>
  <c r="Y59" i="20"/>
  <c r="X59" i="20" s="1"/>
  <c r="Y62" i="20"/>
  <c r="X62" i="20" s="1"/>
  <c r="V15" i="20"/>
  <c r="V17" i="20"/>
  <c r="U22" i="20"/>
  <c r="W22" i="20" s="1"/>
  <c r="W52" i="20"/>
  <c r="U85" i="20"/>
  <c r="V14" i="19"/>
  <c r="Y14" i="19"/>
  <c r="X14" i="19" s="1"/>
  <c r="Y66" i="19"/>
  <c r="X66" i="19" s="1"/>
  <c r="Y57" i="19"/>
  <c r="X57" i="19" s="1"/>
  <c r="V57" i="19"/>
  <c r="V25" i="19"/>
  <c r="Y25" i="19"/>
  <c r="X25" i="19" s="1"/>
  <c r="V51" i="19"/>
  <c r="V20" i="19"/>
  <c r="Y20" i="19"/>
  <c r="X20" i="19" s="1"/>
  <c r="V16" i="19"/>
  <c r="Y16" i="19"/>
  <c r="X16" i="19" s="1"/>
  <c r="Y21" i="19"/>
  <c r="X21" i="19" s="1"/>
  <c r="V21" i="19"/>
  <c r="V58" i="19"/>
  <c r="Y69" i="19"/>
  <c r="X69" i="19" s="1"/>
  <c r="U22" i="19"/>
  <c r="W22" i="19" s="1"/>
  <c r="W33" i="19" s="1"/>
  <c r="W53" i="19"/>
  <c r="K22" i="19"/>
  <c r="U59" i="19"/>
  <c r="U70" i="19" s="1"/>
  <c r="V20" i="18"/>
  <c r="Y20" i="18"/>
  <c r="X20" i="18" s="1"/>
  <c r="Y57" i="18"/>
  <c r="X57" i="18" s="1"/>
  <c r="Y14" i="18"/>
  <c r="X14" i="18" s="1"/>
  <c r="V14" i="18"/>
  <c r="Y66" i="18"/>
  <c r="X66" i="18" s="1"/>
  <c r="Y25" i="18"/>
  <c r="X25" i="18" s="1"/>
  <c r="V25" i="18"/>
  <c r="Y16" i="18"/>
  <c r="X16" i="18" s="1"/>
  <c r="V16" i="18"/>
  <c r="V21" i="18"/>
  <c r="Y21" i="18"/>
  <c r="X21" i="18" s="1"/>
  <c r="V54" i="18"/>
  <c r="Y54" i="18"/>
  <c r="X54" i="18" s="1"/>
  <c r="V58" i="18"/>
  <c r="Y58" i="18"/>
  <c r="X58" i="18" s="1"/>
  <c r="V69" i="18"/>
  <c r="U22" i="18"/>
  <c r="W22" i="18" s="1"/>
  <c r="W33" i="18" s="1"/>
  <c r="W53" i="18"/>
  <c r="K22" i="18"/>
  <c r="U59" i="18"/>
  <c r="W59" i="18" s="1"/>
  <c r="V25" i="17"/>
  <c r="Y25" i="17"/>
  <c r="X25" i="17" s="1"/>
  <c r="Y16" i="17"/>
  <c r="X16" i="17" s="1"/>
  <c r="V16" i="17"/>
  <c r="V20" i="17"/>
  <c r="Y20" i="17"/>
  <c r="X20" i="17" s="1"/>
  <c r="V57" i="17"/>
  <c r="Y54" i="17"/>
  <c r="X54" i="17" s="1"/>
  <c r="V21" i="17"/>
  <c r="Y21" i="17"/>
  <c r="X21" i="17" s="1"/>
  <c r="V14" i="17"/>
  <c r="Y14" i="17"/>
  <c r="X14" i="17" s="1"/>
  <c r="Y51" i="17"/>
  <c r="X51" i="17" s="1"/>
  <c r="U59" i="17"/>
  <c r="U70" i="17" s="1"/>
  <c r="U22" i="17"/>
  <c r="W22" i="17" s="1"/>
  <c r="W33" i="17" s="1"/>
  <c r="K22" i="17"/>
  <c r="C8" i="16"/>
  <c r="D8" i="16" s="1"/>
  <c r="C14" i="16"/>
  <c r="D14" i="16" s="1"/>
  <c r="C13" i="16"/>
  <c r="D13" i="16" s="1"/>
  <c r="C18" i="16"/>
  <c r="D18" i="16" s="1"/>
  <c r="C21" i="16"/>
  <c r="D21" i="16" s="1"/>
  <c r="C22" i="16"/>
  <c r="D22" i="16" s="1"/>
  <c r="C16" i="16"/>
  <c r="D16" i="16" s="1"/>
  <c r="C20" i="16"/>
  <c r="D20" i="16" s="1"/>
  <c r="C4" i="16"/>
  <c r="D4" i="16" s="1"/>
  <c r="C11" i="16"/>
  <c r="D11" i="16" s="1"/>
  <c r="C17" i="16"/>
  <c r="D17" i="16" s="1"/>
  <c r="C12" i="16"/>
  <c r="D12" i="16" s="1"/>
  <c r="D7" i="16"/>
  <c r="C10" i="16"/>
  <c r="D10" i="16" s="1"/>
  <c r="C5" i="16"/>
  <c r="D5" i="16" s="1"/>
  <c r="C15" i="16"/>
  <c r="D15" i="16" s="1"/>
  <c r="C9" i="16"/>
  <c r="D9" i="16" s="1"/>
  <c r="C6" i="16"/>
  <c r="D6" i="16" s="1"/>
  <c r="V53" i="23" l="1"/>
  <c r="Y62" i="23"/>
  <c r="X62" i="23" s="1"/>
  <c r="Y62" i="22"/>
  <c r="X62" i="22" s="1"/>
  <c r="Y57" i="21"/>
  <c r="X57" i="21" s="1"/>
  <c r="Y54" i="19"/>
  <c r="X54" i="19" s="1"/>
  <c r="V52" i="17"/>
  <c r="V69" i="17"/>
  <c r="Y66" i="22"/>
  <c r="X66" i="22" s="1"/>
  <c r="V66" i="20"/>
  <c r="Y62" i="19"/>
  <c r="X62" i="19" s="1"/>
  <c r="Y53" i="17"/>
  <c r="X53" i="17" s="1"/>
  <c r="F17" i="16"/>
  <c r="Y69" i="20"/>
  <c r="X69" i="20" s="1"/>
  <c r="U70" i="20"/>
  <c r="Y57" i="20"/>
  <c r="X57" i="20" s="1"/>
  <c r="V57" i="20"/>
  <c r="W70" i="20"/>
  <c r="V54" i="23"/>
  <c r="Y52" i="23"/>
  <c r="X52" i="23" s="1"/>
  <c r="V51" i="23"/>
  <c r="Y57" i="22"/>
  <c r="X57" i="22" s="1"/>
  <c r="V52" i="22"/>
  <c r="U33" i="22"/>
  <c r="Y62" i="21"/>
  <c r="X62" i="21" s="1"/>
  <c r="W59" i="21"/>
  <c r="V59" i="21" s="1"/>
  <c r="V51" i="21"/>
  <c r="U33" i="21"/>
  <c r="W59" i="19"/>
  <c r="Y59" i="19" s="1"/>
  <c r="X59" i="19" s="1"/>
  <c r="Y52" i="19"/>
  <c r="X52" i="19" s="1"/>
  <c r="U33" i="19"/>
  <c r="Y62" i="18"/>
  <c r="X62" i="18" s="1"/>
  <c r="V52" i="18"/>
  <c r="V51" i="18"/>
  <c r="V66" i="17"/>
  <c r="Y62" i="17"/>
  <c r="X62" i="17" s="1"/>
  <c r="Y58" i="17"/>
  <c r="X58" i="17" s="1"/>
  <c r="U33" i="17"/>
  <c r="V22" i="23"/>
  <c r="V33" i="23" s="1"/>
  <c r="Y22" i="23"/>
  <c r="X22" i="23" s="1"/>
  <c r="X33" i="23" s="1"/>
  <c r="W59" i="23"/>
  <c r="W70" i="23" s="1"/>
  <c r="W33" i="23"/>
  <c r="U33" i="23"/>
  <c r="V59" i="22"/>
  <c r="Y59" i="22"/>
  <c r="X59" i="22" s="1"/>
  <c r="Y22" i="22"/>
  <c r="X22" i="22" s="1"/>
  <c r="X33" i="22" s="1"/>
  <c r="V22" i="22"/>
  <c r="V33" i="22" s="1"/>
  <c r="W70" i="22"/>
  <c r="U70" i="22"/>
  <c r="V22" i="21"/>
  <c r="V33" i="21" s="1"/>
  <c r="Y22" i="21"/>
  <c r="X22" i="21" s="1"/>
  <c r="X33" i="21" s="1"/>
  <c r="V22" i="20"/>
  <c r="V33" i="20" s="1"/>
  <c r="Y22" i="20"/>
  <c r="W33" i="20"/>
  <c r="Y53" i="20"/>
  <c r="X53" i="20" s="1"/>
  <c r="V53" i="20"/>
  <c r="Y52" i="20"/>
  <c r="X52" i="20" s="1"/>
  <c r="V52" i="20"/>
  <c r="V51" i="20"/>
  <c r="Y51" i="20"/>
  <c r="U33" i="20"/>
  <c r="Y53" i="19"/>
  <c r="V53" i="19"/>
  <c r="V22" i="19"/>
  <c r="V33" i="19" s="1"/>
  <c r="Y22" i="19"/>
  <c r="Y59" i="18"/>
  <c r="X59" i="18" s="1"/>
  <c r="V59" i="18"/>
  <c r="W70" i="18"/>
  <c r="U70" i="18"/>
  <c r="V22" i="18"/>
  <c r="V33" i="18" s="1"/>
  <c r="Y22" i="18"/>
  <c r="U33" i="18"/>
  <c r="Y53" i="18"/>
  <c r="X53" i="18" s="1"/>
  <c r="V53" i="18"/>
  <c r="W59" i="17"/>
  <c r="V22" i="17"/>
  <c r="V33" i="17" s="1"/>
  <c r="Y22" i="17"/>
  <c r="F18" i="16"/>
  <c r="O59" i="14"/>
  <c r="N59" i="14"/>
  <c r="M59" i="14"/>
  <c r="P59" i="14" s="1"/>
  <c r="J22" i="14"/>
  <c r="I22" i="14"/>
  <c r="H22" i="14"/>
  <c r="G22" i="14"/>
  <c r="F22" i="14"/>
  <c r="D20" i="14"/>
  <c r="U20" i="14" s="1"/>
  <c r="W20" i="14" s="1"/>
  <c r="L84" i="14"/>
  <c r="K84" i="14"/>
  <c r="L83" i="14"/>
  <c r="K83" i="14"/>
  <c r="U81" i="14"/>
  <c r="L81" i="14"/>
  <c r="K81" i="14"/>
  <c r="U80" i="14"/>
  <c r="L80" i="14"/>
  <c r="K80" i="14"/>
  <c r="U79" i="14"/>
  <c r="L79" i="14"/>
  <c r="K79" i="14"/>
  <c r="U77" i="14"/>
  <c r="L77" i="14"/>
  <c r="K77" i="14"/>
  <c r="U76" i="14"/>
  <c r="L76" i="14"/>
  <c r="K76" i="14"/>
  <c r="U75" i="14"/>
  <c r="L75" i="14"/>
  <c r="K75" i="14"/>
  <c r="U74" i="14"/>
  <c r="L74" i="14"/>
  <c r="K74" i="14"/>
  <c r="U73" i="14"/>
  <c r="L73" i="14"/>
  <c r="K73" i="14"/>
  <c r="U72" i="14"/>
  <c r="L72" i="14"/>
  <c r="K72" i="14"/>
  <c r="U52" i="14"/>
  <c r="E9" i="16" s="1"/>
  <c r="F9" i="16" s="1"/>
  <c r="Q52" i="14"/>
  <c r="U56" i="14"/>
  <c r="E10" i="16" s="1"/>
  <c r="F10" i="16" s="1"/>
  <c r="Q56" i="14"/>
  <c r="U51" i="14"/>
  <c r="E6" i="16" s="1"/>
  <c r="F6" i="16" s="1"/>
  <c r="Q51" i="14"/>
  <c r="U58" i="14"/>
  <c r="E12" i="16" s="1"/>
  <c r="F12" i="16" s="1"/>
  <c r="Q58" i="14"/>
  <c r="U54" i="14"/>
  <c r="E5" i="16" s="1"/>
  <c r="F5" i="16" s="1"/>
  <c r="Q54" i="14"/>
  <c r="U67" i="14"/>
  <c r="E4" i="16" s="1"/>
  <c r="F4" i="16" s="1"/>
  <c r="Q67" i="14"/>
  <c r="U55" i="14"/>
  <c r="E17" i="16" s="1"/>
  <c r="Q55" i="14"/>
  <c r="U66" i="14"/>
  <c r="E13" i="16" s="1"/>
  <c r="F13" i="16" s="1"/>
  <c r="Q66" i="14"/>
  <c r="U60" i="14"/>
  <c r="E11" i="16" s="1"/>
  <c r="F11" i="16" s="1"/>
  <c r="Q60" i="14"/>
  <c r="U62" i="14"/>
  <c r="E20" i="16" s="1"/>
  <c r="F20" i="16" s="1"/>
  <c r="Q62" i="14"/>
  <c r="U68" i="14"/>
  <c r="E14" i="16" s="1"/>
  <c r="F14" i="16" s="1"/>
  <c r="Q68" i="14"/>
  <c r="U69" i="14"/>
  <c r="E8" i="16" s="1"/>
  <c r="F8" i="16" s="1"/>
  <c r="Q69" i="14"/>
  <c r="U53" i="14"/>
  <c r="E15" i="16" s="1"/>
  <c r="F15" i="16" s="1"/>
  <c r="Q53" i="14"/>
  <c r="U64" i="14"/>
  <c r="E21" i="16" s="1"/>
  <c r="F21" i="16" s="1"/>
  <c r="Q64" i="14"/>
  <c r="U57" i="14"/>
  <c r="E7" i="16" s="1"/>
  <c r="F7" i="16" s="1"/>
  <c r="Q57" i="14"/>
  <c r="U61" i="14"/>
  <c r="E16" i="16" s="1"/>
  <c r="F16" i="16" s="1"/>
  <c r="Q61" i="14"/>
  <c r="U65" i="14"/>
  <c r="E18" i="16" s="1"/>
  <c r="Q65" i="14"/>
  <c r="U63" i="14"/>
  <c r="E22" i="16" s="1"/>
  <c r="F22" i="16" s="1"/>
  <c r="Q63" i="14"/>
  <c r="Q50" i="14"/>
  <c r="Q49" i="14"/>
  <c r="U43" i="14"/>
  <c r="U42" i="14"/>
  <c r="L42" i="14"/>
  <c r="K42" i="14"/>
  <c r="U39" i="14"/>
  <c r="U38" i="14"/>
  <c r="L38" i="14"/>
  <c r="K38" i="14"/>
  <c r="K37" i="14"/>
  <c r="U36" i="14"/>
  <c r="L36" i="14"/>
  <c r="K36" i="14"/>
  <c r="K35" i="14"/>
  <c r="C33" i="14"/>
  <c r="T20" i="14"/>
  <c r="W15" i="14"/>
  <c r="Y15" i="14" s="1"/>
  <c r="X15" i="14" s="1"/>
  <c r="U15" i="14"/>
  <c r="T15" i="14"/>
  <c r="U19" i="14"/>
  <c r="W19" i="14" s="1"/>
  <c r="Y19" i="14" s="1"/>
  <c r="T19" i="14"/>
  <c r="U14" i="14"/>
  <c r="W14" i="14" s="1"/>
  <c r="T14" i="14"/>
  <c r="U30" i="14"/>
  <c r="W30" i="14" s="1"/>
  <c r="Y30" i="14" s="1"/>
  <c r="T30" i="14"/>
  <c r="L30" i="14"/>
  <c r="K30" i="14"/>
  <c r="U17" i="14"/>
  <c r="W17" i="14" s="1"/>
  <c r="T17" i="14"/>
  <c r="U21" i="14"/>
  <c r="W21" i="14" s="1"/>
  <c r="T21" i="14"/>
  <c r="U23" i="14"/>
  <c r="W23" i="14" s="1"/>
  <c r="Y23" i="14" s="1"/>
  <c r="T23" i="14"/>
  <c r="L23" i="14"/>
  <c r="K23" i="14"/>
  <c r="U25" i="14"/>
  <c r="W25" i="14" s="1"/>
  <c r="Y25" i="14" s="1"/>
  <c r="X25" i="14" s="1"/>
  <c r="T25" i="14"/>
  <c r="L25" i="14"/>
  <c r="K25" i="14"/>
  <c r="T22" i="14"/>
  <c r="U18" i="14"/>
  <c r="W18" i="14" s="1"/>
  <c r="Y18" i="14" s="1"/>
  <c r="T18" i="14"/>
  <c r="U29" i="14"/>
  <c r="W29" i="14" s="1"/>
  <c r="V29" i="14" s="1"/>
  <c r="T29" i="14"/>
  <c r="L29" i="14"/>
  <c r="K29" i="14"/>
  <c r="U32" i="14"/>
  <c r="W32" i="14" s="1"/>
  <c r="V32" i="14" s="1"/>
  <c r="T32" i="14"/>
  <c r="L32" i="14"/>
  <c r="K32" i="14"/>
  <c r="U16" i="14"/>
  <c r="W16" i="14" s="1"/>
  <c r="V16" i="14" s="1"/>
  <c r="T16" i="14"/>
  <c r="U31" i="14"/>
  <c r="W31" i="14" s="1"/>
  <c r="Y31" i="14" s="1"/>
  <c r="T31" i="14"/>
  <c r="L31" i="14"/>
  <c r="K31" i="14"/>
  <c r="U24" i="14"/>
  <c r="W24" i="14" s="1"/>
  <c r="Y24" i="14" s="1"/>
  <c r="T24" i="14"/>
  <c r="L24" i="14"/>
  <c r="K24" i="14"/>
  <c r="U28" i="14"/>
  <c r="W28" i="14" s="1"/>
  <c r="Y28" i="14" s="1"/>
  <c r="T28" i="14"/>
  <c r="L28" i="14"/>
  <c r="K28" i="14"/>
  <c r="U27" i="14"/>
  <c r="W27" i="14" s="1"/>
  <c r="Y27" i="14" s="1"/>
  <c r="T27" i="14"/>
  <c r="L27" i="14"/>
  <c r="K27" i="14"/>
  <c r="U26" i="14"/>
  <c r="W26" i="14" s="1"/>
  <c r="Y26" i="14" s="1"/>
  <c r="T26" i="14"/>
  <c r="L26" i="14"/>
  <c r="K26" i="14"/>
  <c r="L13" i="14"/>
  <c r="K13" i="14"/>
  <c r="X12" i="14"/>
  <c r="V12" i="14"/>
  <c r="L12" i="14"/>
  <c r="K12" i="14"/>
  <c r="V70" i="22" l="1"/>
  <c r="V70" i="21"/>
  <c r="Y33" i="23"/>
  <c r="C19" i="16"/>
  <c r="D19" i="16" s="1"/>
  <c r="X70" i="22"/>
  <c r="Y70" i="22"/>
  <c r="J12" i="15" s="1"/>
  <c r="W70" i="21"/>
  <c r="Y59" i="21"/>
  <c r="V59" i="19"/>
  <c r="V70" i="19" s="1"/>
  <c r="W70" i="19"/>
  <c r="X70" i="18"/>
  <c r="Y70" i="18"/>
  <c r="F12" i="15" s="1"/>
  <c r="V70" i="18"/>
  <c r="V59" i="23"/>
  <c r="V70" i="23" s="1"/>
  <c r="Y59" i="23"/>
  <c r="Y33" i="22"/>
  <c r="Y33" i="21"/>
  <c r="X22" i="20"/>
  <c r="X33" i="20" s="1"/>
  <c r="Y33" i="20"/>
  <c r="X51" i="20"/>
  <c r="X70" i="20" s="1"/>
  <c r="Y70" i="20"/>
  <c r="H12" i="15" s="1"/>
  <c r="V70" i="20"/>
  <c r="X22" i="19"/>
  <c r="X33" i="19" s="1"/>
  <c r="Y33" i="19"/>
  <c r="X53" i="19"/>
  <c r="X70" i="19" s="1"/>
  <c r="Y70" i="19"/>
  <c r="G12" i="15" s="1"/>
  <c r="X22" i="18"/>
  <c r="X33" i="18" s="1"/>
  <c r="Y33" i="18"/>
  <c r="V59" i="17"/>
  <c r="V70" i="17" s="1"/>
  <c r="Y59" i="17"/>
  <c r="W70" i="17"/>
  <c r="X22" i="17"/>
  <c r="X33" i="17" s="1"/>
  <c r="Y33" i="17"/>
  <c r="U86" i="14"/>
  <c r="C13" i="15" s="1"/>
  <c r="U85" i="14"/>
  <c r="C14" i="15" s="1"/>
  <c r="W68" i="14"/>
  <c r="Y68" i="14" s="1"/>
  <c r="W67" i="14"/>
  <c r="Y67" i="14" s="1"/>
  <c r="W65" i="14"/>
  <c r="Y65" i="14" s="1"/>
  <c r="W64" i="14"/>
  <c r="Y64" i="14" s="1"/>
  <c r="W62" i="14"/>
  <c r="Y62" i="14" s="1"/>
  <c r="X62" i="14" s="1"/>
  <c r="W61" i="14"/>
  <c r="Y61" i="14" s="1"/>
  <c r="W60" i="14"/>
  <c r="Y60" i="14" s="1"/>
  <c r="U59" i="14"/>
  <c r="W57" i="14"/>
  <c r="Y57" i="14" s="1"/>
  <c r="X57" i="14" s="1"/>
  <c r="W55" i="14"/>
  <c r="Y55" i="14" s="1"/>
  <c r="U70" i="14"/>
  <c r="W54" i="14"/>
  <c r="Y54" i="14" s="1"/>
  <c r="X54" i="14" s="1"/>
  <c r="W58" i="14"/>
  <c r="V58" i="14" s="1"/>
  <c r="Q59" i="14"/>
  <c r="W51" i="14"/>
  <c r="V51" i="14" s="1"/>
  <c r="W56" i="14"/>
  <c r="Y56" i="14" s="1"/>
  <c r="W52" i="14"/>
  <c r="V52" i="14" s="1"/>
  <c r="U47" i="14"/>
  <c r="C7" i="15" s="1"/>
  <c r="U40" i="14"/>
  <c r="C6" i="15" s="1"/>
  <c r="Y21" i="14"/>
  <c r="X21" i="14" s="1"/>
  <c r="V21" i="14"/>
  <c r="U22" i="14"/>
  <c r="W22" i="14" s="1"/>
  <c r="Y22" i="14" s="1"/>
  <c r="X22" i="14" s="1"/>
  <c r="L22" i="14"/>
  <c r="W53" i="14"/>
  <c r="Y53" i="14" s="1"/>
  <c r="X53" i="14" s="1"/>
  <c r="W69" i="14"/>
  <c r="Y69" i="14" s="1"/>
  <c r="X69" i="14" s="1"/>
  <c r="W66" i="14"/>
  <c r="V66" i="14" s="1"/>
  <c r="V25" i="14"/>
  <c r="V15" i="14"/>
  <c r="C70" i="14"/>
  <c r="Y66" i="14"/>
  <c r="X66" i="14" s="1"/>
  <c r="V14" i="14"/>
  <c r="Y14" i="14"/>
  <c r="X14" i="14" s="1"/>
  <c r="V20" i="14"/>
  <c r="Y20" i="14"/>
  <c r="X20" i="14" s="1"/>
  <c r="Y17" i="14"/>
  <c r="X17" i="14" s="1"/>
  <c r="V17" i="14"/>
  <c r="V57" i="14"/>
  <c r="V62" i="14"/>
  <c r="Y16" i="14"/>
  <c r="X16" i="14" s="1"/>
  <c r="Y32" i="14"/>
  <c r="X32" i="14" s="1"/>
  <c r="Y29" i="14"/>
  <c r="X29" i="14" s="1"/>
  <c r="W63" i="14"/>
  <c r="Y63" i="14" s="1"/>
  <c r="K22" i="14"/>
  <c r="U33" i="14"/>
  <c r="W59" i="14" l="1"/>
  <c r="V59" i="14" s="1"/>
  <c r="E19" i="16"/>
  <c r="F19" i="16"/>
  <c r="W33" i="14"/>
  <c r="V22" i="14"/>
  <c r="X59" i="21"/>
  <c r="X70" i="21" s="1"/>
  <c r="Y70" i="21"/>
  <c r="I12" i="15" s="1"/>
  <c r="X59" i="23"/>
  <c r="X70" i="23" s="1"/>
  <c r="Y70" i="23"/>
  <c r="K12" i="15" s="1"/>
  <c r="X59" i="17"/>
  <c r="X70" i="17" s="1"/>
  <c r="Y70" i="17"/>
  <c r="E12" i="15" s="1"/>
  <c r="Y58" i="14"/>
  <c r="X58" i="14" s="1"/>
  <c r="Y52" i="14"/>
  <c r="X52" i="14" s="1"/>
  <c r="Y51" i="14"/>
  <c r="X51" i="14" s="1"/>
  <c r="V54" i="14"/>
  <c r="X33" i="14"/>
  <c r="V33" i="14"/>
  <c r="V53" i="14"/>
  <c r="V69" i="14"/>
  <c r="W70" i="14"/>
  <c r="Y33" i="14"/>
  <c r="C5" i="15" s="1"/>
  <c r="C8" i="15" s="1"/>
  <c r="Y59" i="14" l="1"/>
  <c r="X59" i="14" s="1"/>
  <c r="X70" i="14" s="1"/>
  <c r="V70" i="14"/>
  <c r="Y70" i="14" l="1"/>
  <c r="C12" i="15" s="1"/>
</calcChain>
</file>

<file path=xl/sharedStrings.xml><?xml version="1.0" encoding="utf-8"?>
<sst xmlns="http://schemas.openxmlformats.org/spreadsheetml/2006/main" count="1811" uniqueCount="232">
  <si>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</si>
  <si>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</si>
  <si>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</si>
  <si>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</si>
  <si>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</si>
  <si>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</si>
  <si>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</si>
  <si>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</si>
  <si>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</si>
  <si>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</si>
  <si>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</si>
  <si>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</si>
  <si>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</si>
  <si>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</si>
  <si>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</si>
  <si>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</si>
  <si>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</si>
  <si>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</si>
  <si>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</si>
  <si>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</si>
  <si>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V1</t>
  </si>
  <si>
    <t>V2</t>
  </si>
  <si>
    <t>V3</t>
  </si>
  <si>
    <t>V4</t>
  </si>
  <si>
    <t>V5</t>
  </si>
  <si>
    <t>E10</t>
  </si>
  <si>
    <t>E11</t>
  </si>
  <si>
    <t>E12</t>
  </si>
  <si>
    <t>E13</t>
  </si>
  <si>
    <t>Yes</t>
  </si>
  <si>
    <t>No</t>
  </si>
  <si>
    <t>Never</t>
  </si>
  <si>
    <t>Seldom</t>
  </si>
  <si>
    <t>Sometimes</t>
  </si>
  <si>
    <t>Usually</t>
  </si>
  <si>
    <t>Always</t>
  </si>
  <si>
    <t>Mean</t>
  </si>
  <si>
    <t>Very</t>
  </si>
  <si>
    <t>Somewhat</t>
  </si>
  <si>
    <t>Not</t>
  </si>
  <si>
    <t>Very frequently</t>
  </si>
  <si>
    <t>Strongly disagree</t>
  </si>
  <si>
    <t>Somewhat disagree</t>
  </si>
  <si>
    <t>Neutral</t>
  </si>
  <si>
    <t>Somewhat agree</t>
  </si>
  <si>
    <t>Strongly agree</t>
  </si>
  <si>
    <t>Had your septic system inspected or pumped out.</t>
  </si>
  <si>
    <t>Planted a tree.</t>
  </si>
  <si>
    <t>Do any of your downspouts drain directly to hard surfaces like a driveway, sidewalk, or street gutter?</t>
  </si>
  <si>
    <t>Is your rain barrel connected to a downspout and being emptied between rain storms?</t>
  </si>
  <si>
    <t>Bag, mulch, or compost the leaves that fall on your property.</t>
  </si>
  <si>
    <t>Blow grass clippings off your lawn and onto hard surfaces like the driveway or street.</t>
  </si>
  <si>
    <t>Pick up other people’s litter when you see it.</t>
  </si>
  <si>
    <t>Toss food wrappers, cups, or cigarette butts on the ground when you are not near a trash can.</t>
  </si>
  <si>
    <t>Dispose of medicine or prescription drugs down the drain or by flushing them down the toilet.</t>
  </si>
  <si>
    <t>Wash used cooking oil or grease down the drain.</t>
  </si>
  <si>
    <t>Put fertilizer on your grass lawn.</t>
  </si>
  <si>
    <t>Sweep lawn fertilizer off hard surfaces, or use a spray guard to keep it off hard surfaces.</t>
  </si>
  <si>
    <t>Use pesticides in or around your home, for example mosquito spray or poison for rodents.</t>
  </si>
  <si>
    <t>Use herbicide to control weeds in your yard.</t>
  </si>
  <si>
    <t>Have your septic system inspected or pumped out.</t>
  </si>
  <si>
    <t>Plant a tree.</t>
  </si>
  <si>
    <t>Redirect one or more downspouts to planted areas rather than hard surfaces.</t>
  </si>
  <si>
    <t>Install a rain barrel at your home.</t>
  </si>
  <si>
    <t>Empty your rain barrel between rainstorms.</t>
  </si>
  <si>
    <t>Polluted water affects me personally.</t>
  </si>
  <si>
    <t>I know some things I can do to help reduce water pollution where I live.</t>
  </si>
  <si>
    <t>Was any of that activity related to an environmental cause? (If yes): Were you siding with environmental advocates, or against them?</t>
  </si>
  <si>
    <t>Notes:</t>
  </si>
  <si>
    <t>Index Value</t>
  </si>
  <si>
    <t>%</t>
  </si>
  <si>
    <t>STEWARDSHIP BEHAVIORS</t>
  </si>
  <si>
    <t>FUTURE LIKELIHOOD</t>
  </si>
  <si>
    <t>Behavior Score</t>
  </si>
  <si>
    <t>VOLUNTEERISM</t>
  </si>
  <si>
    <t>Likelihood Score</t>
  </si>
  <si>
    <t>INDIVIDUAL ENGAGEMENT</t>
  </si>
  <si>
    <t>Volunteerism Score</t>
  </si>
  <si>
    <t>CIVIC ENGAGEMENT</t>
  </si>
  <si>
    <t>Weight</t>
  </si>
  <si>
    <t>Civic Engagement Score</t>
  </si>
  <si>
    <t>B01</t>
  </si>
  <si>
    <t>B02</t>
  </si>
  <si>
    <t>B04</t>
  </si>
  <si>
    <t>B05</t>
  </si>
  <si>
    <t>B06</t>
  </si>
  <si>
    <t>B07</t>
  </si>
  <si>
    <t>B08</t>
  </si>
  <si>
    <t>B09</t>
  </si>
  <si>
    <t>B03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</si>
  <si>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</si>
  <si>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</si>
  <si>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</si>
  <si>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</si>
  <si>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</si>
  <si>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</si>
  <si>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</si>
  <si>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</si>
  <si>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</si>
  <si>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E05</t>
  </si>
  <si>
    <t>E03</t>
  </si>
  <si>
    <t>E07</t>
  </si>
  <si>
    <t>E02</t>
  </si>
  <si>
    <t>E04</t>
  </si>
  <si>
    <t>E06</t>
  </si>
  <si>
    <t>E08</t>
  </si>
  <si>
    <t>E01</t>
  </si>
  <si>
    <t>E09</t>
  </si>
  <si>
    <t>ALL</t>
  </si>
  <si>
    <t>Eligible</t>
  </si>
  <si>
    <t>Individual Engagement</t>
  </si>
  <si>
    <t>Factors Influencing Indicator (possible components)</t>
  </si>
  <si>
    <t>Impact</t>
  </si>
  <si>
    <t>Water</t>
  </si>
  <si>
    <t>(4/19/16)</t>
  </si>
  <si>
    <t>Frequently</t>
  </si>
  <si>
    <t>Weighted</t>
  </si>
  <si>
    <t>Value</t>
  </si>
  <si>
    <t>THRESHOLD</t>
  </si>
  <si>
    <t>Score</t>
  </si>
  <si>
    <t>Performance Rollup (yellow highlights)</t>
  </si>
  <si>
    <t>Note 1</t>
  </si>
  <si>
    <t>Note 2</t>
  </si>
  <si>
    <t>Water Quality Impact 0f behavior High=7, Medium=4, Low=1 as assessed by workgroup 4/19/16</t>
  </si>
  <si>
    <t>10 Behaviors</t>
  </si>
  <si>
    <t>19 Behaviors</t>
  </si>
  <si>
    <t>Note 3</t>
  </si>
  <si>
    <t>Weighted Value=Water Impact Score x Index Value</t>
  </si>
  <si>
    <t>Note 4</t>
  </si>
  <si>
    <t>Note 5</t>
  </si>
  <si>
    <t>Eligible Value=Weighted Value x Eligible</t>
  </si>
  <si>
    <t>Replaced an area of grass lawn with native low-maintenance plants.</t>
  </si>
  <si>
    <t>Created a rain garden, or an area specifically designed to capture and quickly absorb excess rainwater.</t>
  </si>
  <si>
    <t>Do you have a rain barrel, which is a container that collects rain water from your downspouts?</t>
  </si>
  <si>
    <t>Have you installed low flow sinks, shower heads or toilets to conserve water at your home?</t>
  </si>
  <si>
    <t>B09A</t>
  </si>
  <si>
    <t>B09B</t>
  </si>
  <si>
    <t>Pick up your dog’s waste and dispose of it in the trash when you are on your own property.</t>
  </si>
  <si>
    <t>Pick up your dog’s waste and dispose of it in the trash when you are off your property.</t>
  </si>
  <si>
    <t>Volunteered your time for a charitable organization.</t>
  </si>
  <si>
    <t>Volunteered your time for an organization to help clean up and protect local waters or the natural environment, for example a community clean-up or tree planting.</t>
  </si>
  <si>
    <t>Donated money to a charitable organization, other than any money you may have given to your own religious congregation.</t>
  </si>
  <si>
    <t>Donated money to an organization that helps clean up and protect local waters or the natural environment.</t>
  </si>
  <si>
    <t>PERFORMANCE MEASURES:</t>
  </si>
  <si>
    <t>Replace an area of grass lawn with native low-maintenance plants.</t>
  </si>
  <si>
    <t>Create a rain garden, or an area specifically designed to capture and quickly absorb excess rainwater.</t>
  </si>
  <si>
    <t>Install low flow sinks, shower heads or toilets to conserve water at your home.</t>
  </si>
  <si>
    <t>L09A</t>
  </si>
  <si>
    <t>L09B</t>
  </si>
  <si>
    <t>Pick up your dog’s waste and dispose of it in the trash while you are on your own property.</t>
  </si>
  <si>
    <t>Pick up your dog’s waste and dispose of it in the trash while you are off your property.</t>
  </si>
  <si>
    <t>FACTORS INFLUENCING:</t>
  </si>
  <si>
    <t>My actions contribute to water pollution where I live.</t>
  </si>
  <si>
    <t>I want to do more to help make local creeks, rivers, and lakes healthier.</t>
  </si>
  <si>
    <t xml:space="preserve">I could see myself attending meetings or speaking out publicly for clean water. </t>
  </si>
  <si>
    <t>There is convenient access to the water for boating, fishing, or swimming near where I live.</t>
  </si>
  <si>
    <t>The water near where I live is healthy and safe for boating, fishing, or swimming.</t>
  </si>
  <si>
    <t>I consider myself to be very health-minded, because I eat healthy foods, exercise for my health, or read a lot about health issues.</t>
  </si>
  <si>
    <t>Strong federal and state action is needed to help clean up the Chesapeake Bay.</t>
  </si>
  <si>
    <t>Dog Waste Aggregate</t>
  </si>
  <si>
    <t>Volunteerism/Civic Engagement Likelihood (E05-E07)</t>
  </si>
  <si>
    <t>Gotten personally involved in an issue that was important to you by attending a hearing or a rally, writing a letter to the editor or blog post, calling talk radio, or something like that</t>
  </si>
  <si>
    <t>Eligibility Q</t>
  </si>
  <si>
    <t>S4(1)</t>
  </si>
  <si>
    <t>S3(1) OR S4(1)</t>
  </si>
  <si>
    <t>S5(1)</t>
  </si>
  <si>
    <t>S6(1)</t>
  </si>
  <si>
    <t>S7(1)</t>
  </si>
  <si>
    <t>B16(3,4,5)</t>
  </si>
  <si>
    <t>Note 6</t>
  </si>
  <si>
    <t>Index Value: Scales converted to percentiles based on values in Rows 8 (for positive behaviors), 9 (for negative behaviors).</t>
  </si>
  <si>
    <t>Weight=Water Impact Score x Eligible %</t>
  </si>
  <si>
    <t>Eligible %=Percentage of full sample that could perform the behavior</t>
  </si>
  <si>
    <t>Eligible %</t>
  </si>
  <si>
    <t>Chesapeake Bay Citizen Stewardship Indicator: 2017 Benchmark</t>
  </si>
  <si>
    <t>Not in Indicator:</t>
  </si>
  <si>
    <t>(Note 7): If people work together, water pollution around here can be fixed.</t>
  </si>
  <si>
    <t>(Note 7): If I wanted to volunteer to help the natural environment locally, I would know how to do that.</t>
  </si>
  <si>
    <t>People already volunteering environmentally as measured in V2 filtered out of E5 and E6 for purposes of likelihood measurement.</t>
  </si>
  <si>
    <t>Likelihood Measures:</t>
  </si>
  <si>
    <t>Individual Engagement Score (E01-E04, E09)</t>
  </si>
  <si>
    <t>Performance Indicator</t>
  </si>
  <si>
    <t>Weighted Behavior Score</t>
  </si>
  <si>
    <t>Can you think of at least one group in your own community that is working to clean up and protect local waters? (If yes): Can you name that group?</t>
  </si>
  <si>
    <t>Behavior Likelihood</t>
  </si>
  <si>
    <t>Volunteerism/Civic Engagement Likelihood</t>
  </si>
  <si>
    <t>Volunteering</t>
  </si>
  <si>
    <t>Advocating</t>
  </si>
  <si>
    <t>Stewardship Score</t>
  </si>
  <si>
    <t>Personal Actions</t>
  </si>
  <si>
    <t>Likely to Take Personal Actions</t>
  </si>
  <si>
    <t>Likely to Volunteer and Advocate</t>
  </si>
  <si>
    <t>Motivating Attitudes</t>
  </si>
  <si>
    <t>Final Weights</t>
  </si>
  <si>
    <t>Adoption</t>
  </si>
  <si>
    <t>Non-Adoption</t>
  </si>
  <si>
    <t>Likelihood</t>
  </si>
  <si>
    <t>Product</t>
  </si>
  <si>
    <t>Lawn fertilizer off hard surfaces</t>
  </si>
  <si>
    <t>Empty rain barrel between rainstorms</t>
  </si>
  <si>
    <t>Plant a tree</t>
  </si>
  <si>
    <t>Replace an area of grass lawn with natives</t>
  </si>
  <si>
    <t>Use herbicide</t>
  </si>
  <si>
    <t>Create a rain garden</t>
  </si>
  <si>
    <t>Install a rain barrel</t>
  </si>
  <si>
    <t>Bag, mulch, or compost leaves</t>
  </si>
  <si>
    <t>Install low flow fixtures</t>
  </si>
  <si>
    <t>Fertilize a grass lawn</t>
  </si>
  <si>
    <t>Use pesticides</t>
  </si>
  <si>
    <t>Septic system inspected</t>
  </si>
  <si>
    <t>Blow grass clippings onto hard surfaces</t>
  </si>
  <si>
    <t>Downspouts directed to hard surfaces.</t>
  </si>
  <si>
    <t>Oil or grease down the drain</t>
  </si>
  <si>
    <t>Pick up dog waste</t>
  </si>
  <si>
    <t>Pick up other people’s litter</t>
  </si>
  <si>
    <t>Medicine down the drain</t>
  </si>
  <si>
    <t>Toss litter on the ground</t>
  </si>
  <si>
    <t>WEST VIRGINIA</t>
  </si>
  <si>
    <t>VIRGINIA</t>
  </si>
  <si>
    <t>PENNSYLVANIA</t>
  </si>
  <si>
    <t>NEW YORK</t>
  </si>
  <si>
    <t>MARYLAND</t>
  </si>
  <si>
    <t>DC</t>
  </si>
  <si>
    <t>DELAWARE</t>
  </si>
  <si>
    <t>BAYWIDE: Final Weights</t>
  </si>
  <si>
    <t>Baywide</t>
  </si>
  <si>
    <t>DE</t>
  </si>
  <si>
    <t>MD</t>
  </si>
  <si>
    <t>NY</t>
  </si>
  <si>
    <t>PA</t>
  </si>
  <si>
    <t>VA</t>
  </si>
  <si>
    <t>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</si>
</sst>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9C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1" xfId="0" applyBorder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0" fillId="0" borderId="0" xfId="1" applyNumberFormat="1" applyFont="1" applyFill="1"/>
    <xf numFmtId="164" fontId="0" fillId="0" borderId="3" xfId="1" applyNumberFormat="1" applyFont="1" applyFill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3" borderId="2" xfId="1" applyNumberFormat="1" applyFont="1" applyFill="1" applyBorder="1"/>
    <xf numFmtId="164" fontId="0" fillId="3" borderId="0" xfId="1" applyNumberFormat="1" applyFont="1" applyFill="1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1" xfId="0" applyNumberFormat="1" applyBorder="1"/>
    <xf numFmtId="164" fontId="2" fillId="0" borderId="0" xfId="1" applyNumberFormat="1" applyFont="1" applyFill="1" applyBorder="1"/>
    <xf numFmtId="2" fontId="2" fillId="0" borderId="2" xfId="0" applyNumberFormat="1" applyFont="1" applyFill="1" applyBorder="1"/>
    <xf numFmtId="164" fontId="2" fillId="0" borderId="4" xfId="1" applyNumberFormat="1" applyFont="1" applyFill="1" applyBorder="1"/>
    <xf numFmtId="2" fontId="2" fillId="0" borderId="5" xfId="0" applyNumberFormat="1" applyFont="1" applyFill="1" applyBorder="1"/>
    <xf numFmtId="0" fontId="0" fillId="2" borderId="4" xfId="0" applyFont="1" applyFill="1" applyBorder="1"/>
    <xf numFmtId="164" fontId="1" fillId="2" borderId="4" xfId="1" applyNumberFormat="1" applyFont="1" applyFill="1" applyBorder="1"/>
    <xf numFmtId="164" fontId="1" fillId="2" borderId="5" xfId="1" applyNumberFormat="1" applyFont="1" applyFill="1" applyBorder="1"/>
    <xf numFmtId="2" fontId="0" fillId="2" borderId="4" xfId="0" applyNumberFormat="1" applyFont="1" applyFill="1" applyBorder="1"/>
    <xf numFmtId="2" fontId="0" fillId="2" borderId="5" xfId="0" applyNumberFormat="1" applyFont="1" applyFill="1" applyBorder="1"/>
    <xf numFmtId="0" fontId="0" fillId="2" borderId="0" xfId="0" applyFont="1" applyFill="1" applyBorder="1"/>
    <xf numFmtId="164" fontId="1" fillId="2" borderId="0" xfId="1" applyNumberFormat="1" applyFont="1" applyFill="1" applyBorder="1"/>
    <xf numFmtId="164" fontId="1" fillId="2" borderId="2" xfId="1" applyNumberFormat="1" applyFont="1" applyFill="1" applyBorder="1"/>
    <xf numFmtId="2" fontId="0" fillId="2" borderId="0" xfId="0" applyNumberFormat="1" applyFont="1" applyFill="1" applyBorder="1"/>
    <xf numFmtId="2" fontId="0" fillId="2" borderId="2" xfId="0" applyNumberFormat="1" applyFont="1" applyFill="1" applyBorder="1"/>
    <xf numFmtId="1" fontId="0" fillId="2" borderId="0" xfId="0" applyNumberFormat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" fontId="0" fillId="2" borderId="0" xfId="0" applyNumberFormat="1" applyFill="1" applyBorder="1"/>
    <xf numFmtId="2" fontId="0" fillId="2" borderId="2" xfId="0" applyNumberFormat="1" applyFill="1" applyBorder="1"/>
    <xf numFmtId="1" fontId="0" fillId="2" borderId="0" xfId="0" applyNumberFormat="1" applyFill="1" applyAlignment="1">
      <alignment horizontal="center"/>
    </xf>
    <xf numFmtId="1" fontId="0" fillId="2" borderId="0" xfId="1" applyNumberFormat="1" applyFont="1" applyFill="1" applyAlignment="1">
      <alignment horizontal="center"/>
    </xf>
    <xf numFmtId="1" fontId="0" fillId="2" borderId="2" xfId="1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3" borderId="0" xfId="1" applyNumberFormat="1" applyFont="1" applyFill="1"/>
    <xf numFmtId="0" fontId="0" fillId="0" borderId="0" xfId="0" applyBorder="1"/>
    <xf numFmtId="164" fontId="0" fillId="0" borderId="0" xfId="1" applyNumberFormat="1" applyFont="1" applyBorder="1"/>
    <xf numFmtId="1" fontId="2" fillId="0" borderId="4" xfId="0" applyNumberFormat="1" applyFont="1" applyFill="1" applyBorder="1"/>
    <xf numFmtId="1" fontId="2" fillId="0" borderId="4" xfId="1" applyNumberFormat="1" applyFont="1" applyFill="1" applyBorder="1"/>
    <xf numFmtId="1" fontId="2" fillId="0" borderId="5" xfId="1" applyNumberFormat="1" applyFont="1" applyFill="1" applyBorder="1"/>
    <xf numFmtId="2" fontId="2" fillId="0" borderId="4" xfId="0" applyNumberFormat="1" applyFont="1" applyFill="1" applyBorder="1"/>
    <xf numFmtId="0" fontId="2" fillId="0" borderId="0" xfId="0" applyFont="1" applyFill="1" applyBorder="1"/>
    <xf numFmtId="164" fontId="2" fillId="0" borderId="2" xfId="1" applyNumberFormat="1" applyFont="1" applyFill="1" applyBorder="1"/>
    <xf numFmtId="2" fontId="2" fillId="0" borderId="0" xfId="0" applyNumberFormat="1" applyFont="1" applyFill="1" applyBorder="1"/>
    <xf numFmtId="0" fontId="2" fillId="0" borderId="4" xfId="0" applyFont="1" applyFill="1" applyBorder="1"/>
    <xf numFmtId="164" fontId="2" fillId="0" borderId="5" xfId="1" applyNumberFormat="1" applyFont="1" applyFill="1" applyBorder="1"/>
    <xf numFmtId="2" fontId="2" fillId="0" borderId="6" xfId="0" applyNumberFormat="1" applyFont="1" applyFill="1" applyBorder="1"/>
    <xf numFmtId="0" fontId="2" fillId="0" borderId="7" xfId="0" applyFont="1" applyFill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2" fontId="2" fillId="0" borderId="7" xfId="0" applyNumberFormat="1" applyFont="1" applyFill="1" applyBorder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2" fillId="0" borderId="0" xfId="0" applyNumberFormat="1" applyFont="1"/>
    <xf numFmtId="0" fontId="2" fillId="4" borderId="0" xfId="0" applyFont="1" applyFill="1"/>
    <xf numFmtId="164" fontId="0" fillId="3" borderId="0" xfId="1" applyNumberFormat="1" applyFont="1" applyFill="1" applyBorder="1"/>
    <xf numFmtId="0" fontId="0" fillId="0" borderId="0" xfId="0" applyFill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" fontId="2" fillId="0" borderId="4" xfId="1" applyNumberFormat="1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1" fontId="0" fillId="3" borderId="0" xfId="1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43" fontId="0" fillId="0" borderId="0" xfId="2" applyFont="1"/>
    <xf numFmtId="43" fontId="0" fillId="2" borderId="4" xfId="2" applyFont="1" applyFill="1" applyBorder="1" applyAlignment="1">
      <alignment horizontal="center"/>
    </xf>
    <xf numFmtId="43" fontId="0" fillId="2" borderId="0" xfId="2" applyFont="1" applyFill="1" applyBorder="1" applyAlignment="1">
      <alignment horizontal="center"/>
    </xf>
    <xf numFmtId="43" fontId="0" fillId="2" borderId="0" xfId="2" applyFont="1" applyFill="1" applyAlignment="1">
      <alignment horizontal="center"/>
    </xf>
    <xf numFmtId="43" fontId="2" fillId="0" borderId="4" xfId="2" applyFont="1" applyFill="1" applyBorder="1"/>
    <xf numFmtId="43" fontId="0" fillId="0" borderId="0" xfId="2" applyFont="1" applyBorder="1"/>
    <xf numFmtId="43" fontId="0" fillId="0" borderId="1" xfId="2" applyFont="1" applyBorder="1"/>
    <xf numFmtId="43" fontId="2" fillId="0" borderId="0" xfId="2" applyFont="1" applyFill="1" applyBorder="1"/>
    <xf numFmtId="43" fontId="2" fillId="0" borderId="7" xfId="2" applyFont="1" applyFill="1" applyBorder="1"/>
    <xf numFmtId="164" fontId="0" fillId="3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43" fontId="2" fillId="4" borderId="6" xfId="2" applyFont="1" applyFill="1" applyBorder="1"/>
    <xf numFmtId="2" fontId="2" fillId="4" borderId="6" xfId="0" applyNumberFormat="1" applyFont="1" applyFill="1" applyBorder="1"/>
    <xf numFmtId="43" fontId="0" fillId="0" borderId="0" xfId="2" applyNumberFormat="1" applyFont="1"/>
    <xf numFmtId="43" fontId="0" fillId="2" borderId="0" xfId="2" applyNumberFormat="1" applyFont="1" applyFill="1" applyAlignment="1">
      <alignment horizontal="center"/>
    </xf>
    <xf numFmtId="43" fontId="2" fillId="0" borderId="4" xfId="2" applyNumberFormat="1" applyFont="1" applyFill="1" applyBorder="1"/>
    <xf numFmtId="43" fontId="0" fillId="0" borderId="1" xfId="2" applyNumberFormat="1" applyFont="1" applyBorder="1"/>
    <xf numFmtId="43" fontId="2" fillId="0" borderId="0" xfId="2" applyNumberFormat="1" applyFont="1" applyFill="1" applyBorder="1"/>
    <xf numFmtId="43" fontId="2" fillId="0" borderId="7" xfId="2" applyNumberFormat="1" applyFont="1" applyFill="1" applyBorder="1"/>
    <xf numFmtId="0" fontId="0" fillId="2" borderId="4" xfId="0" applyFont="1" applyFill="1" applyBorder="1" applyAlignment="1">
      <alignment horizontal="center"/>
    </xf>
    <xf numFmtId="43" fontId="0" fillId="2" borderId="4" xfId="2" applyNumberFormat="1" applyFont="1" applyFill="1" applyBorder="1" applyAlignment="1">
      <alignment horizontal="center"/>
    </xf>
    <xf numFmtId="43" fontId="0" fillId="0" borderId="0" xfId="2" applyNumberFormat="1" applyFont="1" applyFill="1"/>
    <xf numFmtId="43" fontId="0" fillId="0" borderId="0" xfId="2" applyNumberFormat="1" applyFont="1" applyFill="1" applyBorder="1"/>
    <xf numFmtId="1" fontId="5" fillId="2" borderId="0" xfId="0" applyNumberFormat="1" applyFont="1" applyFill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Border="1"/>
    <xf numFmtId="2" fontId="0" fillId="0" borderId="2" xfId="0" applyNumberFormat="1" applyFill="1" applyBorder="1"/>
    <xf numFmtId="2" fontId="0" fillId="0" borderId="0" xfId="0" applyNumberFormat="1" applyFill="1" applyBorder="1"/>
    <xf numFmtId="1" fontId="2" fillId="0" borderId="2" xfId="1" applyNumberFormat="1" applyFont="1" applyFill="1" applyBorder="1"/>
    <xf numFmtId="1" fontId="2" fillId="0" borderId="0" xfId="0" applyNumberFormat="1" applyFont="1" applyFill="1" applyBorder="1"/>
    <xf numFmtId="1" fontId="2" fillId="0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2" fontId="0" fillId="0" borderId="0" xfId="0" applyNumberFormat="1" applyFill="1"/>
    <xf numFmtId="43" fontId="0" fillId="0" borderId="0" xfId="2" applyFont="1" applyFill="1"/>
    <xf numFmtId="1" fontId="2" fillId="0" borderId="0" xfId="0" applyNumberFormat="1" applyFont="1" applyFill="1" applyBorder="1" applyAlignment="1">
      <alignment horizontal="center"/>
    </xf>
    <xf numFmtId="1" fontId="2" fillId="0" borderId="0" xfId="1" applyNumberFormat="1" applyFont="1" applyFill="1" applyBorder="1"/>
    <xf numFmtId="1" fontId="4" fillId="0" borderId="4" xfId="0" applyNumberFormat="1" applyFont="1" applyFill="1" applyBorder="1"/>
    <xf numFmtId="1" fontId="6" fillId="0" borderId="4" xfId="0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0" fontId="4" fillId="0" borderId="4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2" xfId="1" applyNumberFormat="1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4" fontId="0" fillId="0" borderId="1" xfId="1" applyNumberFormat="1" applyFont="1" applyFill="1" applyBorder="1"/>
    <xf numFmtId="2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2" fontId="0" fillId="0" borderId="3" xfId="0" applyNumberFormat="1" applyFill="1" applyBorder="1"/>
    <xf numFmtId="43" fontId="0" fillId="0" borderId="1" xfId="2" applyFont="1" applyFill="1" applyBorder="1"/>
    <xf numFmtId="43" fontId="0" fillId="0" borderId="1" xfId="2" applyNumberFormat="1" applyFont="1" applyFill="1" applyBorder="1"/>
    <xf numFmtId="0" fontId="0" fillId="0" borderId="0" xfId="0" applyFill="1" applyBorder="1"/>
    <xf numFmtId="43" fontId="0" fillId="0" borderId="0" xfId="2" applyFont="1" applyFill="1" applyBorder="1"/>
    <xf numFmtId="0" fontId="0" fillId="7" borderId="0" xfId="0" applyFill="1"/>
    <xf numFmtId="2" fontId="2" fillId="0" borderId="9" xfId="0" applyNumberFormat="1" applyFont="1" applyFill="1" applyBorder="1"/>
    <xf numFmtId="2" fontId="2" fillId="0" borderId="10" xfId="0" applyNumberFormat="1" applyFont="1" applyFill="1" applyBorder="1"/>
    <xf numFmtId="164" fontId="5" fillId="2" borderId="0" xfId="1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43" fontId="2" fillId="0" borderId="0" xfId="2" applyFont="1" applyFill="1"/>
    <xf numFmtId="43" fontId="2" fillId="0" borderId="0" xfId="2" applyNumberFormat="1" applyFont="1" applyFill="1"/>
    <xf numFmtId="14" fontId="3" fillId="4" borderId="0" xfId="0" applyNumberFormat="1" applyFont="1" applyFill="1" applyAlignment="1">
      <alignment horizontal="left"/>
    </xf>
    <xf numFmtId="164" fontId="0" fillId="9" borderId="0" xfId="1" applyNumberFormat="1" applyFont="1" applyFill="1" applyBorder="1"/>
    <xf numFmtId="1" fontId="0" fillId="9" borderId="0" xfId="1" applyNumberFormat="1" applyFont="1" applyFill="1"/>
    <xf numFmtId="1" fontId="0" fillId="9" borderId="0" xfId="1" applyNumberFormat="1" applyFont="1" applyFill="1" applyBorder="1" applyAlignment="1">
      <alignment horizontal="center"/>
    </xf>
    <xf numFmtId="1" fontId="0" fillId="0" borderId="0" xfId="1" applyNumberFormat="1" applyFont="1" applyFill="1"/>
    <xf numFmtId="164" fontId="0" fillId="9" borderId="0" xfId="1" applyNumberFormat="1" applyFont="1" applyFill="1"/>
    <xf numFmtId="164" fontId="0" fillId="9" borderId="1" xfId="1" applyNumberFormat="1" applyFont="1" applyFill="1" applyBorder="1"/>
    <xf numFmtId="164" fontId="0" fillId="9" borderId="0" xfId="1" applyNumberFormat="1" applyFont="1" applyFill="1" applyAlignment="1">
      <alignment horizontal="center"/>
    </xf>
    <xf numFmtId="164" fontId="0" fillId="9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1" applyNumberFormat="1" applyFont="1" applyFill="1"/>
    <xf numFmtId="164" fontId="0" fillId="8" borderId="2" xfId="1" applyNumberFormat="1" applyFont="1" applyFill="1" applyBorder="1"/>
    <xf numFmtId="0" fontId="4" fillId="0" borderId="0" xfId="0" applyFont="1" applyFill="1"/>
    <xf numFmtId="0" fontId="2" fillId="5" borderId="0" xfId="0" applyFont="1" applyFill="1" applyBorder="1" applyAlignment="1">
      <alignment horizontal="center"/>
    </xf>
    <xf numFmtId="0" fontId="0" fillId="0" borderId="4" xfId="0" applyBorder="1"/>
    <xf numFmtId="0" fontId="2" fillId="5" borderId="4" xfId="0" applyFont="1" applyFill="1" applyBorder="1" applyAlignment="1">
      <alignment horizontal="center"/>
    </xf>
    <xf numFmtId="164" fontId="0" fillId="0" borderId="4" xfId="1" applyNumberFormat="1" applyFont="1" applyBorder="1"/>
    <xf numFmtId="2" fontId="0" fillId="0" borderId="4" xfId="0" applyNumberFormat="1" applyBorder="1"/>
    <xf numFmtId="164" fontId="0" fillId="0" borderId="4" xfId="1" applyNumberFormat="1" applyFont="1" applyBorder="1" applyAlignment="1">
      <alignment horizontal="center"/>
    </xf>
    <xf numFmtId="2" fontId="0" fillId="0" borderId="5" xfId="0" applyNumberFormat="1" applyBorder="1"/>
    <xf numFmtId="43" fontId="0" fillId="0" borderId="4" xfId="2" applyFont="1" applyBorder="1"/>
    <xf numFmtId="164" fontId="0" fillId="2" borderId="4" xfId="1" applyNumberFormat="1" applyFont="1" applyFill="1" applyBorder="1"/>
    <xf numFmtId="43" fontId="0" fillId="0" borderId="4" xfId="2" applyNumberFormat="1" applyFont="1" applyFill="1" applyBorder="1"/>
    <xf numFmtId="2" fontId="2" fillId="5" borderId="0" xfId="0" applyNumberFormat="1" applyFont="1" applyFill="1"/>
    <xf numFmtId="2" fontId="0" fillId="5" borderId="0" xfId="0" applyNumberFormat="1" applyFill="1"/>
    <xf numFmtId="2" fontId="0" fillId="5" borderId="4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2" fontId="2" fillId="5" borderId="0" xfId="0" applyNumberFormat="1" applyFont="1" applyFill="1" applyBorder="1"/>
    <xf numFmtId="2" fontId="0" fillId="5" borderId="4" xfId="0" applyNumberFormat="1" applyFill="1" applyBorder="1"/>
    <xf numFmtId="2" fontId="0" fillId="5" borderId="0" xfId="0" applyNumberFormat="1" applyFill="1" applyBorder="1"/>
    <xf numFmtId="2" fontId="0" fillId="5" borderId="4" xfId="0" applyNumberFormat="1" applyFont="1" applyFill="1" applyBorder="1"/>
    <xf numFmtId="0" fontId="0" fillId="8" borderId="0" xfId="0" applyFill="1" applyBorder="1"/>
    <xf numFmtId="0" fontId="2" fillId="8" borderId="0" xfId="0" applyFont="1" applyFill="1" applyBorder="1" applyAlignment="1">
      <alignment horizontal="center"/>
    </xf>
    <xf numFmtId="164" fontId="0" fillId="8" borderId="0" xfId="1" applyNumberFormat="1" applyFont="1" applyFill="1" applyBorder="1"/>
    <xf numFmtId="2" fontId="0" fillId="8" borderId="0" xfId="0" applyNumberFormat="1" applyFill="1" applyBorder="1"/>
    <xf numFmtId="164" fontId="0" fillId="8" borderId="0" xfId="1" applyNumberFormat="1" applyFont="1" applyFill="1" applyBorder="1" applyAlignment="1">
      <alignment horizontal="center"/>
    </xf>
    <xf numFmtId="2" fontId="0" fillId="8" borderId="2" xfId="0" applyNumberFormat="1" applyFill="1" applyBorder="1"/>
    <xf numFmtId="43" fontId="0" fillId="8" borderId="0" xfId="2" applyFont="1" applyFill="1" applyAlignment="1">
      <alignment vertical="center"/>
    </xf>
    <xf numFmtId="164" fontId="0" fillId="8" borderId="0" xfId="1" applyNumberFormat="1" applyFont="1" applyFill="1" applyBorder="1" applyAlignment="1">
      <alignment vertical="center"/>
    </xf>
    <xf numFmtId="2" fontId="0" fillId="8" borderId="0" xfId="0" applyNumberFormat="1" applyFill="1" applyBorder="1" applyAlignment="1">
      <alignment vertical="center"/>
    </xf>
    <xf numFmtId="43" fontId="0" fillId="8" borderId="0" xfId="2" applyFont="1" applyFill="1" applyBorder="1"/>
    <xf numFmtId="43" fontId="0" fillId="8" borderId="0" xfId="2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/>
    <xf numFmtId="43" fontId="0" fillId="8" borderId="0" xfId="2" applyNumberFormat="1" applyFont="1" applyFill="1"/>
    <xf numFmtId="0" fontId="0" fillId="6" borderId="0" xfId="0" applyFill="1" applyBorder="1" applyAlignment="1">
      <alignment horizontal="center"/>
    </xf>
    <xf numFmtId="43" fontId="0" fillId="0" borderId="0" xfId="2" applyNumberFormat="1" applyFont="1" applyBorder="1"/>
    <xf numFmtId="0" fontId="0" fillId="6" borderId="4" xfId="0" applyFill="1" applyBorder="1"/>
    <xf numFmtId="164" fontId="0" fillId="9" borderId="4" xfId="1" applyNumberFormat="1" applyFont="1" applyFill="1" applyBorder="1"/>
    <xf numFmtId="164" fontId="0" fillId="0" borderId="5" xfId="1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164" fontId="8" fillId="0" borderId="0" xfId="1" applyNumberFormat="1" applyFont="1"/>
    <xf numFmtId="165" fontId="8" fillId="0" borderId="0" xfId="1" applyNumberFormat="1" applyFont="1"/>
    <xf numFmtId="43" fontId="8" fillId="0" borderId="0" xfId="2" applyNumberFormat="1" applyFont="1"/>
    <xf numFmtId="2" fontId="8" fillId="2" borderId="0" xfId="0" applyNumberFormat="1" applyFont="1" applyFill="1"/>
    <xf numFmtId="0" fontId="8" fillId="0" borderId="0" xfId="0" applyFont="1"/>
    <xf numFmtId="14" fontId="9" fillId="4" borderId="0" xfId="0" applyNumberFormat="1" applyFont="1" applyFill="1" applyAlignment="1">
      <alignment horizontal="left"/>
    </xf>
    <xf numFmtId="0" fontId="7" fillId="4" borderId="0" xfId="0" applyFont="1" applyFill="1"/>
    <xf numFmtId="0" fontId="7" fillId="0" borderId="1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43" fontId="7" fillId="0" borderId="1" xfId="2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9" borderId="0" xfId="0" applyFont="1" applyFill="1" applyBorder="1"/>
    <xf numFmtId="0" fontId="8" fillId="0" borderId="0" xfId="0" applyFont="1" applyBorder="1"/>
    <xf numFmtId="164" fontId="8" fillId="0" borderId="0" xfId="1" applyNumberFormat="1" applyFont="1" applyFill="1" applyBorder="1"/>
    <xf numFmtId="165" fontId="8" fillId="0" borderId="0" xfId="1" applyNumberFormat="1" applyFont="1" applyFill="1" applyBorder="1"/>
    <xf numFmtId="43" fontId="8" fillId="0" borderId="0" xfId="2" applyNumberFormat="1" applyFont="1" applyFill="1" applyBorder="1"/>
    <xf numFmtId="2" fontId="8" fillId="2" borderId="0" xfId="0" applyNumberFormat="1" applyFont="1" applyFill="1" applyBorder="1"/>
    <xf numFmtId="0" fontId="8" fillId="0" borderId="0" xfId="0" applyFont="1" applyFill="1" applyBorder="1"/>
    <xf numFmtId="164" fontId="8" fillId="0" borderId="0" xfId="1" applyNumberFormat="1" applyFont="1" applyBorder="1"/>
    <xf numFmtId="165" fontId="8" fillId="0" borderId="0" xfId="1" applyNumberFormat="1" applyFont="1" applyBorder="1"/>
    <xf numFmtId="43" fontId="8" fillId="0" borderId="0" xfId="2" applyNumberFormat="1" applyFont="1" applyBorder="1"/>
    <xf numFmtId="0" fontId="8" fillId="0" borderId="1" xfId="0" applyFont="1" applyFill="1" applyBorder="1" applyAlignment="1">
      <alignment horizontal="left"/>
    </xf>
    <xf numFmtId="0" fontId="8" fillId="9" borderId="1" xfId="0" applyFont="1" applyFill="1" applyBorder="1"/>
    <xf numFmtId="164" fontId="8" fillId="0" borderId="1" xfId="1" applyNumberFormat="1" applyFont="1" applyFill="1" applyBorder="1"/>
    <xf numFmtId="165" fontId="8" fillId="0" borderId="1" xfId="1" applyNumberFormat="1" applyFont="1" applyFill="1" applyBorder="1"/>
    <xf numFmtId="43" fontId="8" fillId="0" borderId="1" xfId="2" applyNumberFormat="1" applyFont="1" applyFill="1" applyBorder="1"/>
    <xf numFmtId="2" fontId="8" fillId="2" borderId="1" xfId="0" applyNumberFormat="1" applyFont="1" applyFill="1" applyBorder="1"/>
    <xf numFmtId="0" fontId="8" fillId="0" borderId="1" xfId="0" applyFont="1" applyFill="1" applyBorder="1"/>
    <xf numFmtId="0" fontId="8" fillId="10" borderId="0" xfId="0" applyFont="1" applyFill="1" applyBorder="1"/>
    <xf numFmtId="0" fontId="7" fillId="0" borderId="0" xfId="0" applyFont="1" applyFill="1" applyBorder="1"/>
    <xf numFmtId="0" fontId="8" fillId="0" borderId="1" xfId="0" applyFont="1" applyBorder="1"/>
    <xf numFmtId="0" fontId="8" fillId="0" borderId="0" xfId="0" applyFont="1" applyAlignment="1">
      <alignment horizontal="left"/>
    </xf>
    <xf numFmtId="0" fontId="4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43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2" fontId="2" fillId="0" borderId="13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FFFFCC"/>
      <color rgb="FFFFC9C9"/>
      <color rgb="FFCCFF99"/>
      <color rgb="FFFFFF66"/>
      <color rgb="FFFFFF99"/>
      <color rgb="FFFFF3C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5CEF-FDB4-47C8-ADBD-FC63EA3EEA49}">
  <sheetPr>
    <pageSetUpPr fitToPage="1"/>
  </sheetPr>
  <dimension ref="A1:Z93"/>
  <sheetViews>
    <sheetView zoomScale="80" zoomScaleNormal="80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223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0.28599999999999998</v>
      </c>
      <c r="G12" s="196">
        <v>2.9000000000000001E-2</v>
      </c>
      <c r="H12" s="196">
        <v>7.6999999999999999E-2</v>
      </c>
      <c r="I12" s="196">
        <v>7.2999999999999995E-2</v>
      </c>
      <c r="J12" s="196">
        <v>0.52700000000000002</v>
      </c>
      <c r="K12" s="196">
        <f t="shared" ref="K12:K13" si="0">SUM(F12:J12)</f>
        <v>0.99199999999999999</v>
      </c>
      <c r="L12" s="197">
        <f t="shared" ref="L12:L13" si="1">((F12*F$7)+(G12*G$7)+(H12*H$7)+(I12*I$7)+(J12*J$7))</f>
        <v>3.5020000000000002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0.51500000000000001</v>
      </c>
      <c r="G13" s="196">
        <v>2.5999999999999999E-2</v>
      </c>
      <c r="H13" s="196">
        <v>3.9E-2</v>
      </c>
      <c r="I13" s="196">
        <v>2.3E-2</v>
      </c>
      <c r="J13" s="196">
        <v>0.38100000000000001</v>
      </c>
      <c r="K13" s="196">
        <f t="shared" si="0"/>
        <v>0.9840000000000001</v>
      </c>
      <c r="L13" s="197">
        <f t="shared" si="1"/>
        <v>2.681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0.25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25</v>
      </c>
      <c r="V14" s="180">
        <f>W14</f>
        <v>100</v>
      </c>
      <c r="W14" s="180">
        <f>C14*U14</f>
        <v>100</v>
      </c>
      <c r="X14" s="180">
        <f>Y14</f>
        <v>81.5</v>
      </c>
      <c r="Y14" s="182">
        <f>W14*S14</f>
        <v>81.5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0.153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15.299999999999999</v>
      </c>
      <c r="V15" s="83">
        <f>W15</f>
        <v>107.1</v>
      </c>
      <c r="W15" s="83">
        <f>C15*U15</f>
        <v>107.1</v>
      </c>
      <c r="X15" s="83">
        <f>Y15</f>
        <v>91.784699999999987</v>
      </c>
      <c r="Y15" s="108">
        <f>W15*S15</f>
        <v>91.784699999999987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0.81399999999999995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81.399999999999991</v>
      </c>
      <c r="V16" s="88">
        <f>W16</f>
        <v>569.79999999999995</v>
      </c>
      <c r="W16" s="83">
        <f>C16*U16</f>
        <v>569.79999999999995</v>
      </c>
      <c r="X16" s="88">
        <f>Y16</f>
        <v>177.77759999999998</v>
      </c>
      <c r="Y16" s="108">
        <f>W16*S16</f>
        <v>177.77759999999998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0.46200000000000002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46.2</v>
      </c>
      <c r="V17" s="83">
        <f>W17</f>
        <v>323.40000000000003</v>
      </c>
      <c r="W17" s="83">
        <f>C17*U17</f>
        <v>323.40000000000003</v>
      </c>
      <c r="X17" s="83">
        <f>Y17</f>
        <v>323.40000000000003</v>
      </c>
      <c r="Y17" s="108">
        <f>W17*S17</f>
        <v>323.40000000000003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0.71199999999999997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71.2</v>
      </c>
      <c r="V18" s="88"/>
      <c r="W18" s="88">
        <f>C18*U18</f>
        <v>71.2</v>
      </c>
      <c r="X18" s="88"/>
      <c r="Y18" s="109">
        <f>W18*S18</f>
        <v>56.960000000000008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9.8000000000000004E-2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9.8000000000000007</v>
      </c>
      <c r="V19" s="88"/>
      <c r="W19" s="83">
        <f>C19*U19</f>
        <v>9.8000000000000007</v>
      </c>
      <c r="X19" s="88"/>
      <c r="Y19" s="108">
        <f>W19*S19</f>
        <v>7.8400000000000007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v>6.9000000000000006E-2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6.9</v>
      </c>
      <c r="V20" s="88">
        <f>W20</f>
        <v>27.6</v>
      </c>
      <c r="W20" s="88">
        <f>C20*U20</f>
        <v>27.6</v>
      </c>
      <c r="X20" s="88">
        <f>Y20</f>
        <v>22.080000000000002</v>
      </c>
      <c r="Y20" s="109">
        <f>W20*S20</f>
        <v>22.080000000000002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0.53700000000000003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53.7</v>
      </c>
      <c r="V21" s="88">
        <f>W21</f>
        <v>214.8</v>
      </c>
      <c r="W21" s="83">
        <f>C21*U21</f>
        <v>214.8</v>
      </c>
      <c r="X21" s="88">
        <f>Y21</f>
        <v>214.8</v>
      </c>
      <c r="Y21" s="108">
        <f>W21*S21</f>
        <v>214.8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0.40049999999999997</v>
      </c>
      <c r="G22" s="159">
        <f t="shared" ref="G22:J22" si="3">AVERAGE(G12:G13)</f>
        <v>2.75E-2</v>
      </c>
      <c r="H22" s="159">
        <f t="shared" si="3"/>
        <v>5.7999999999999996E-2</v>
      </c>
      <c r="I22" s="159">
        <f t="shared" si="3"/>
        <v>4.8000000000000001E-2</v>
      </c>
      <c r="J22" s="159">
        <f t="shared" si="3"/>
        <v>0.45400000000000001</v>
      </c>
      <c r="K22" s="159">
        <f t="shared" ref="K22:K32" si="4">SUM(F22:J22)</f>
        <v>0.98799999999999999</v>
      </c>
      <c r="L22" s="14">
        <f t="shared" ref="L22:L32" si="5">((F22*F$7)+(G22*G$7)+(H22*H$7)+(I22*I$7)+(J22*J$7))</f>
        <v>3.0914999999999999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52.587499999999999</v>
      </c>
      <c r="V22" s="88">
        <f>W22</f>
        <v>368.11250000000001</v>
      </c>
      <c r="W22" s="83">
        <f>C22*U22</f>
        <v>368.11250000000001</v>
      </c>
      <c r="X22" s="88">
        <f>Y22</f>
        <v>167.123075</v>
      </c>
      <c r="Y22" s="108">
        <f>W22*S22</f>
        <v>167.123075</v>
      </c>
    </row>
    <row r="23" spans="1:26" x14ac:dyDescent="0.25">
      <c r="A23" t="s">
        <v>0</v>
      </c>
      <c r="B23" t="s">
        <v>50</v>
      </c>
      <c r="C23" s="153">
        <v>1</v>
      </c>
      <c r="F23" s="163">
        <v>0.39900000000000002</v>
      </c>
      <c r="G23" s="163">
        <v>8.2000000000000003E-2</v>
      </c>
      <c r="H23" s="163">
        <v>0.13100000000000001</v>
      </c>
      <c r="I23" s="163">
        <v>9.1999999999999998E-2</v>
      </c>
      <c r="J23" s="163">
        <v>0.28199999999999997</v>
      </c>
      <c r="K23" s="163">
        <f t="shared" si="4"/>
        <v>0.98599999999999999</v>
      </c>
      <c r="L23" s="14">
        <f t="shared" si="5"/>
        <v>2.734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43.699999999999996</v>
      </c>
      <c r="W23" s="83">
        <f>C23*U23</f>
        <v>43.699999999999996</v>
      </c>
      <c r="X23" s="83"/>
      <c r="Y23" s="108">
        <f>W23*S23</f>
        <v>37.450899999999997</v>
      </c>
    </row>
    <row r="24" spans="1:26" x14ac:dyDescent="0.25">
      <c r="A24" t="s">
        <v>1</v>
      </c>
      <c r="B24" t="s">
        <v>51</v>
      </c>
      <c r="C24" s="153">
        <v>1</v>
      </c>
      <c r="F24" s="10">
        <v>0.755</v>
      </c>
      <c r="G24" s="10">
        <v>7.2999999999999995E-2</v>
      </c>
      <c r="H24" s="10">
        <v>5.7000000000000002E-2</v>
      </c>
      <c r="I24" s="10">
        <v>3.3000000000000002E-2</v>
      </c>
      <c r="J24" s="10">
        <v>7.0000000000000007E-2</v>
      </c>
      <c r="K24" s="10">
        <f t="shared" si="4"/>
        <v>0.98799999999999999</v>
      </c>
      <c r="L24" s="14">
        <f t="shared" si="5"/>
        <v>1.5540000000000003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84.649999999999991</v>
      </c>
      <c r="W24" s="83">
        <f>C24*U24</f>
        <v>84.649999999999991</v>
      </c>
      <c r="X24" s="83"/>
      <c r="Y24" s="108">
        <f>W24*S24</f>
        <v>68.989749999999987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0.10299999999999999</v>
      </c>
      <c r="G25" s="163">
        <v>7.4999999999999997E-2</v>
      </c>
      <c r="H25" s="163">
        <v>0.39700000000000002</v>
      </c>
      <c r="I25" s="163">
        <v>0.11700000000000001</v>
      </c>
      <c r="J25" s="163">
        <v>0.309</v>
      </c>
      <c r="K25" s="163">
        <f t="shared" si="4"/>
        <v>1.0009999999999999</v>
      </c>
      <c r="L25" s="14">
        <f t="shared" si="5"/>
        <v>3.4569999999999999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61.4</v>
      </c>
      <c r="V25" s="83">
        <f>W25</f>
        <v>245.6</v>
      </c>
      <c r="W25" s="83">
        <f>C25*U25</f>
        <v>245.6</v>
      </c>
      <c r="X25" s="83">
        <f>Y25</f>
        <v>245.6</v>
      </c>
      <c r="Y25" s="108">
        <f>W25*S25</f>
        <v>245.6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0.92900000000000005</v>
      </c>
      <c r="G26" s="62">
        <v>1.9E-2</v>
      </c>
      <c r="H26" s="62">
        <v>0.02</v>
      </c>
      <c r="I26" s="62">
        <v>1.4E-2</v>
      </c>
      <c r="J26" s="62">
        <v>1.6E-2</v>
      </c>
      <c r="K26" s="62">
        <f t="shared" si="4"/>
        <v>0.99800000000000011</v>
      </c>
      <c r="L26" s="14">
        <f t="shared" si="5"/>
        <v>1.1630000000000003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95.674999999999997</v>
      </c>
      <c r="V26" s="88"/>
      <c r="W26" s="88">
        <f>C26*U26</f>
        <v>95.674999999999997</v>
      </c>
      <c r="X26" s="88"/>
      <c r="Y26" s="109">
        <f>W26*S26</f>
        <v>95.674999999999997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0.90600000000000003</v>
      </c>
      <c r="G27" s="10">
        <v>2.5999999999999999E-2</v>
      </c>
      <c r="H27" s="10">
        <v>3.1E-2</v>
      </c>
      <c r="I27" s="10">
        <v>1.6E-2</v>
      </c>
      <c r="J27" s="10">
        <v>2.1000000000000001E-2</v>
      </c>
      <c r="K27" s="10">
        <f t="shared" si="4"/>
        <v>1</v>
      </c>
      <c r="L27" s="14">
        <f t="shared" si="5"/>
        <v>1.2200000000000002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94.500000000000014</v>
      </c>
      <c r="W27" s="83">
        <f>C27*U27</f>
        <v>94.500000000000014</v>
      </c>
      <c r="X27" s="83"/>
      <c r="Y27" s="108">
        <f>W27*S27</f>
        <v>94.500000000000014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0.79200000000000004</v>
      </c>
      <c r="G28" s="10">
        <v>0.09</v>
      </c>
      <c r="H28" s="10">
        <v>8.1000000000000003E-2</v>
      </c>
      <c r="I28" s="10">
        <v>1.9E-2</v>
      </c>
      <c r="J28" s="10">
        <v>1.6E-2</v>
      </c>
      <c r="K28" s="10">
        <f t="shared" si="4"/>
        <v>0.998</v>
      </c>
      <c r="L28" s="14">
        <f t="shared" si="5"/>
        <v>1.371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90.474999999999994</v>
      </c>
      <c r="W28" s="83">
        <f>C28*U28</f>
        <v>90.474999999999994</v>
      </c>
      <c r="X28" s="83"/>
      <c r="Y28" s="108">
        <f>W28*S28</f>
        <v>90.474999999999994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0.51</v>
      </c>
      <c r="G29" s="62">
        <v>0.155</v>
      </c>
      <c r="H29" s="62">
        <v>0.16700000000000001</v>
      </c>
      <c r="I29" s="62">
        <v>0.15</v>
      </c>
      <c r="J29" s="62">
        <v>0</v>
      </c>
      <c r="K29" s="62">
        <f t="shared" si="4"/>
        <v>0.9820000000000001</v>
      </c>
      <c r="L29" s="14">
        <f t="shared" si="5"/>
        <v>1.9210000000000003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74.724999999999994</v>
      </c>
      <c r="V29" s="88">
        <f>W29</f>
        <v>523.07499999999993</v>
      </c>
      <c r="W29" s="83">
        <f>C29*U29</f>
        <v>523.07499999999993</v>
      </c>
      <c r="X29" s="88">
        <f>Y29</f>
        <v>426.30612499999989</v>
      </c>
      <c r="Y29" s="108">
        <f>W29*S29</f>
        <v>426.30612499999989</v>
      </c>
    </row>
    <row r="30" spans="1:26" x14ac:dyDescent="0.25">
      <c r="A30" t="s">
        <v>7</v>
      </c>
      <c r="B30" t="s">
        <v>57</v>
      </c>
      <c r="C30" s="153">
        <v>1</v>
      </c>
      <c r="F30" s="163">
        <v>0.47199999999999998</v>
      </c>
      <c r="G30" s="163">
        <v>5.0999999999999997E-2</v>
      </c>
      <c r="H30" s="163">
        <v>0.20699999999999999</v>
      </c>
      <c r="I30" s="163">
        <v>0.13</v>
      </c>
      <c r="J30" s="163">
        <v>0.10299999999999999</v>
      </c>
      <c r="K30" s="163">
        <f t="shared" si="4"/>
        <v>0.96299999999999997</v>
      </c>
      <c r="L30" s="14">
        <f t="shared" si="5"/>
        <v>2.23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31.674999999999997</v>
      </c>
      <c r="W30" s="83">
        <f>C30*U30</f>
        <v>31.674999999999997</v>
      </c>
      <c r="X30" s="83"/>
      <c r="Y30" s="108">
        <f>W30*S30</f>
        <v>8.6789500000000004</v>
      </c>
    </row>
    <row r="31" spans="1:26" x14ac:dyDescent="0.25">
      <c r="A31" t="s">
        <v>8</v>
      </c>
      <c r="B31" t="s">
        <v>58</v>
      </c>
      <c r="C31" s="153">
        <v>1</v>
      </c>
      <c r="F31" s="10">
        <v>0.39100000000000001</v>
      </c>
      <c r="G31" s="10">
        <v>0.221</v>
      </c>
      <c r="H31" s="10">
        <v>0.252</v>
      </c>
      <c r="I31" s="10">
        <v>9.4E-2</v>
      </c>
      <c r="J31" s="10">
        <v>2.8000000000000001E-2</v>
      </c>
      <c r="K31" s="10">
        <f t="shared" si="4"/>
        <v>0.98599999999999999</v>
      </c>
      <c r="L31" s="14">
        <f t="shared" si="5"/>
        <v>2.105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70.624999999999986</v>
      </c>
      <c r="W31" s="83">
        <f>C31*U31</f>
        <v>70.624999999999986</v>
      </c>
      <c r="X31" s="83"/>
      <c r="Y31" s="108">
        <f>W31*S31</f>
        <v>70.624999999999986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0.38800000000000001</v>
      </c>
      <c r="G32" s="62">
        <v>0.19500000000000001</v>
      </c>
      <c r="H32" s="62">
        <v>0.23200000000000001</v>
      </c>
      <c r="I32" s="62">
        <v>0.13100000000000001</v>
      </c>
      <c r="J32" s="62">
        <v>2.5000000000000001E-2</v>
      </c>
      <c r="K32" s="62">
        <f t="shared" si="4"/>
        <v>0.97099999999999997</v>
      </c>
      <c r="L32" s="14">
        <f t="shared" si="5"/>
        <v>2.1230000000000002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68.300000000000011</v>
      </c>
      <c r="V32" s="88">
        <f>W32</f>
        <v>273.20000000000005</v>
      </c>
      <c r="W32" s="88">
        <f>C32*U32</f>
        <v>273.20000000000005</v>
      </c>
      <c r="X32" s="88">
        <f>Y32</f>
        <v>234.13240000000005</v>
      </c>
      <c r="Y32" s="109">
        <f>W32*S32</f>
        <v>234.13240000000005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56.726973684210527</v>
      </c>
      <c r="V33" s="87">
        <f>SUM(V14:V32)/(C33-9)</f>
        <v>50.048863636363635</v>
      </c>
      <c r="W33" s="87">
        <f>SUM(W14:W32)/C33</f>
        <v>52.265429687500003</v>
      </c>
      <c r="X33" s="87">
        <f>SUM(X14:X32)/(C33-9)</f>
        <v>36.081889090909087</v>
      </c>
      <c r="Y33" s="98">
        <f>SUM(Y14:Y32)/C33</f>
        <v>39.307789062499992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0.29399999999999998</v>
      </c>
      <c r="G35" s="5">
        <v>0.13100000000000001</v>
      </c>
      <c r="H35" s="5">
        <v>0.27</v>
      </c>
      <c r="I35" s="5">
        <v>0.19800000000000001</v>
      </c>
      <c r="J35" s="5">
        <v>0.105</v>
      </c>
      <c r="K35" s="5">
        <f>SUM(F35:J35)</f>
        <v>0.998</v>
      </c>
    </row>
    <row r="36" spans="1:26" x14ac:dyDescent="0.25">
      <c r="A36" s="63" t="s">
        <v>21</v>
      </c>
      <c r="B36" s="63" t="s">
        <v>140</v>
      </c>
      <c r="C36" s="125"/>
      <c r="F36" s="163">
        <v>0.70899999999999996</v>
      </c>
      <c r="G36" s="163">
        <v>0.111</v>
      </c>
      <c r="H36" s="163">
        <v>0.121</v>
      </c>
      <c r="I36" s="163">
        <v>4.3999999999999997E-2</v>
      </c>
      <c r="J36" s="163">
        <v>1.6E-2</v>
      </c>
      <c r="K36" s="163">
        <f t="shared" ref="K36:K38" si="6">SUM(F36:J36)</f>
        <v>1.0009999999999999</v>
      </c>
      <c r="L36" s="14">
        <f>((F36*F$7)+(G36*G$7)+(H36*H$7)+(I36*I$7)+(J36*J$7))</f>
        <v>1.55</v>
      </c>
      <c r="U36" s="184">
        <f>((F36*F$8)+(G36*G$8)+(H36*H$8)+(I36*I$8)+(J36*J$8))</f>
        <v>13.725</v>
      </c>
    </row>
    <row r="37" spans="1:26" x14ac:dyDescent="0.25">
      <c r="A37" s="63" t="s">
        <v>22</v>
      </c>
      <c r="B37" s="63" t="s">
        <v>141</v>
      </c>
      <c r="C37" s="125"/>
      <c r="F37" s="5">
        <v>0.20799999999999999</v>
      </c>
      <c r="G37" s="5">
        <v>0.14399999999999999</v>
      </c>
      <c r="H37" s="5">
        <v>0.34699999999999998</v>
      </c>
      <c r="I37" s="5">
        <v>0.19400000000000001</v>
      </c>
      <c r="J37" s="5">
        <v>9.7000000000000003E-2</v>
      </c>
      <c r="K37" s="5">
        <f t="shared" si="6"/>
        <v>0.99</v>
      </c>
    </row>
    <row r="38" spans="1:26" x14ac:dyDescent="0.25">
      <c r="A38" s="63" t="s">
        <v>23</v>
      </c>
      <c r="B38" s="63" t="s">
        <v>142</v>
      </c>
      <c r="C38" s="125"/>
      <c r="F38" s="163">
        <v>0.59</v>
      </c>
      <c r="G38" s="163">
        <v>0.13500000000000001</v>
      </c>
      <c r="H38" s="163">
        <v>0.19400000000000001</v>
      </c>
      <c r="I38" s="163">
        <v>5.2999999999999999E-2</v>
      </c>
      <c r="J38" s="163">
        <v>1.2999999999999999E-2</v>
      </c>
      <c r="K38" s="163">
        <f t="shared" si="6"/>
        <v>0.9850000000000001</v>
      </c>
      <c r="L38" s="14">
        <f>((F38*F$7)+(G38*G$7)+(H38*H$7)+(I38*I$7)+(J38*J$7))</f>
        <v>1.7190000000000001</v>
      </c>
      <c r="U38" s="184">
        <f>((F38*F$8)+(G38*G$8)+(H38*H$8)+(I38*I$8)+(J38*J$8))</f>
        <v>18.350000000000001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0.32800000000000001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32.800000000000004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21.625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0.63900000000000001</v>
      </c>
      <c r="G42" s="163">
        <v>9.6000000000000002E-2</v>
      </c>
      <c r="H42" s="163">
        <v>0.16600000000000001</v>
      </c>
      <c r="I42" s="163">
        <v>6.5000000000000002E-2</v>
      </c>
      <c r="J42" s="163">
        <v>2.8000000000000001E-2</v>
      </c>
      <c r="K42" s="163">
        <f t="shared" ref="K42" si="8">SUM(F42:J42)</f>
        <v>0.99399999999999999</v>
      </c>
      <c r="L42" s="14">
        <f>((F42*F$7)+(G42*G$7)+(H42*H$7)+(I42*I$7)+(J42*J$7))</f>
        <v>1.7290000000000001</v>
      </c>
      <c r="U42" s="184">
        <f>((F42*F$8)+(G42*G$8)+(H42*H$8)+(I42*I$8)+(J42*J$8))</f>
        <v>18.375</v>
      </c>
    </row>
    <row r="43" spans="1:26" s="63" customFormat="1" x14ac:dyDescent="0.25">
      <c r="A43" s="63" t="s">
        <v>28</v>
      </c>
      <c r="B43" s="63" t="s">
        <v>67</v>
      </c>
      <c r="C43" s="125"/>
      <c r="D43" s="159">
        <f>(5+1)/54</f>
        <v>0.1111111111111111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11.111111111111111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14.743055555555555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0.159</v>
      </c>
      <c r="N49" s="198">
        <v>9.0999999999999998E-2</v>
      </c>
      <c r="O49" s="198">
        <v>0.75</v>
      </c>
      <c r="P49" s="198">
        <f>SUM(M49:O49)</f>
        <v>1</v>
      </c>
      <c r="Q49" s="199">
        <f t="shared" ref="Q49:Q69" si="9">((M49*M$7)+(N49*N$7)+(O49*O$7))</f>
        <v>2.5910000000000002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0.28000000000000003</v>
      </c>
      <c r="N50" s="198">
        <v>3.5999999999999997E-2</v>
      </c>
      <c r="O50" s="198">
        <v>0.65500000000000003</v>
      </c>
      <c r="P50" s="198">
        <f t="shared" ref="P50:P69" si="10">SUM(M50:O50)</f>
        <v>0.97100000000000009</v>
      </c>
      <c r="Q50" s="199">
        <f t="shared" si="9"/>
        <v>2.3170000000000002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9.4E-2</v>
      </c>
      <c r="N51" s="165">
        <v>0.27900000000000003</v>
      </c>
      <c r="O51" s="165">
        <v>0.61499999999999999</v>
      </c>
      <c r="P51" s="165">
        <f t="shared" si="10"/>
        <v>0.98799999999999999</v>
      </c>
      <c r="Q51" s="12">
        <f t="shared" si="9"/>
        <v>2.4969999999999999</v>
      </c>
      <c r="S51" s="43">
        <v>0.81499999999999995</v>
      </c>
      <c r="U51" s="184">
        <f t="shared" ref="U51:U60" si="11">((M51*M$8)+(N51*N$8)+(O51*O$8))</f>
        <v>23.35</v>
      </c>
      <c r="V51" s="83">
        <f>W51</f>
        <v>93.4</v>
      </c>
      <c r="W51" s="83">
        <f>C51*U51</f>
        <v>93.4</v>
      </c>
      <c r="X51" s="88">
        <f>Y51</f>
        <v>76.120999999999995</v>
      </c>
      <c r="Y51" s="100">
        <f>W51*S51</f>
        <v>76.120999999999995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6.3E-2</v>
      </c>
      <c r="N52" s="166">
        <v>0.16700000000000001</v>
      </c>
      <c r="O52" s="166">
        <v>0.76400000000000001</v>
      </c>
      <c r="P52" s="166">
        <f t="shared" si="10"/>
        <v>0.99399999999999999</v>
      </c>
      <c r="Q52" s="12">
        <f t="shared" si="9"/>
        <v>2.6890000000000001</v>
      </c>
      <c r="R52" s="88"/>
      <c r="S52" s="43">
        <v>0.85699999999999998</v>
      </c>
      <c r="U52" s="184">
        <f t="shared" si="11"/>
        <v>14.649999999999999</v>
      </c>
      <c r="V52" s="83">
        <f>W52</f>
        <v>102.54999999999998</v>
      </c>
      <c r="W52" s="88">
        <f>C52*U52</f>
        <v>102.54999999999998</v>
      </c>
      <c r="X52" s="83">
        <f>Y52</f>
        <v>87.885349999999988</v>
      </c>
      <c r="Y52" s="211">
        <f>W52*S52</f>
        <v>87.885349999999988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0.16900000000000001</v>
      </c>
      <c r="N53" s="165">
        <v>0.36199999999999999</v>
      </c>
      <c r="O53" s="165">
        <v>0.42199999999999999</v>
      </c>
      <c r="P53" s="165">
        <f t="shared" si="10"/>
        <v>0.95300000000000007</v>
      </c>
      <c r="Q53" s="12">
        <f t="shared" si="9"/>
        <v>2.1589999999999998</v>
      </c>
      <c r="S53" s="43">
        <v>0.312</v>
      </c>
      <c r="U53" s="184">
        <f t="shared" si="11"/>
        <v>35</v>
      </c>
      <c r="V53" s="83">
        <f>W53</f>
        <v>245</v>
      </c>
      <c r="W53" s="83">
        <f>C53*U53</f>
        <v>245</v>
      </c>
      <c r="X53" s="88">
        <f>Y53</f>
        <v>76.44</v>
      </c>
      <c r="Y53" s="100">
        <f>W53*S53</f>
        <v>76.44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0.13400000000000001</v>
      </c>
      <c r="N54" s="165">
        <v>0.308</v>
      </c>
      <c r="O54" s="165">
        <v>0.54800000000000004</v>
      </c>
      <c r="P54" s="165">
        <f t="shared" si="10"/>
        <v>0.99</v>
      </c>
      <c r="Q54" s="12">
        <f t="shared" si="9"/>
        <v>2.3940000000000001</v>
      </c>
      <c r="S54" s="43">
        <v>1</v>
      </c>
      <c r="U54" s="184">
        <f t="shared" si="11"/>
        <v>28.8</v>
      </c>
      <c r="V54" s="83">
        <f>W54</f>
        <v>201.6</v>
      </c>
      <c r="W54" s="83">
        <f>C54*U54</f>
        <v>201.6</v>
      </c>
      <c r="X54" s="83">
        <f>Y54</f>
        <v>201.6</v>
      </c>
      <c r="Y54" s="100">
        <f>W54*S54</f>
        <v>201.6</v>
      </c>
    </row>
    <row r="55" spans="1:26" x14ac:dyDescent="0.25">
      <c r="A55" t="s">
        <v>94</v>
      </c>
      <c r="B55" t="s">
        <v>62</v>
      </c>
      <c r="C55" s="65">
        <v>1</v>
      </c>
      <c r="M55" s="165">
        <v>9.9000000000000005E-2</v>
      </c>
      <c r="N55" s="165">
        <v>0.27</v>
      </c>
      <c r="O55" s="165">
        <v>0.61099999999999999</v>
      </c>
      <c r="P55" s="165">
        <f t="shared" si="10"/>
        <v>0.98</v>
      </c>
      <c r="Q55" s="12">
        <f t="shared" si="9"/>
        <v>2.472</v>
      </c>
      <c r="S55" s="43">
        <v>0.8</v>
      </c>
      <c r="U55" s="184">
        <f t="shared" si="11"/>
        <v>23.4</v>
      </c>
      <c r="W55" s="83">
        <f>C55*U55</f>
        <v>23.4</v>
      </c>
      <c r="X55" s="88"/>
      <c r="Y55" s="100">
        <f>W55*S55</f>
        <v>18.72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9.0999999999999998E-2</v>
      </c>
      <c r="N56" s="166">
        <v>0.17399999999999999</v>
      </c>
      <c r="O56" s="166">
        <v>0.72099999999999997</v>
      </c>
      <c r="P56" s="166">
        <f t="shared" si="10"/>
        <v>0.98599999999999999</v>
      </c>
      <c r="Q56" s="12">
        <f t="shared" si="9"/>
        <v>2.6019999999999999</v>
      </c>
      <c r="S56" s="43">
        <v>0.8</v>
      </c>
      <c r="U56" s="184">
        <f t="shared" si="11"/>
        <v>17.799999999999997</v>
      </c>
      <c r="V56" s="88"/>
      <c r="W56" s="83">
        <f>C56*U56</f>
        <v>17.799999999999997</v>
      </c>
      <c r="X56" s="88"/>
      <c r="Y56" s="100">
        <f>W56*S56</f>
        <v>14.239999999999998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0.35</v>
      </c>
      <c r="N57" s="165">
        <v>0.16800000000000001</v>
      </c>
      <c r="O57" s="165">
        <v>0.36299999999999999</v>
      </c>
      <c r="P57" s="165">
        <f t="shared" si="10"/>
        <v>0.88100000000000001</v>
      </c>
      <c r="Q57" s="12">
        <f t="shared" si="9"/>
        <v>1.7749999999999999</v>
      </c>
      <c r="S57" s="43">
        <v>0.8</v>
      </c>
      <c r="U57" s="184">
        <f t="shared" si="11"/>
        <v>43.4</v>
      </c>
      <c r="V57" s="83">
        <f>W57</f>
        <v>173.6</v>
      </c>
      <c r="W57" s="83">
        <f>C57*U57</f>
        <v>173.6</v>
      </c>
      <c r="X57" s="88">
        <f>Y57</f>
        <v>138.88</v>
      </c>
      <c r="Y57" s="100">
        <f>W57*S57</f>
        <v>138.88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0.11</v>
      </c>
      <c r="N58" s="165">
        <v>0.255</v>
      </c>
      <c r="O58" s="165">
        <v>0.61199999999999999</v>
      </c>
      <c r="P58" s="165">
        <f t="shared" si="10"/>
        <v>0.97699999999999998</v>
      </c>
      <c r="Q58" s="12">
        <f t="shared" si="9"/>
        <v>2.456</v>
      </c>
      <c r="S58" s="43">
        <v>1</v>
      </c>
      <c r="U58" s="184">
        <f t="shared" si="11"/>
        <v>23.75</v>
      </c>
      <c r="V58" s="83">
        <f>W58</f>
        <v>95</v>
      </c>
      <c r="W58" s="83">
        <f>C58*U58</f>
        <v>95</v>
      </c>
      <c r="X58" s="88">
        <f>Y58</f>
        <v>95</v>
      </c>
      <c r="Y58" s="100">
        <f>W58*S58</f>
        <v>95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0.21950000000000003</v>
      </c>
      <c r="N59" s="165">
        <f t="shared" ref="N59:O59" si="12">AVERAGE(N49:N50)</f>
        <v>6.3500000000000001E-2</v>
      </c>
      <c r="O59" s="165">
        <f t="shared" si="12"/>
        <v>0.70250000000000001</v>
      </c>
      <c r="P59" s="165">
        <f t="shared" si="10"/>
        <v>0.98550000000000004</v>
      </c>
      <c r="Q59" s="12">
        <f t="shared" si="9"/>
        <v>2.4539999999999997</v>
      </c>
      <c r="S59" s="43">
        <v>0.45400000000000001</v>
      </c>
      <c r="U59" s="184">
        <f t="shared" si="11"/>
        <v>25.125000000000004</v>
      </c>
      <c r="V59" s="83">
        <f>W59</f>
        <v>175.87500000000003</v>
      </c>
      <c r="W59" s="83">
        <f>C59*U59</f>
        <v>175.87500000000003</v>
      </c>
      <c r="X59" s="88">
        <f>Y59</f>
        <v>79.847250000000017</v>
      </c>
      <c r="Y59" s="100">
        <f>W59*S59</f>
        <v>79.847250000000017</v>
      </c>
    </row>
    <row r="60" spans="1:26" x14ac:dyDescent="0.25">
      <c r="A60" t="s">
        <v>10</v>
      </c>
      <c r="B60" t="s">
        <v>50</v>
      </c>
      <c r="C60" s="65">
        <v>1</v>
      </c>
      <c r="M60" s="165">
        <v>0.188</v>
      </c>
      <c r="N60" s="165">
        <v>0.16500000000000001</v>
      </c>
      <c r="O60" s="165">
        <v>0.61699999999999999</v>
      </c>
      <c r="P60" s="165">
        <f t="shared" si="10"/>
        <v>0.97</v>
      </c>
      <c r="Q60" s="12">
        <f t="shared" si="9"/>
        <v>2.3689999999999998</v>
      </c>
      <c r="S60" s="43">
        <v>0.85699999999999998</v>
      </c>
      <c r="U60" s="184">
        <f t="shared" si="11"/>
        <v>27.05</v>
      </c>
      <c r="W60" s="83">
        <f>C60*U60</f>
        <v>27.05</v>
      </c>
      <c r="X60" s="83"/>
      <c r="Y60" s="100">
        <f>W60*S60</f>
        <v>23.181850000000001</v>
      </c>
    </row>
    <row r="61" spans="1:26" x14ac:dyDescent="0.25">
      <c r="A61" t="s">
        <v>11</v>
      </c>
      <c r="B61" t="s">
        <v>51</v>
      </c>
      <c r="C61" s="65">
        <v>1</v>
      </c>
      <c r="M61" s="74">
        <v>0.36499999999999999</v>
      </c>
      <c r="N61" s="74">
        <v>0.17100000000000001</v>
      </c>
      <c r="O61" s="74">
        <v>0.42299999999999999</v>
      </c>
      <c r="P61" s="74">
        <f t="shared" si="10"/>
        <v>0.95900000000000007</v>
      </c>
      <c r="Q61" s="12">
        <f t="shared" si="9"/>
        <v>1.976</v>
      </c>
      <c r="S61" s="43">
        <v>0.81499999999999995</v>
      </c>
      <c r="U61" s="184">
        <f>((M61*M$9)+(N61*N$9)+(O61*O$9))</f>
        <v>50.849999999999994</v>
      </c>
      <c r="W61" s="83">
        <f>C61*U61</f>
        <v>50.849999999999994</v>
      </c>
      <c r="X61" s="83"/>
      <c r="Y61" s="100">
        <f>W61*S61</f>
        <v>41.44274999999999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8.3000000000000004E-2</v>
      </c>
      <c r="N62" s="165">
        <v>0.32200000000000001</v>
      </c>
      <c r="O62" s="165">
        <v>0.52400000000000002</v>
      </c>
      <c r="P62" s="165">
        <f t="shared" si="10"/>
        <v>0.92900000000000005</v>
      </c>
      <c r="Q62" s="12">
        <f t="shared" si="9"/>
        <v>2.2989999999999999</v>
      </c>
      <c r="S62" s="43">
        <v>1</v>
      </c>
      <c r="U62" s="184">
        <f>((M62*M$8)+(N62*N$8)+(O62*O$8))</f>
        <v>24.400000000000002</v>
      </c>
      <c r="V62" s="83">
        <f>W62</f>
        <v>97.600000000000009</v>
      </c>
      <c r="W62" s="83">
        <f>C62*U62</f>
        <v>97.600000000000009</v>
      </c>
      <c r="X62" s="83">
        <f>Y62</f>
        <v>97.600000000000009</v>
      </c>
      <c r="Y62" s="100">
        <f>W62*S62</f>
        <v>97.600000000000009</v>
      </c>
    </row>
    <row r="63" spans="1:26" x14ac:dyDescent="0.25">
      <c r="A63" t="s">
        <v>13</v>
      </c>
      <c r="B63" t="s">
        <v>53</v>
      </c>
      <c r="C63" s="65">
        <v>1</v>
      </c>
      <c r="M63" s="74">
        <v>0.23599999999999999</v>
      </c>
      <c r="N63" s="74">
        <v>0.54100000000000004</v>
      </c>
      <c r="O63" s="74">
        <v>0.223</v>
      </c>
      <c r="P63" s="74">
        <f t="shared" si="10"/>
        <v>1</v>
      </c>
      <c r="Q63" s="12">
        <f t="shared" si="9"/>
        <v>1.9870000000000001</v>
      </c>
      <c r="S63" s="43">
        <v>1</v>
      </c>
      <c r="U63" s="184">
        <f>((M63*M$9)+(N63*N$9)+(O63*O$9))</f>
        <v>49.35</v>
      </c>
      <c r="W63" s="83">
        <f>C63*U63</f>
        <v>49.35</v>
      </c>
      <c r="X63" s="83"/>
      <c r="Y63" s="100">
        <f>W63*S63</f>
        <v>49.35</v>
      </c>
    </row>
    <row r="64" spans="1:26" x14ac:dyDescent="0.25">
      <c r="A64" t="s">
        <v>14</v>
      </c>
      <c r="B64" t="s">
        <v>54</v>
      </c>
      <c r="C64" s="65">
        <v>1</v>
      </c>
      <c r="M64" s="74">
        <v>0.48399999999999999</v>
      </c>
      <c r="N64" s="74">
        <v>0.28299999999999997</v>
      </c>
      <c r="O64" s="74">
        <v>0.23300000000000001</v>
      </c>
      <c r="P64" s="74">
        <f t="shared" si="10"/>
        <v>0.99999999999999989</v>
      </c>
      <c r="Q64" s="12">
        <f t="shared" si="9"/>
        <v>1.7489999999999999</v>
      </c>
      <c r="S64" s="43">
        <v>1</v>
      </c>
      <c r="U64" s="184">
        <f>((M64*M$9)+(N64*N$9)+(O64*O$9))</f>
        <v>37.450000000000003</v>
      </c>
      <c r="W64" s="83">
        <f>C64*U64</f>
        <v>37.450000000000003</v>
      </c>
      <c r="X64" s="83"/>
      <c r="Y64" s="100">
        <f>W64*S64</f>
        <v>37.450000000000003</v>
      </c>
    </row>
    <row r="65" spans="1:26" x14ac:dyDescent="0.25">
      <c r="A65" t="s">
        <v>15</v>
      </c>
      <c r="B65" t="s">
        <v>55</v>
      </c>
      <c r="C65" s="65">
        <v>1</v>
      </c>
      <c r="M65" s="74">
        <v>0.28199999999999997</v>
      </c>
      <c r="N65" s="74">
        <v>0.441</v>
      </c>
      <c r="O65" s="74">
        <v>0.27700000000000002</v>
      </c>
      <c r="P65" s="74">
        <f t="shared" si="10"/>
        <v>1</v>
      </c>
      <c r="Q65" s="12">
        <f t="shared" si="9"/>
        <v>1.9950000000000001</v>
      </c>
      <c r="S65" s="43">
        <v>1</v>
      </c>
      <c r="U65" s="184">
        <f>((M65*M$9)+(N65*N$9)+(O65*O$9))</f>
        <v>49.75</v>
      </c>
      <c r="W65" s="83">
        <f>C65*U65</f>
        <v>49.75</v>
      </c>
      <c r="X65" s="83"/>
      <c r="Y65" s="100">
        <f>W65*S65</f>
        <v>49.75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0.61799999999999999</v>
      </c>
      <c r="N66" s="74">
        <v>0.245</v>
      </c>
      <c r="O66" s="74">
        <v>7.6999999999999999E-2</v>
      </c>
      <c r="P66" s="74">
        <f t="shared" si="10"/>
        <v>0.94</v>
      </c>
      <c r="Q66" s="12">
        <f t="shared" si="9"/>
        <v>1.339</v>
      </c>
      <c r="S66" s="43">
        <v>0.81499999999999995</v>
      </c>
      <c r="U66" s="184">
        <f>((M66*M$9)+(N66*N$9)+(O66*O$9))</f>
        <v>19.95</v>
      </c>
      <c r="V66" s="83">
        <f>W66</f>
        <v>139.65</v>
      </c>
      <c r="W66" s="83">
        <f>C66*U66</f>
        <v>139.65</v>
      </c>
      <c r="X66" s="88">
        <f>Y66</f>
        <v>113.81475</v>
      </c>
      <c r="Y66" s="100">
        <f>W66*S66</f>
        <v>113.81475</v>
      </c>
    </row>
    <row r="67" spans="1:26" x14ac:dyDescent="0.25">
      <c r="A67" t="s">
        <v>17</v>
      </c>
      <c r="B67" t="s">
        <v>57</v>
      </c>
      <c r="C67" s="65">
        <v>1</v>
      </c>
      <c r="M67" s="165">
        <v>0.188</v>
      </c>
      <c r="N67" s="165">
        <v>0.121</v>
      </c>
      <c r="O67" s="165">
        <v>0.67400000000000004</v>
      </c>
      <c r="P67" s="165">
        <f t="shared" si="10"/>
        <v>0.9830000000000001</v>
      </c>
      <c r="Q67" s="12">
        <f t="shared" si="9"/>
        <v>2.4520000000000004</v>
      </c>
      <c r="S67" s="43">
        <v>0.27400000000000002</v>
      </c>
      <c r="U67" s="184">
        <f>((M67*M$8)+(N67*N$8)+(O67*O$8))</f>
        <v>24.85</v>
      </c>
      <c r="W67" s="83">
        <f>C67*U67</f>
        <v>24.85</v>
      </c>
      <c r="X67" s="83"/>
      <c r="Y67" s="100">
        <f>W67*S67</f>
        <v>6.8089000000000013</v>
      </c>
    </row>
    <row r="68" spans="1:26" x14ac:dyDescent="0.25">
      <c r="A68" t="s">
        <v>18</v>
      </c>
      <c r="B68" t="s">
        <v>58</v>
      </c>
      <c r="C68" s="65">
        <v>1</v>
      </c>
      <c r="M68" s="74">
        <v>0.49299999999999999</v>
      </c>
      <c r="N68" s="74">
        <v>0.33300000000000002</v>
      </c>
      <c r="O68" s="74">
        <v>0.16200000000000001</v>
      </c>
      <c r="P68" s="74">
        <f t="shared" si="10"/>
        <v>0.9880000000000001</v>
      </c>
      <c r="Q68" s="12">
        <f t="shared" si="9"/>
        <v>1.645</v>
      </c>
      <c r="S68" s="43">
        <v>1</v>
      </c>
      <c r="U68" s="184">
        <f>((M68*M$9)+(N68*N$9)+(O68*O$9))</f>
        <v>32.85</v>
      </c>
      <c r="W68" s="83">
        <f>C68*U68</f>
        <v>32.85</v>
      </c>
      <c r="X68" s="83"/>
      <c r="Y68" s="100">
        <f>W68*S68</f>
        <v>32.85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0.52</v>
      </c>
      <c r="N69" s="92">
        <v>0.314</v>
      </c>
      <c r="O69" s="92">
        <v>0.14599999999999999</v>
      </c>
      <c r="P69" s="92">
        <f t="shared" si="10"/>
        <v>0.98000000000000009</v>
      </c>
      <c r="Q69" s="13">
        <f t="shared" si="9"/>
        <v>1.5860000000000001</v>
      </c>
      <c r="R69" s="89"/>
      <c r="S69" s="7">
        <v>0.85699999999999998</v>
      </c>
      <c r="T69" s="14"/>
      <c r="U69" s="192">
        <f>((M69*M$9)+(N69*N$9)+(O69*O$9))</f>
        <v>30.299999999999997</v>
      </c>
      <c r="V69" s="88">
        <f>W69</f>
        <v>121.19999999999999</v>
      </c>
      <c r="W69" s="89">
        <f>C69*U69</f>
        <v>121.19999999999999</v>
      </c>
      <c r="X69" s="88">
        <f>Y69</f>
        <v>103.86839999999999</v>
      </c>
      <c r="Y69" s="103">
        <f>W69*S69</f>
        <v>103.86839999999999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30.63552631578947</v>
      </c>
      <c r="V70" s="87">
        <f>SUM(V51:V69)/(C70-9)</f>
        <v>26.28136363636364</v>
      </c>
      <c r="W70" s="87">
        <f>SUM(W51:W69)/C70</f>
        <v>27.481640624999994</v>
      </c>
      <c r="X70" s="87">
        <f>SUM(X51:X69)/(C70-9)</f>
        <v>19.473759090909091</v>
      </c>
      <c r="Y70" s="98">
        <f>SUM(Y51:Y69)/C70</f>
        <v>21.013285156250003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0.443</v>
      </c>
      <c r="G72" s="159">
        <v>0.17799999999999999</v>
      </c>
      <c r="H72" s="159">
        <v>0.125</v>
      </c>
      <c r="I72" s="159">
        <v>9.1999999999999998E-2</v>
      </c>
      <c r="J72" s="159">
        <v>0.13800000000000001</v>
      </c>
      <c r="K72" s="64">
        <f t="shared" ref="K72:K84" si="13">SUM(F72:J72)</f>
        <v>0.97599999999999998</v>
      </c>
      <c r="L72" s="14">
        <f t="shared" ref="L72:L84" si="14">((F72*F$7)+(G72*G$7)+(H72*H$7)+(I72*I$7)+(J72*J$7))</f>
        <v>2.2319999999999998</v>
      </c>
      <c r="M72" s="75"/>
      <c r="N72" s="75"/>
      <c r="O72" s="75"/>
      <c r="P72" s="75"/>
      <c r="U72" s="184">
        <f t="shared" ref="U72:U81" si="15">((F72*F$8)+(G72*G$8)+(H72*H$8)+(I72*I$8)+(J72*J$8))</f>
        <v>31.4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0.126</v>
      </c>
      <c r="G73" s="163">
        <v>0.125</v>
      </c>
      <c r="H73" s="163">
        <v>9.9000000000000005E-2</v>
      </c>
      <c r="I73" s="163">
        <v>0.16900000000000001</v>
      </c>
      <c r="J73" s="163">
        <v>0.45100000000000001</v>
      </c>
      <c r="K73" s="5">
        <f t="shared" si="13"/>
        <v>0.97</v>
      </c>
      <c r="L73" s="14">
        <f t="shared" si="14"/>
        <v>3.6040000000000001</v>
      </c>
      <c r="U73" s="184">
        <f t="shared" si="15"/>
        <v>65.849999999999994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7.9000000000000001E-2</v>
      </c>
      <c r="G74" s="163">
        <v>4.9000000000000002E-2</v>
      </c>
      <c r="H74" s="163">
        <v>0.21299999999999999</v>
      </c>
      <c r="I74" s="163">
        <v>0.29699999999999999</v>
      </c>
      <c r="J74" s="163">
        <v>0.34599999999999997</v>
      </c>
      <c r="K74" s="5">
        <f t="shared" si="13"/>
        <v>0.98399999999999987</v>
      </c>
      <c r="L74" s="14">
        <f t="shared" si="14"/>
        <v>3.734</v>
      </c>
      <c r="U74" s="184">
        <f t="shared" si="15"/>
        <v>68.75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8.6999999999999994E-2</v>
      </c>
      <c r="G75" s="163">
        <v>8.5999999999999993E-2</v>
      </c>
      <c r="H75" s="163">
        <v>0.192</v>
      </c>
      <c r="I75" s="163">
        <v>0.25700000000000001</v>
      </c>
      <c r="J75" s="163">
        <v>0.35199999999999998</v>
      </c>
      <c r="K75" s="5">
        <f t="shared" si="13"/>
        <v>0.97399999999999998</v>
      </c>
      <c r="L75" s="14">
        <f t="shared" si="14"/>
        <v>3.6229999999999998</v>
      </c>
      <c r="U75" s="184">
        <f t="shared" si="15"/>
        <v>66.224999999999994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0.123</v>
      </c>
      <c r="G76" s="163">
        <v>5.0999999999999997E-2</v>
      </c>
      <c r="H76" s="163">
        <v>7.5999999999999998E-2</v>
      </c>
      <c r="I76" s="163">
        <v>0.17100000000000001</v>
      </c>
      <c r="J76" s="163">
        <v>0.55900000000000005</v>
      </c>
      <c r="K76" s="5">
        <f>SUM(F76:J76)</f>
        <v>0.98000000000000009</v>
      </c>
      <c r="L76" s="121">
        <f>((F76*F$7)+(G76*G$7)+(H76*H$7)+(I76*I$7)+(J76*J$7))</f>
        <v>3.9320000000000004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73.800000000000011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0.104</v>
      </c>
      <c r="G77" s="163">
        <v>0.106</v>
      </c>
      <c r="H77" s="163">
        <v>0.14499999999999999</v>
      </c>
      <c r="I77" s="163">
        <v>0.315</v>
      </c>
      <c r="J77" s="163">
        <v>0.28000000000000003</v>
      </c>
      <c r="K77" s="5">
        <f>SUM(F77:J77)</f>
        <v>0.95</v>
      </c>
      <c r="L77" s="121">
        <f>((F77*F$7)+(G77*G$7)+(H77*H$7)+(I77*I$7)+(J77*J$7))</f>
        <v>3.4110000000000005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61.525000000000006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3.6999999999999998E-2</v>
      </c>
      <c r="G79" s="163">
        <v>2.5000000000000001E-2</v>
      </c>
      <c r="H79" s="163">
        <v>7.4999999999999997E-2</v>
      </c>
      <c r="I79" s="163">
        <v>0.23899999999999999</v>
      </c>
      <c r="J79" s="163">
        <v>0.60299999999999998</v>
      </c>
      <c r="K79" s="5">
        <f t="shared" si="13"/>
        <v>0.97899999999999998</v>
      </c>
      <c r="L79" s="14">
        <f t="shared" si="14"/>
        <v>4.2829999999999995</v>
      </c>
      <c r="U79" s="184">
        <f t="shared" si="15"/>
        <v>82.6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0.16200000000000001</v>
      </c>
      <c r="G80" s="163">
        <v>0.16700000000000001</v>
      </c>
      <c r="H80" s="163">
        <v>0.11899999999999999</v>
      </c>
      <c r="I80" s="163">
        <v>0.22900000000000001</v>
      </c>
      <c r="J80" s="163">
        <v>0.30099999999999999</v>
      </c>
      <c r="K80" s="5">
        <f t="shared" si="13"/>
        <v>0.97799999999999998</v>
      </c>
      <c r="L80" s="14">
        <f t="shared" si="14"/>
        <v>3.274</v>
      </c>
      <c r="U80" s="184">
        <f t="shared" si="15"/>
        <v>57.4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0.25600000000000001</v>
      </c>
      <c r="G81" s="163">
        <v>0.14199999999999999</v>
      </c>
      <c r="H81" s="163">
        <v>0.183</v>
      </c>
      <c r="I81" s="163">
        <v>0.23400000000000001</v>
      </c>
      <c r="J81" s="163">
        <v>0.16500000000000001</v>
      </c>
      <c r="K81" s="5">
        <f t="shared" si="13"/>
        <v>0.98</v>
      </c>
      <c r="L81" s="14">
        <f t="shared" si="14"/>
        <v>2.85</v>
      </c>
      <c r="U81" s="184">
        <f t="shared" si="15"/>
        <v>46.75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6.3E-2</v>
      </c>
      <c r="G83" s="5">
        <v>6.7000000000000004E-2</v>
      </c>
      <c r="H83" s="5">
        <v>0.127</v>
      </c>
      <c r="I83" s="5">
        <v>0.33500000000000002</v>
      </c>
      <c r="J83" s="5">
        <v>0.38500000000000001</v>
      </c>
      <c r="K83" s="5">
        <f t="shared" si="13"/>
        <v>0.97700000000000009</v>
      </c>
      <c r="L83" s="121">
        <f t="shared" si="14"/>
        <v>3.843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5.8000000000000003E-2</v>
      </c>
      <c r="G84" s="141">
        <v>3.6999999999999998E-2</v>
      </c>
      <c r="H84" s="141">
        <v>0.14299999999999999</v>
      </c>
      <c r="I84" s="141">
        <v>0.20100000000000001</v>
      </c>
      <c r="J84" s="141">
        <v>0.53</v>
      </c>
      <c r="K84" s="141">
        <f t="shared" si="13"/>
        <v>0.96900000000000008</v>
      </c>
      <c r="L84" s="142">
        <f t="shared" si="14"/>
        <v>4.0150000000000006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58.75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62.25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91B11-B614-4FB3-80CE-48313D98ED0D}">
  <dimension ref="A1:F22"/>
  <sheetViews>
    <sheetView zoomScaleNormal="100" workbookViewId="0"/>
  </sheetViews>
  <sheetFormatPr defaultRowHeight="15" x14ac:dyDescent="0.25"/>
  <cols>
    <col min="1" max="1" width="9.140625" style="250"/>
    <col min="2" max="2" width="39.28515625" style="221" customWidth="1"/>
    <col min="3" max="3" width="12.7109375" style="217" customWidth="1"/>
    <col min="4" max="4" width="12.7109375" style="218" customWidth="1"/>
    <col min="5" max="5" width="12.7109375" style="219" customWidth="1"/>
    <col min="6" max="6" width="12.7109375" style="220" customWidth="1"/>
    <col min="7" max="7" width="15.7109375" style="221" customWidth="1"/>
    <col min="8" max="16384" width="9.140625" style="221"/>
  </cols>
  <sheetData>
    <row r="1" spans="1:6" x14ac:dyDescent="0.25">
      <c r="A1" s="215" t="s">
        <v>174</v>
      </c>
      <c r="B1" s="216"/>
    </row>
    <row r="2" spans="1:6" x14ac:dyDescent="0.25">
      <c r="A2" s="222">
        <v>43025</v>
      </c>
      <c r="B2" s="223" t="s">
        <v>193</v>
      </c>
    </row>
    <row r="3" spans="1:6" s="224" customFormat="1" x14ac:dyDescent="0.25">
      <c r="C3" s="225" t="s">
        <v>194</v>
      </c>
      <c r="D3" s="226" t="s">
        <v>195</v>
      </c>
      <c r="E3" s="227" t="s">
        <v>196</v>
      </c>
      <c r="F3" s="228" t="s">
        <v>197</v>
      </c>
    </row>
    <row r="4" spans="1:6" s="231" customFormat="1" x14ac:dyDescent="0.25">
      <c r="A4" s="229">
        <v>17</v>
      </c>
      <c r="B4" s="230" t="s">
        <v>198</v>
      </c>
      <c r="C4" s="217">
        <f>SUM('2017 Data 10.17.17'!H30,'2017 Data 10.17.17'!I30,'2017 Data 10.17.17'!J30)</f>
        <v>0.33099999999999996</v>
      </c>
      <c r="D4" s="218">
        <f t="shared" ref="D4:D22" si="0">1-C4</f>
        <v>0.66900000000000004</v>
      </c>
      <c r="E4" s="219">
        <f>'2017 Data 10.17.17'!U67</f>
        <v>26.7</v>
      </c>
      <c r="F4" s="220">
        <f t="shared" ref="F4:F22" si="1">D4*E4</f>
        <v>17.862300000000001</v>
      </c>
    </row>
    <row r="5" spans="1:6" s="236" customFormat="1" x14ac:dyDescent="0.25">
      <c r="A5" s="229">
        <v>4</v>
      </c>
      <c r="B5" s="230" t="s">
        <v>200</v>
      </c>
      <c r="C5" s="232">
        <f>'2017 Data 10.17.17'!D17</f>
        <v>0.39900000000000002</v>
      </c>
      <c r="D5" s="233">
        <f t="shared" si="0"/>
        <v>0.60099999999999998</v>
      </c>
      <c r="E5" s="234">
        <f>'2017 Data 10.17.17'!U54</f>
        <v>26.049999999999997</v>
      </c>
      <c r="F5" s="235">
        <f t="shared" si="1"/>
        <v>15.656049999999997</v>
      </c>
    </row>
    <row r="6" spans="1:6" s="236" customFormat="1" x14ac:dyDescent="0.25">
      <c r="A6" s="229">
        <v>1</v>
      </c>
      <c r="B6" s="230" t="s">
        <v>201</v>
      </c>
      <c r="C6" s="237">
        <f>'2017 Data 10.17.17'!D14</f>
        <v>0.25900000000000001</v>
      </c>
      <c r="D6" s="238">
        <f t="shared" si="0"/>
        <v>0.74099999999999999</v>
      </c>
      <c r="E6" s="239">
        <f>'2017 Data 10.17.17'!U51</f>
        <v>20.399999999999999</v>
      </c>
      <c r="F6" s="235">
        <f t="shared" si="1"/>
        <v>15.116399999999999</v>
      </c>
    </row>
    <row r="7" spans="1:6" s="246" customFormat="1" x14ac:dyDescent="0.25">
      <c r="A7" s="240">
        <v>7</v>
      </c>
      <c r="B7" s="241" t="s">
        <v>199</v>
      </c>
      <c r="C7" s="242">
        <v>0.69199999999999995</v>
      </c>
      <c r="D7" s="243">
        <f t="shared" si="0"/>
        <v>0.30800000000000005</v>
      </c>
      <c r="E7" s="244">
        <f>'2017 Data 10.17.17'!U57</f>
        <v>45.3</v>
      </c>
      <c r="F7" s="245">
        <f t="shared" si="1"/>
        <v>13.952400000000001</v>
      </c>
    </row>
    <row r="8" spans="1:6" s="248" customFormat="1" x14ac:dyDescent="0.25">
      <c r="A8" s="229">
        <v>19</v>
      </c>
      <c r="B8" s="247" t="s">
        <v>202</v>
      </c>
      <c r="C8" s="217">
        <f>SUM('2017 Data 10.17.17'!F32,'2017 Data 10.17.17'!G32)</f>
        <v>0.63800000000000001</v>
      </c>
      <c r="D8" s="218">
        <f t="shared" si="0"/>
        <v>0.36199999999999999</v>
      </c>
      <c r="E8" s="219">
        <f>'2017 Data 10.17.17'!U69</f>
        <v>36.400000000000006</v>
      </c>
      <c r="F8" s="220">
        <f t="shared" si="1"/>
        <v>13.176800000000002</v>
      </c>
    </row>
    <row r="9" spans="1:6" s="236" customFormat="1" x14ac:dyDescent="0.25">
      <c r="A9" s="229">
        <v>2</v>
      </c>
      <c r="B9" s="230" t="s">
        <v>203</v>
      </c>
      <c r="C9" s="232">
        <f>'2017 Data 10.17.17'!D15</f>
        <v>0.13200000000000001</v>
      </c>
      <c r="D9" s="233">
        <f t="shared" si="0"/>
        <v>0.86799999999999999</v>
      </c>
      <c r="E9" s="234">
        <f>'2017 Data 10.17.17'!U52</f>
        <v>14.45</v>
      </c>
      <c r="F9" s="235">
        <f t="shared" si="1"/>
        <v>12.542599999999998</v>
      </c>
    </row>
    <row r="10" spans="1:6" s="236" customFormat="1" x14ac:dyDescent="0.25">
      <c r="A10" s="229">
        <v>6</v>
      </c>
      <c r="B10" s="230" t="s">
        <v>204</v>
      </c>
      <c r="C10" s="232">
        <f>'2017 Data 10.17.17'!D19</f>
        <v>0.14199999999999999</v>
      </c>
      <c r="D10" s="233">
        <f t="shared" si="0"/>
        <v>0.85799999999999998</v>
      </c>
      <c r="E10" s="234">
        <f>'2017 Data 10.17.17'!U56</f>
        <v>14.4</v>
      </c>
      <c r="F10" s="235">
        <f t="shared" si="1"/>
        <v>12.3552</v>
      </c>
    </row>
    <row r="11" spans="1:6" s="246" customFormat="1" x14ac:dyDescent="0.25">
      <c r="A11" s="240">
        <v>10</v>
      </c>
      <c r="B11" s="241" t="s">
        <v>205</v>
      </c>
      <c r="C11" s="242">
        <f>SUM('2017 Data 10.17.17'!H23,'2017 Data 10.17.17'!I23,'2017 Data 10.17.17'!J23)</f>
        <v>0.629</v>
      </c>
      <c r="D11" s="243">
        <f t="shared" si="0"/>
        <v>0.371</v>
      </c>
      <c r="E11" s="244">
        <f>'2017 Data 10.17.17'!U60</f>
        <v>31.950000000000003</v>
      </c>
      <c r="F11" s="245">
        <f t="shared" si="1"/>
        <v>11.85345</v>
      </c>
    </row>
    <row r="12" spans="1:6" s="236" customFormat="1" x14ac:dyDescent="0.25">
      <c r="A12" s="229">
        <v>8</v>
      </c>
      <c r="B12" s="230" t="s">
        <v>206</v>
      </c>
      <c r="C12" s="232">
        <f>'2017 Data 10.17.17'!D21</f>
        <v>0.53400000000000003</v>
      </c>
      <c r="D12" s="233">
        <f t="shared" si="0"/>
        <v>0.46599999999999997</v>
      </c>
      <c r="E12" s="234">
        <f>'2017 Data 10.17.17'!U58</f>
        <v>23.450000000000003</v>
      </c>
      <c r="F12" s="235">
        <f t="shared" si="1"/>
        <v>10.9277</v>
      </c>
    </row>
    <row r="13" spans="1:6" s="236" customFormat="1" x14ac:dyDescent="0.25">
      <c r="A13" s="229">
        <v>16</v>
      </c>
      <c r="B13" s="247" t="s">
        <v>207</v>
      </c>
      <c r="C13" s="217">
        <f>SUM('2017 Data 10.17.17'!F29,'2017 Data 10.17.17'!G29)</f>
        <v>0.628</v>
      </c>
      <c r="D13" s="218">
        <f t="shared" si="0"/>
        <v>0.372</v>
      </c>
      <c r="E13" s="219">
        <f>'2017 Data 10.17.17'!U66</f>
        <v>29.25</v>
      </c>
      <c r="F13" s="220">
        <f t="shared" si="1"/>
        <v>10.881</v>
      </c>
    </row>
    <row r="14" spans="1:6" s="236" customFormat="1" x14ac:dyDescent="0.25">
      <c r="A14" s="229">
        <v>18</v>
      </c>
      <c r="B14" s="247" t="s">
        <v>208</v>
      </c>
      <c r="C14" s="217">
        <f>SUM('2017 Data 10.17.17'!F31,'2017 Data 10.17.17'!G31)</f>
        <v>0.68900000000000006</v>
      </c>
      <c r="D14" s="218">
        <f t="shared" si="0"/>
        <v>0.31099999999999994</v>
      </c>
      <c r="E14" s="219">
        <f>'2017 Data 10.17.17'!U68</f>
        <v>34.299999999999997</v>
      </c>
      <c r="F14" s="220">
        <f t="shared" si="1"/>
        <v>10.667299999999997</v>
      </c>
    </row>
    <row r="15" spans="1:6" s="246" customFormat="1" x14ac:dyDescent="0.25">
      <c r="A15" s="240">
        <v>3</v>
      </c>
      <c r="B15" s="241" t="s">
        <v>209</v>
      </c>
      <c r="C15" s="242">
        <f>'2017 Data 10.17.17'!D16</f>
        <v>0.71699999999999997</v>
      </c>
      <c r="D15" s="243">
        <f t="shared" si="0"/>
        <v>0.28300000000000003</v>
      </c>
      <c r="E15" s="244">
        <f>'2017 Data 10.17.17'!U53</f>
        <v>35.900000000000006</v>
      </c>
      <c r="F15" s="245">
        <f t="shared" si="1"/>
        <v>10.159700000000003</v>
      </c>
    </row>
    <row r="16" spans="1:6" s="236" customFormat="1" x14ac:dyDescent="0.25">
      <c r="A16" s="229">
        <v>11</v>
      </c>
      <c r="B16" s="247" t="s">
        <v>210</v>
      </c>
      <c r="C16" s="232">
        <f>SUM('2017 Data 10.17.17'!F24,'2017 Data 10.17.17'!G24)</f>
        <v>0.79599999999999993</v>
      </c>
      <c r="D16" s="233">
        <f t="shared" si="0"/>
        <v>0.20400000000000007</v>
      </c>
      <c r="E16" s="234">
        <f>'2017 Data 10.17.17'!U61</f>
        <v>46.25</v>
      </c>
      <c r="F16" s="235">
        <f t="shared" si="1"/>
        <v>9.4350000000000041</v>
      </c>
    </row>
    <row r="17" spans="1:6" x14ac:dyDescent="0.25">
      <c r="A17" s="229">
        <v>5</v>
      </c>
      <c r="B17" s="247" t="s">
        <v>211</v>
      </c>
      <c r="C17" s="232">
        <f>'2017 Data 10.17.17'!E18</f>
        <v>0.69599999999999995</v>
      </c>
      <c r="D17" s="233">
        <f t="shared" si="0"/>
        <v>0.30400000000000005</v>
      </c>
      <c r="E17" s="234">
        <f>'2017 Data 10.17.17'!U55</f>
        <v>27.9</v>
      </c>
      <c r="F17" s="235">
        <f t="shared" si="1"/>
        <v>8.4816000000000003</v>
      </c>
    </row>
    <row r="18" spans="1:6" x14ac:dyDescent="0.25">
      <c r="A18" s="229">
        <v>15</v>
      </c>
      <c r="B18" s="247" t="s">
        <v>212</v>
      </c>
      <c r="C18" s="217">
        <f>SUM('2017 Data 10.17.17'!F28,'2017 Data 10.17.17'!G28)</f>
        <v>0.84399999999999997</v>
      </c>
      <c r="D18" s="218">
        <f t="shared" si="0"/>
        <v>0.15600000000000003</v>
      </c>
      <c r="E18" s="219">
        <f>'2017 Data 10.17.17'!U65</f>
        <v>51.25</v>
      </c>
      <c r="F18" s="220">
        <f t="shared" si="1"/>
        <v>7.995000000000001</v>
      </c>
    </row>
    <row r="19" spans="1:6" s="249" customFormat="1" x14ac:dyDescent="0.25">
      <c r="A19" s="240">
        <v>9</v>
      </c>
      <c r="B19" s="241" t="s">
        <v>213</v>
      </c>
      <c r="C19" s="242">
        <f>SUM('2017 Data 10.17.17'!H22,'2017 Data 10.17.17'!I22,'2017 Data 10.17.17'!J22)</f>
        <v>0.63</v>
      </c>
      <c r="D19" s="243">
        <f t="shared" si="0"/>
        <v>0.37</v>
      </c>
      <c r="E19" s="244">
        <f>'2017 Data 10.17.17'!U59</f>
        <v>21.475000000000001</v>
      </c>
      <c r="F19" s="245">
        <f t="shared" si="1"/>
        <v>7.9457500000000003</v>
      </c>
    </row>
    <row r="20" spans="1:6" x14ac:dyDescent="0.25">
      <c r="A20" s="229">
        <v>12</v>
      </c>
      <c r="B20" s="230" t="s">
        <v>214</v>
      </c>
      <c r="C20" s="232">
        <f>SUM('2017 Data 10.17.17'!H25,'2017 Data 10.17.17'!I25,'2017 Data 10.17.17'!J25)</f>
        <v>0.79</v>
      </c>
      <c r="D20" s="233">
        <f t="shared" si="0"/>
        <v>0.20999999999999996</v>
      </c>
      <c r="E20" s="234">
        <f>'2017 Data 10.17.17'!U62</f>
        <v>34.25</v>
      </c>
      <c r="F20" s="235">
        <f t="shared" si="1"/>
        <v>7.192499999999999</v>
      </c>
    </row>
    <row r="21" spans="1:6" x14ac:dyDescent="0.25">
      <c r="A21" s="229">
        <v>14</v>
      </c>
      <c r="B21" s="247" t="s">
        <v>215</v>
      </c>
      <c r="C21" s="217">
        <f>SUM('2017 Data 10.17.17'!F27,'2017 Data 10.17.17'!G27)</f>
        <v>0.92500000000000004</v>
      </c>
      <c r="D21" s="218">
        <f t="shared" si="0"/>
        <v>7.4999999999999956E-2</v>
      </c>
      <c r="E21" s="219">
        <f>'2017 Data 10.17.17'!U64</f>
        <v>44.35</v>
      </c>
      <c r="F21" s="220">
        <f t="shared" si="1"/>
        <v>3.3262499999999982</v>
      </c>
    </row>
    <row r="22" spans="1:6" x14ac:dyDescent="0.25">
      <c r="A22" s="229">
        <v>13</v>
      </c>
      <c r="B22" s="247" t="s">
        <v>216</v>
      </c>
      <c r="C22" s="232">
        <f>SUM('2017 Data 10.17.17'!F26,'2017 Data 10.17.17'!G26)</f>
        <v>0.94700000000000006</v>
      </c>
      <c r="D22" s="233">
        <f t="shared" si="0"/>
        <v>5.2999999999999936E-2</v>
      </c>
      <c r="E22" s="234">
        <f>'2017 Data 10.17.17'!U63</f>
        <v>59.699999999999996</v>
      </c>
      <c r="F22" s="235">
        <f t="shared" si="1"/>
        <v>3.1640999999999959</v>
      </c>
    </row>
  </sheetData>
  <sortState ref="A4:F7">
    <sortCondition descending="1" ref="F4:F7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1241-307B-4D4F-875C-8E6E7E2B4D7A}">
  <sheetPr>
    <pageSetUpPr fitToPage="1"/>
  </sheetPr>
  <dimension ref="A1:Z93"/>
  <sheetViews>
    <sheetView zoomScale="80" zoomScaleNormal="80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222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8.4000000000000005E-2</v>
      </c>
      <c r="G12" s="196">
        <v>2.1999999999999999E-2</v>
      </c>
      <c r="H12" s="196">
        <v>6.9000000000000006E-2</v>
      </c>
      <c r="I12" s="196">
        <v>7.3999999999999996E-2</v>
      </c>
      <c r="J12" s="196">
        <v>0.747</v>
      </c>
      <c r="K12" s="196">
        <f t="shared" ref="K12:K13" si="0">SUM(F12:J12)</f>
        <v>0.996</v>
      </c>
      <c r="L12" s="197">
        <f t="shared" ref="L12:L13" si="1">((F12*F$7)+(G12*G$7)+(H12*H$7)+(I12*I$7)+(J12*J$7))</f>
        <v>4.3659999999999997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0.157</v>
      </c>
      <c r="G13" s="196">
        <v>3.1E-2</v>
      </c>
      <c r="H13" s="196">
        <v>9.5000000000000001E-2</v>
      </c>
      <c r="I13" s="196">
        <v>6.7000000000000004E-2</v>
      </c>
      <c r="J13" s="196">
        <v>0.627</v>
      </c>
      <c r="K13" s="196">
        <f t="shared" si="0"/>
        <v>0.97700000000000009</v>
      </c>
      <c r="L13" s="197">
        <f t="shared" si="1"/>
        <v>3.907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0.26100000000000001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26.1</v>
      </c>
      <c r="V14" s="180">
        <f>W14</f>
        <v>104.4</v>
      </c>
      <c r="W14" s="180">
        <f>C14*U14</f>
        <v>104.4</v>
      </c>
      <c r="X14" s="180">
        <f>Y14</f>
        <v>85.085999999999999</v>
      </c>
      <c r="Y14" s="182">
        <f>W14*S14</f>
        <v>85.085999999999999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0.14899999999999999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14.899999999999999</v>
      </c>
      <c r="V15" s="83">
        <f>W15</f>
        <v>104.29999999999998</v>
      </c>
      <c r="W15" s="83">
        <f>C15*U15</f>
        <v>104.29999999999998</v>
      </c>
      <c r="X15" s="83">
        <f>Y15</f>
        <v>89.38509999999998</v>
      </c>
      <c r="Y15" s="108">
        <f>W15*S15</f>
        <v>89.38509999999998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0.127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12.7</v>
      </c>
      <c r="V16" s="88">
        <f>W16</f>
        <v>88.899999999999991</v>
      </c>
      <c r="W16" s="83">
        <f>C16*U16</f>
        <v>88.899999999999991</v>
      </c>
      <c r="X16" s="88">
        <f>Y16</f>
        <v>27.736799999999999</v>
      </c>
      <c r="Y16" s="108">
        <f>W16*S16</f>
        <v>27.736799999999999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0.25700000000000001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25.7</v>
      </c>
      <c r="V17" s="83">
        <f>W17</f>
        <v>179.9</v>
      </c>
      <c r="W17" s="83">
        <f>C17*U17</f>
        <v>179.9</v>
      </c>
      <c r="X17" s="83">
        <f>Y17</f>
        <v>179.9</v>
      </c>
      <c r="Y17" s="108">
        <f>W17*S17</f>
        <v>179.9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0.58599999999999997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58.599999999999994</v>
      </c>
      <c r="V18" s="88"/>
      <c r="W18" s="88">
        <f>C18*U18</f>
        <v>58.599999999999994</v>
      </c>
      <c r="X18" s="88"/>
      <c r="Y18" s="109">
        <f>W18*S18</f>
        <v>46.879999999999995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0.16400000000000001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16.400000000000002</v>
      </c>
      <c r="V19" s="88"/>
      <c r="W19" s="83">
        <f>C19*U19</f>
        <v>16.400000000000002</v>
      </c>
      <c r="X19" s="88"/>
      <c r="Y19" s="108">
        <f>W19*S19</f>
        <v>13.120000000000003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v>0.112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11.200000000000001</v>
      </c>
      <c r="V20" s="88">
        <f>W20</f>
        <v>44.800000000000004</v>
      </c>
      <c r="W20" s="88">
        <f>C20*U20</f>
        <v>44.800000000000004</v>
      </c>
      <c r="X20" s="88">
        <f>Y20</f>
        <v>35.840000000000003</v>
      </c>
      <c r="Y20" s="109">
        <f>W20*S20</f>
        <v>35.840000000000003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0.40699999999999997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40.699999999999996</v>
      </c>
      <c r="V21" s="88">
        <f>W21</f>
        <v>162.79999999999998</v>
      </c>
      <c r="W21" s="83">
        <f>C21*U21</f>
        <v>162.79999999999998</v>
      </c>
      <c r="X21" s="88">
        <f>Y21</f>
        <v>162.79999999999998</v>
      </c>
      <c r="Y21" s="108">
        <f>W21*S21</f>
        <v>162.79999999999998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0.1205</v>
      </c>
      <c r="G22" s="159">
        <f t="shared" ref="G22:J22" si="3">AVERAGE(G12:G13)</f>
        <v>2.6499999999999999E-2</v>
      </c>
      <c r="H22" s="159">
        <f t="shared" si="3"/>
        <v>8.2000000000000003E-2</v>
      </c>
      <c r="I22" s="159">
        <f t="shared" si="3"/>
        <v>7.0500000000000007E-2</v>
      </c>
      <c r="J22" s="159">
        <f t="shared" si="3"/>
        <v>0.68700000000000006</v>
      </c>
      <c r="K22" s="159">
        <f t="shared" ref="K22:K32" si="4">SUM(F22:J22)</f>
        <v>0.98650000000000004</v>
      </c>
      <c r="L22" s="14">
        <f t="shared" ref="L22:L32" si="5">((F22*F$7)+(G22*G$7)+(H22*H$7)+(I22*I$7)+(J22*J$7))</f>
        <v>4.1365000000000007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78.75</v>
      </c>
      <c r="V22" s="88">
        <f>W22</f>
        <v>551.25</v>
      </c>
      <c r="W22" s="83">
        <f>C22*U22</f>
        <v>551.25</v>
      </c>
      <c r="X22" s="88">
        <f>Y22</f>
        <v>250.26750000000001</v>
      </c>
      <c r="Y22" s="108">
        <f>W22*S22</f>
        <v>250.26750000000001</v>
      </c>
    </row>
    <row r="23" spans="1:26" x14ac:dyDescent="0.25">
      <c r="A23" t="s">
        <v>0</v>
      </c>
      <c r="B23" t="s">
        <v>50</v>
      </c>
      <c r="C23" s="153">
        <v>1</v>
      </c>
      <c r="F23" s="163">
        <v>0.27200000000000002</v>
      </c>
      <c r="G23" s="163">
        <v>8.8999999999999996E-2</v>
      </c>
      <c r="H23" s="163">
        <v>0.189</v>
      </c>
      <c r="I23" s="163">
        <v>0.13200000000000001</v>
      </c>
      <c r="J23" s="163">
        <v>0.30099999999999999</v>
      </c>
      <c r="K23" s="163">
        <f t="shared" si="4"/>
        <v>0.9830000000000001</v>
      </c>
      <c r="L23" s="14">
        <f t="shared" si="5"/>
        <v>3.05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51.674999999999997</v>
      </c>
      <c r="W23" s="83">
        <f>C23*U23</f>
        <v>51.674999999999997</v>
      </c>
      <c r="X23" s="83"/>
      <c r="Y23" s="108">
        <f>W23*S23</f>
        <v>44.285474999999998</v>
      </c>
    </row>
    <row r="24" spans="1:26" x14ac:dyDescent="0.25">
      <c r="A24" t="s">
        <v>1</v>
      </c>
      <c r="B24" t="s">
        <v>51</v>
      </c>
      <c r="C24" s="153">
        <v>1</v>
      </c>
      <c r="F24" s="10">
        <v>0.58699999999999997</v>
      </c>
      <c r="G24" s="10">
        <v>8.5999999999999993E-2</v>
      </c>
      <c r="H24" s="10">
        <v>0.14799999999999999</v>
      </c>
      <c r="I24" s="10">
        <v>4.5999999999999999E-2</v>
      </c>
      <c r="J24" s="10">
        <v>9.2999999999999999E-2</v>
      </c>
      <c r="K24" s="10">
        <f t="shared" si="4"/>
        <v>0.96</v>
      </c>
      <c r="L24" s="14">
        <f t="shared" si="5"/>
        <v>1.8519999999999999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73.7</v>
      </c>
      <c r="W24" s="83">
        <f>C24*U24</f>
        <v>73.7</v>
      </c>
      <c r="X24" s="83"/>
      <c r="Y24" s="108">
        <f>W24*S24</f>
        <v>60.0655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0.16900000000000001</v>
      </c>
      <c r="G25" s="163">
        <v>0.14299999999999999</v>
      </c>
      <c r="H25" s="163">
        <v>0.36699999999999999</v>
      </c>
      <c r="I25" s="163">
        <v>0.16800000000000001</v>
      </c>
      <c r="J25" s="163">
        <v>0.152</v>
      </c>
      <c r="K25" s="163">
        <f t="shared" si="4"/>
        <v>0.99900000000000011</v>
      </c>
      <c r="L25" s="14">
        <f t="shared" si="5"/>
        <v>2.9880000000000004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49.725000000000009</v>
      </c>
      <c r="V25" s="83">
        <f>W25</f>
        <v>198.90000000000003</v>
      </c>
      <c r="W25" s="83">
        <f>C25*U25</f>
        <v>198.90000000000003</v>
      </c>
      <c r="X25" s="83">
        <f>Y25</f>
        <v>198.90000000000003</v>
      </c>
      <c r="Y25" s="108">
        <f>W25*S25</f>
        <v>198.90000000000003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0.872</v>
      </c>
      <c r="G26" s="62">
        <v>4.5999999999999999E-2</v>
      </c>
      <c r="H26" s="62">
        <v>4.8000000000000001E-2</v>
      </c>
      <c r="I26" s="62">
        <v>1.2E-2</v>
      </c>
      <c r="J26" s="62">
        <v>1.9E-2</v>
      </c>
      <c r="K26" s="62">
        <f t="shared" si="4"/>
        <v>0.99700000000000011</v>
      </c>
      <c r="L26" s="14">
        <f t="shared" si="5"/>
        <v>1.2510000000000001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93.350000000000009</v>
      </c>
      <c r="V26" s="88"/>
      <c r="W26" s="88">
        <f>C26*U26</f>
        <v>93.350000000000009</v>
      </c>
      <c r="X26" s="88"/>
      <c r="Y26" s="109">
        <f>W26*S26</f>
        <v>93.350000000000009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0.89800000000000002</v>
      </c>
      <c r="G27" s="10">
        <v>4.2999999999999997E-2</v>
      </c>
      <c r="H27" s="10">
        <v>3.7999999999999999E-2</v>
      </c>
      <c r="I27" s="10">
        <v>7.0000000000000001E-3</v>
      </c>
      <c r="J27" s="10">
        <v>1.2999999999999999E-2</v>
      </c>
      <c r="K27" s="10">
        <f t="shared" si="4"/>
        <v>0.99900000000000011</v>
      </c>
      <c r="L27" s="14">
        <f t="shared" si="5"/>
        <v>1.1909999999999998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95.1</v>
      </c>
      <c r="W27" s="83">
        <f>C27*U27</f>
        <v>95.1</v>
      </c>
      <c r="X27" s="83"/>
      <c r="Y27" s="108">
        <f>W27*S27</f>
        <v>95.1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0.64300000000000002</v>
      </c>
      <c r="G28" s="10">
        <v>0.155</v>
      </c>
      <c r="H28" s="10">
        <v>0.14599999999999999</v>
      </c>
      <c r="I28" s="10">
        <v>3.4000000000000002E-2</v>
      </c>
      <c r="J28" s="10">
        <v>1.7999999999999999E-2</v>
      </c>
      <c r="K28" s="10">
        <f t="shared" si="4"/>
        <v>0.99600000000000011</v>
      </c>
      <c r="L28" s="14">
        <f t="shared" si="5"/>
        <v>1.6170000000000002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84.074999999999989</v>
      </c>
      <c r="W28" s="83">
        <f>C28*U28</f>
        <v>84.074999999999989</v>
      </c>
      <c r="X28" s="83"/>
      <c r="Y28" s="108">
        <f>W28*S28</f>
        <v>84.074999999999989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0.41599999999999998</v>
      </c>
      <c r="G29" s="62">
        <v>0.26</v>
      </c>
      <c r="H29" s="62">
        <v>0.20300000000000001</v>
      </c>
      <c r="I29" s="62">
        <v>7.4999999999999997E-2</v>
      </c>
      <c r="J29" s="62">
        <v>1.6E-2</v>
      </c>
      <c r="K29" s="62">
        <f t="shared" si="4"/>
        <v>0.97</v>
      </c>
      <c r="L29" s="14">
        <f t="shared" si="5"/>
        <v>1.925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73.125</v>
      </c>
      <c r="V29" s="88">
        <f>W29</f>
        <v>511.875</v>
      </c>
      <c r="W29" s="83">
        <f>C29*U29</f>
        <v>511.875</v>
      </c>
      <c r="X29" s="88">
        <f>Y29</f>
        <v>417.17812499999997</v>
      </c>
      <c r="Y29" s="108">
        <f>W29*S29</f>
        <v>417.17812499999997</v>
      </c>
    </row>
    <row r="30" spans="1:26" x14ac:dyDescent="0.25">
      <c r="A30" t="s">
        <v>7</v>
      </c>
      <c r="B30" t="s">
        <v>57</v>
      </c>
      <c r="C30" s="153">
        <v>1</v>
      </c>
      <c r="F30" s="163">
        <v>0.56399999999999995</v>
      </c>
      <c r="G30" s="163">
        <v>7.0999999999999994E-2</v>
      </c>
      <c r="H30" s="163">
        <v>0.14199999999999999</v>
      </c>
      <c r="I30" s="163">
        <v>7.2999999999999995E-2</v>
      </c>
      <c r="J30" s="163">
        <v>0.112</v>
      </c>
      <c r="K30" s="163">
        <f t="shared" si="4"/>
        <v>0.96199999999999986</v>
      </c>
      <c r="L30" s="14">
        <f t="shared" si="5"/>
        <v>1.984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25.55</v>
      </c>
      <c r="W30" s="83">
        <f>C30*U30</f>
        <v>25.55</v>
      </c>
      <c r="X30" s="83"/>
      <c r="Y30" s="108">
        <f>W30*S30</f>
        <v>7.000700000000001</v>
      </c>
    </row>
    <row r="31" spans="1:26" x14ac:dyDescent="0.25">
      <c r="A31" t="s">
        <v>8</v>
      </c>
      <c r="B31" t="s">
        <v>58</v>
      </c>
      <c r="C31" s="153">
        <v>1</v>
      </c>
      <c r="F31" s="10">
        <v>0.442</v>
      </c>
      <c r="G31" s="10">
        <v>0.23</v>
      </c>
      <c r="H31" s="10">
        <v>0.17599999999999999</v>
      </c>
      <c r="I31" s="10">
        <v>0.113</v>
      </c>
      <c r="J31" s="10">
        <v>2.4E-2</v>
      </c>
      <c r="K31" s="10">
        <f t="shared" si="4"/>
        <v>0.9850000000000001</v>
      </c>
      <c r="L31" s="14">
        <f t="shared" si="5"/>
        <v>2.0020000000000002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73.075000000000003</v>
      </c>
      <c r="W31" s="83">
        <f>C31*U31</f>
        <v>73.075000000000003</v>
      </c>
      <c r="X31" s="83"/>
      <c r="Y31" s="108">
        <f>W31*S31</f>
        <v>73.075000000000003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0.58199999999999996</v>
      </c>
      <c r="G32" s="62">
        <v>0.17599999999999999</v>
      </c>
      <c r="H32" s="62">
        <v>0.156</v>
      </c>
      <c r="I32" s="62">
        <v>5.8999999999999997E-2</v>
      </c>
      <c r="J32" s="62">
        <v>0.01</v>
      </c>
      <c r="K32" s="62">
        <f t="shared" si="4"/>
        <v>0.9830000000000001</v>
      </c>
      <c r="L32" s="14">
        <f t="shared" si="5"/>
        <v>1.6879999999999999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80.674999999999983</v>
      </c>
      <c r="V32" s="88">
        <f>W32</f>
        <v>322.69999999999993</v>
      </c>
      <c r="W32" s="88">
        <f>C32*U32</f>
        <v>322.69999999999993</v>
      </c>
      <c r="X32" s="88">
        <f>Y32</f>
        <v>276.55389999999994</v>
      </c>
      <c r="Y32" s="109">
        <f>W32*S32</f>
        <v>276.55389999999994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51.847368421052629</v>
      </c>
      <c r="V33" s="87">
        <f>SUM(V14:V32)/(C33-9)</f>
        <v>41.269545454545451</v>
      </c>
      <c r="W33" s="87">
        <f>SUM(W14:W32)/C33</f>
        <v>44.396093749999991</v>
      </c>
      <c r="X33" s="87">
        <f>SUM(X14:X32)/(C33-9)</f>
        <v>31.339044090909088</v>
      </c>
      <c r="Y33" s="98">
        <f>SUM(Y14:Y32)/C33</f>
        <v>35.009360937499999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0.25800000000000001</v>
      </c>
      <c r="G35" s="5">
        <v>0.17100000000000001</v>
      </c>
      <c r="H35" s="5">
        <v>0.28999999999999998</v>
      </c>
      <c r="I35" s="5">
        <v>0.20799999999999999</v>
      </c>
      <c r="J35" s="5">
        <v>7.0000000000000007E-2</v>
      </c>
      <c r="K35" s="5">
        <f>SUM(F35:J35)</f>
        <v>0.99700000000000011</v>
      </c>
    </row>
    <row r="36" spans="1:26" x14ac:dyDescent="0.25">
      <c r="A36" s="63" t="s">
        <v>21</v>
      </c>
      <c r="B36" s="63" t="s">
        <v>140</v>
      </c>
      <c r="C36" s="125"/>
      <c r="F36" s="163">
        <v>0.63400000000000001</v>
      </c>
      <c r="G36" s="163">
        <v>0.16200000000000001</v>
      </c>
      <c r="H36" s="163">
        <v>0.156</v>
      </c>
      <c r="I36" s="163">
        <v>3.6999999999999998E-2</v>
      </c>
      <c r="J36" s="163">
        <v>8.9999999999999993E-3</v>
      </c>
      <c r="K36" s="163">
        <f t="shared" ref="K36:K38" si="6">SUM(F36:J36)</f>
        <v>0.99800000000000011</v>
      </c>
      <c r="L36" s="14">
        <f>((F36*F$7)+(G36*G$7)+(H36*H$7)+(I36*I$7)+(J36*J$7))</f>
        <v>1.6189999999999998</v>
      </c>
      <c r="U36" s="184">
        <f>((F36*F$8)+(G36*G$8)+(H36*H$8)+(I36*I$8)+(J36*J$8))</f>
        <v>15.525</v>
      </c>
    </row>
    <row r="37" spans="1:26" x14ac:dyDescent="0.25">
      <c r="A37" s="63" t="s">
        <v>22</v>
      </c>
      <c r="B37" s="63" t="s">
        <v>141</v>
      </c>
      <c r="C37" s="125"/>
      <c r="F37" s="5">
        <v>0.19800000000000001</v>
      </c>
      <c r="G37" s="5">
        <v>0.11</v>
      </c>
      <c r="H37" s="5">
        <v>0.33400000000000002</v>
      </c>
      <c r="I37" s="5">
        <v>0.26400000000000001</v>
      </c>
      <c r="J37" s="5">
        <v>9.1999999999999998E-2</v>
      </c>
      <c r="K37" s="5">
        <f t="shared" si="6"/>
        <v>0.998</v>
      </c>
    </row>
    <row r="38" spans="1:26" x14ac:dyDescent="0.25">
      <c r="A38" s="63" t="s">
        <v>23</v>
      </c>
      <c r="B38" s="63" t="s">
        <v>142</v>
      </c>
      <c r="C38" s="125"/>
      <c r="F38" s="163">
        <v>0.51600000000000001</v>
      </c>
      <c r="G38" s="163">
        <v>0.20799999999999999</v>
      </c>
      <c r="H38" s="163">
        <v>0.17199999999999999</v>
      </c>
      <c r="I38" s="163">
        <v>8.2000000000000003E-2</v>
      </c>
      <c r="J38" s="163">
        <v>1.4E-2</v>
      </c>
      <c r="K38" s="163">
        <f t="shared" si="6"/>
        <v>0.99199999999999988</v>
      </c>
      <c r="L38" s="14">
        <f>((F38*F$7)+(G38*G$7)+(H38*H$7)+(I38*I$7)+(J38*J$7))</f>
        <v>1.8460000000000001</v>
      </c>
      <c r="U38" s="184">
        <f>((F38*F$8)+(G38*G$8)+(H38*H$8)+(I38*I$8)+(J38*J$8))</f>
        <v>21.35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0.36599999999999999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36.6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24.491666666666664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0.40699999999999997</v>
      </c>
      <c r="G42" s="163">
        <v>0.16</v>
      </c>
      <c r="H42" s="163">
        <v>0.219</v>
      </c>
      <c r="I42" s="163">
        <v>0.17199999999999999</v>
      </c>
      <c r="J42" s="163">
        <v>4.1000000000000002E-2</v>
      </c>
      <c r="K42" s="163">
        <f t="shared" ref="K42" si="8">SUM(F42:J42)</f>
        <v>0.999</v>
      </c>
      <c r="L42" s="14">
        <f>((F42*F$7)+(G42*G$7)+(H42*H$7)+(I42*I$7)+(J42*J$7))</f>
        <v>2.2770000000000001</v>
      </c>
      <c r="U42" s="184">
        <f>((F42*F$8)+(G42*G$8)+(H42*H$8)+(I42*I$8)+(J42*J$8))</f>
        <v>31.95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(43+2)/207</f>
        <v>0.21739130434782608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21.739130434782609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26.844565217391306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0.29799999999999999</v>
      </c>
      <c r="N49" s="198">
        <v>0.109</v>
      </c>
      <c r="O49" s="198">
        <v>0.54700000000000004</v>
      </c>
      <c r="P49" s="198">
        <f>SUM(M49:O49)</f>
        <v>0.95399999999999996</v>
      </c>
      <c r="Q49" s="199">
        <f t="shared" ref="Q49:Q69" si="9">((M49*M$7)+(N49*N$7)+(O49*O$7))</f>
        <v>2.157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0.32700000000000001</v>
      </c>
      <c r="N50" s="198">
        <v>0.29099999999999998</v>
      </c>
      <c r="O50" s="198">
        <v>0.32700000000000001</v>
      </c>
      <c r="P50" s="198">
        <f t="shared" ref="P50:P69" si="10">SUM(M50:O50)</f>
        <v>0.94500000000000006</v>
      </c>
      <c r="Q50" s="199">
        <f t="shared" si="9"/>
        <v>1.8900000000000001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0.13</v>
      </c>
      <c r="N51" s="165">
        <v>0.30199999999999999</v>
      </c>
      <c r="O51" s="165">
        <v>0.54</v>
      </c>
      <c r="P51" s="165">
        <f t="shared" si="10"/>
        <v>0.97199999999999998</v>
      </c>
      <c r="Q51" s="12">
        <f t="shared" si="9"/>
        <v>2.3540000000000001</v>
      </c>
      <c r="S51" s="43">
        <v>0.81499999999999995</v>
      </c>
      <c r="U51" s="184">
        <f t="shared" ref="U51:U60" si="11">((M51*M$8)+(N51*N$8)+(O51*O$8))</f>
        <v>28.1</v>
      </c>
      <c r="V51" s="83">
        <f>W51</f>
        <v>112.4</v>
      </c>
      <c r="W51" s="83">
        <f>C51*U51</f>
        <v>112.4</v>
      </c>
      <c r="X51" s="88">
        <f>Y51</f>
        <v>91.605999999999995</v>
      </c>
      <c r="Y51" s="100">
        <f>W51*S51</f>
        <v>91.605999999999995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0.106</v>
      </c>
      <c r="N52" s="166">
        <v>0.19</v>
      </c>
      <c r="O52" s="166">
        <v>0.69399999999999995</v>
      </c>
      <c r="P52" s="166">
        <f t="shared" si="10"/>
        <v>0.99</v>
      </c>
      <c r="Q52" s="12">
        <f t="shared" si="9"/>
        <v>2.5679999999999996</v>
      </c>
      <c r="R52" s="88"/>
      <c r="S52" s="43">
        <v>0.85699999999999998</v>
      </c>
      <c r="U52" s="184">
        <f t="shared" si="11"/>
        <v>20.100000000000001</v>
      </c>
      <c r="V52" s="83">
        <f>W52</f>
        <v>140.70000000000002</v>
      </c>
      <c r="W52" s="88">
        <f>C52*U52</f>
        <v>140.70000000000002</v>
      </c>
      <c r="X52" s="83">
        <f>Y52</f>
        <v>120.57990000000001</v>
      </c>
      <c r="Y52" s="211">
        <f>W52*S52</f>
        <v>120.57990000000001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7.2999999999999995E-2</v>
      </c>
      <c r="N53" s="165">
        <v>0.33800000000000002</v>
      </c>
      <c r="O53" s="165">
        <v>0.54700000000000004</v>
      </c>
      <c r="P53" s="165">
        <f t="shared" si="10"/>
        <v>0.95800000000000007</v>
      </c>
      <c r="Q53" s="12">
        <f t="shared" si="9"/>
        <v>2.39</v>
      </c>
      <c r="S53" s="43">
        <v>0.312</v>
      </c>
      <c r="U53" s="184">
        <f t="shared" si="11"/>
        <v>24.200000000000003</v>
      </c>
      <c r="V53" s="83">
        <f>W53</f>
        <v>169.40000000000003</v>
      </c>
      <c r="W53" s="83">
        <f>C53*U53</f>
        <v>169.40000000000003</v>
      </c>
      <c r="X53" s="88">
        <f>Y53</f>
        <v>52.852800000000009</v>
      </c>
      <c r="Y53" s="100">
        <f>W53*S53</f>
        <v>52.852800000000009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0.106</v>
      </c>
      <c r="N54" s="165">
        <v>0.20599999999999999</v>
      </c>
      <c r="O54" s="165">
        <v>0.68</v>
      </c>
      <c r="P54" s="165">
        <f t="shared" si="10"/>
        <v>0.99199999999999999</v>
      </c>
      <c r="Q54" s="12">
        <f t="shared" si="9"/>
        <v>2.5579999999999998</v>
      </c>
      <c r="S54" s="43">
        <v>1</v>
      </c>
      <c r="U54" s="184">
        <f t="shared" si="11"/>
        <v>20.9</v>
      </c>
      <c r="V54" s="83">
        <f>W54</f>
        <v>146.29999999999998</v>
      </c>
      <c r="W54" s="83">
        <f>C54*U54</f>
        <v>146.29999999999998</v>
      </c>
      <c r="X54" s="83">
        <f>Y54</f>
        <v>146.29999999999998</v>
      </c>
      <c r="Y54" s="100">
        <f>W54*S54</f>
        <v>146.29999999999998</v>
      </c>
    </row>
    <row r="55" spans="1:26" x14ac:dyDescent="0.25">
      <c r="A55" t="s">
        <v>94</v>
      </c>
      <c r="B55" t="s">
        <v>62</v>
      </c>
      <c r="C55" s="65">
        <v>1</v>
      </c>
      <c r="M55" s="165">
        <v>0.17799999999999999</v>
      </c>
      <c r="N55" s="165">
        <v>0.20699999999999999</v>
      </c>
      <c r="O55" s="165">
        <v>0.59399999999999997</v>
      </c>
      <c r="P55" s="165">
        <f t="shared" si="10"/>
        <v>0.97899999999999998</v>
      </c>
      <c r="Q55" s="12">
        <f t="shared" si="9"/>
        <v>2.3740000000000001</v>
      </c>
      <c r="S55" s="43">
        <v>0.8</v>
      </c>
      <c r="U55" s="184">
        <f t="shared" si="11"/>
        <v>28.15</v>
      </c>
      <c r="W55" s="83">
        <f>C55*U55</f>
        <v>28.15</v>
      </c>
      <c r="X55" s="88"/>
      <c r="Y55" s="100">
        <f>W55*S55</f>
        <v>22.52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9.8000000000000004E-2</v>
      </c>
      <c r="N56" s="166">
        <v>0.191</v>
      </c>
      <c r="O56" s="166">
        <v>0.7</v>
      </c>
      <c r="P56" s="166">
        <f t="shared" si="10"/>
        <v>0.98899999999999999</v>
      </c>
      <c r="Q56" s="12">
        <f t="shared" si="9"/>
        <v>2.5799999999999996</v>
      </c>
      <c r="S56" s="43">
        <v>0.8</v>
      </c>
      <c r="U56" s="184">
        <f t="shared" si="11"/>
        <v>19.350000000000001</v>
      </c>
      <c r="V56" s="88"/>
      <c r="W56" s="83">
        <f>C56*U56</f>
        <v>19.350000000000001</v>
      </c>
      <c r="X56" s="88"/>
      <c r="Y56" s="100">
        <f>W56*S56</f>
        <v>15.480000000000002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0.38800000000000001</v>
      </c>
      <c r="N57" s="165">
        <v>0.39900000000000002</v>
      </c>
      <c r="O57" s="165">
        <v>0.21299999999999999</v>
      </c>
      <c r="P57" s="165">
        <f t="shared" si="10"/>
        <v>1</v>
      </c>
      <c r="Q57" s="12">
        <f t="shared" si="9"/>
        <v>1.825</v>
      </c>
      <c r="S57" s="43">
        <v>0.8</v>
      </c>
      <c r="U57" s="184">
        <f t="shared" si="11"/>
        <v>58.750000000000007</v>
      </c>
      <c r="V57" s="83">
        <f>W57</f>
        <v>235.00000000000003</v>
      </c>
      <c r="W57" s="83">
        <f>C57*U57</f>
        <v>235.00000000000003</v>
      </c>
      <c r="X57" s="88">
        <f>Y57</f>
        <v>188.00000000000003</v>
      </c>
      <c r="Y57" s="100">
        <f>W57*S57</f>
        <v>188.00000000000003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0.13700000000000001</v>
      </c>
      <c r="N58" s="165">
        <v>0.22600000000000001</v>
      </c>
      <c r="O58" s="165">
        <v>0.629</v>
      </c>
      <c r="P58" s="165">
        <f t="shared" si="10"/>
        <v>0.99199999999999999</v>
      </c>
      <c r="Q58" s="12">
        <f t="shared" si="9"/>
        <v>2.476</v>
      </c>
      <c r="S58" s="43">
        <v>1</v>
      </c>
      <c r="U58" s="184">
        <f t="shared" si="11"/>
        <v>25</v>
      </c>
      <c r="V58" s="83">
        <f>W58</f>
        <v>100</v>
      </c>
      <c r="W58" s="83">
        <f>C58*U58</f>
        <v>100</v>
      </c>
      <c r="X58" s="88">
        <f>Y58</f>
        <v>100</v>
      </c>
      <c r="Y58" s="100">
        <f>W58*S58</f>
        <v>100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0.3125</v>
      </c>
      <c r="N59" s="165">
        <f t="shared" ref="N59:O59" si="12">AVERAGE(N49:N50)</f>
        <v>0.19999999999999998</v>
      </c>
      <c r="O59" s="165">
        <f t="shared" si="12"/>
        <v>0.43700000000000006</v>
      </c>
      <c r="P59" s="165">
        <f t="shared" si="10"/>
        <v>0.94950000000000001</v>
      </c>
      <c r="Q59" s="12">
        <f t="shared" si="9"/>
        <v>2.0235000000000003</v>
      </c>
      <c r="S59" s="43">
        <v>0.45400000000000001</v>
      </c>
      <c r="U59" s="184">
        <f t="shared" si="11"/>
        <v>41.25</v>
      </c>
      <c r="V59" s="83">
        <f>W59</f>
        <v>288.75</v>
      </c>
      <c r="W59" s="83">
        <f>C59*U59</f>
        <v>288.75</v>
      </c>
      <c r="X59" s="88">
        <f>Y59</f>
        <v>131.0925</v>
      </c>
      <c r="Y59" s="100">
        <f>W59*S59</f>
        <v>131.0925</v>
      </c>
    </row>
    <row r="60" spans="1:26" x14ac:dyDescent="0.25">
      <c r="A60" t="s">
        <v>10</v>
      </c>
      <c r="B60" t="s">
        <v>50</v>
      </c>
      <c r="C60" s="65">
        <v>1</v>
      </c>
      <c r="M60" s="165">
        <v>0.20799999999999999</v>
      </c>
      <c r="N60" s="165">
        <v>0.309</v>
      </c>
      <c r="O60" s="165">
        <v>0.45800000000000002</v>
      </c>
      <c r="P60" s="165">
        <f t="shared" si="10"/>
        <v>0.97500000000000009</v>
      </c>
      <c r="Q60" s="12">
        <f t="shared" si="9"/>
        <v>2.2000000000000002</v>
      </c>
      <c r="S60" s="43">
        <v>0.85699999999999998</v>
      </c>
      <c r="U60" s="184">
        <f t="shared" si="11"/>
        <v>36.25</v>
      </c>
      <c r="W60" s="83">
        <f>C60*U60</f>
        <v>36.25</v>
      </c>
      <c r="X60" s="83"/>
      <c r="Y60" s="100">
        <f>W60*S60</f>
        <v>31.06625</v>
      </c>
    </row>
    <row r="61" spans="1:26" x14ac:dyDescent="0.25">
      <c r="A61" t="s">
        <v>11</v>
      </c>
      <c r="B61" t="s">
        <v>51</v>
      </c>
      <c r="C61" s="65">
        <v>1</v>
      </c>
      <c r="M61" s="74">
        <v>0.44</v>
      </c>
      <c r="N61" s="74">
        <v>0.29699999999999999</v>
      </c>
      <c r="O61" s="74">
        <v>0.20200000000000001</v>
      </c>
      <c r="P61" s="74">
        <f t="shared" si="10"/>
        <v>0.93900000000000006</v>
      </c>
      <c r="Q61" s="12">
        <f t="shared" si="9"/>
        <v>1.6400000000000001</v>
      </c>
      <c r="S61" s="43">
        <v>0.81499999999999995</v>
      </c>
      <c r="U61" s="184">
        <f>((M61*M$9)+(N61*N$9)+(O61*O$9))</f>
        <v>35.050000000000004</v>
      </c>
      <c r="W61" s="83">
        <f>C61*U61</f>
        <v>35.050000000000004</v>
      </c>
      <c r="X61" s="83"/>
      <c r="Y61" s="100">
        <f>W61*S61</f>
        <v>28.565750000000001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9.7000000000000003E-2</v>
      </c>
      <c r="N62" s="165">
        <v>0.36</v>
      </c>
      <c r="O62" s="165">
        <v>0.53300000000000003</v>
      </c>
      <c r="P62" s="165">
        <f t="shared" si="10"/>
        <v>0.99</v>
      </c>
      <c r="Q62" s="12">
        <f t="shared" si="9"/>
        <v>2.4160000000000004</v>
      </c>
      <c r="S62" s="43">
        <v>1</v>
      </c>
      <c r="U62" s="184">
        <f>((M62*M$8)+(N62*N$8)+(O62*O$8))</f>
        <v>27.700000000000003</v>
      </c>
      <c r="V62" s="83">
        <f>W62</f>
        <v>110.80000000000001</v>
      </c>
      <c r="W62" s="83">
        <f>C62*U62</f>
        <v>110.80000000000001</v>
      </c>
      <c r="X62" s="83">
        <f>Y62</f>
        <v>110.80000000000001</v>
      </c>
      <c r="Y62" s="100">
        <f>W62*S62</f>
        <v>110.80000000000001</v>
      </c>
    </row>
    <row r="63" spans="1:26" x14ac:dyDescent="0.25">
      <c r="A63" t="s">
        <v>13</v>
      </c>
      <c r="B63" t="s">
        <v>53</v>
      </c>
      <c r="C63" s="65">
        <v>1</v>
      </c>
      <c r="M63" s="74">
        <v>0.25800000000000001</v>
      </c>
      <c r="N63" s="74">
        <v>0.18</v>
      </c>
      <c r="O63" s="74">
        <v>0.55500000000000005</v>
      </c>
      <c r="P63" s="74">
        <f t="shared" si="10"/>
        <v>0.9930000000000001</v>
      </c>
      <c r="Q63" s="12">
        <f t="shared" si="9"/>
        <v>2.2829999999999999</v>
      </c>
      <c r="S63" s="43">
        <v>1</v>
      </c>
      <c r="U63" s="184">
        <f>((M63*M$9)+(N63*N$9)+(O63*O$9))</f>
        <v>64.5</v>
      </c>
      <c r="W63" s="83">
        <f>C63*U63</f>
        <v>64.5</v>
      </c>
      <c r="X63" s="83"/>
      <c r="Y63" s="100">
        <f>W63*S63</f>
        <v>64.5</v>
      </c>
    </row>
    <row r="64" spans="1:26" x14ac:dyDescent="0.25">
      <c r="A64" t="s">
        <v>14</v>
      </c>
      <c r="B64" t="s">
        <v>54</v>
      </c>
      <c r="C64" s="65">
        <v>1</v>
      </c>
      <c r="M64" s="74">
        <v>0.377</v>
      </c>
      <c r="N64" s="74">
        <v>0.29699999999999999</v>
      </c>
      <c r="O64" s="74">
        <v>0.30099999999999999</v>
      </c>
      <c r="P64" s="74">
        <f t="shared" si="10"/>
        <v>0.97499999999999987</v>
      </c>
      <c r="Q64" s="12">
        <f t="shared" si="9"/>
        <v>1.8740000000000001</v>
      </c>
      <c r="S64" s="43">
        <v>1</v>
      </c>
      <c r="U64" s="184">
        <f>((M64*M$9)+(N64*N$9)+(O64*O$9))</f>
        <v>44.949999999999996</v>
      </c>
      <c r="W64" s="83">
        <f>C64*U64</f>
        <v>44.949999999999996</v>
      </c>
      <c r="X64" s="83"/>
      <c r="Y64" s="100">
        <f>W64*S64</f>
        <v>44.949999999999996</v>
      </c>
    </row>
    <row r="65" spans="1:26" x14ac:dyDescent="0.25">
      <c r="A65" t="s">
        <v>15</v>
      </c>
      <c r="B65" t="s">
        <v>55</v>
      </c>
      <c r="C65" s="65">
        <v>1</v>
      </c>
      <c r="M65" s="74">
        <v>0.246</v>
      </c>
      <c r="N65" s="74">
        <v>0.48299999999999998</v>
      </c>
      <c r="O65" s="74">
        <v>0.25700000000000001</v>
      </c>
      <c r="P65" s="74">
        <f t="shared" si="10"/>
        <v>0.98599999999999999</v>
      </c>
      <c r="Q65" s="12">
        <f t="shared" si="9"/>
        <v>1.9830000000000001</v>
      </c>
      <c r="S65" s="43">
        <v>1</v>
      </c>
      <c r="U65" s="184">
        <f>((M65*M$9)+(N65*N$9)+(O65*O$9))</f>
        <v>49.849999999999994</v>
      </c>
      <c r="W65" s="83">
        <f>C65*U65</f>
        <v>49.849999999999994</v>
      </c>
      <c r="X65" s="83"/>
      <c r="Y65" s="100">
        <f>W65*S65</f>
        <v>49.849999999999994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0.52900000000000003</v>
      </c>
      <c r="N66" s="74">
        <v>0.34899999999999998</v>
      </c>
      <c r="O66" s="74">
        <v>7.9000000000000001E-2</v>
      </c>
      <c r="P66" s="74">
        <f t="shared" si="10"/>
        <v>0.95699999999999996</v>
      </c>
      <c r="Q66" s="12">
        <f t="shared" si="9"/>
        <v>1.464</v>
      </c>
      <c r="S66" s="43">
        <v>0.81499999999999995</v>
      </c>
      <c r="U66" s="184">
        <f>((M66*M$9)+(N66*N$9)+(O66*O$9))</f>
        <v>25.35</v>
      </c>
      <c r="V66" s="83">
        <f>W66</f>
        <v>177.45000000000002</v>
      </c>
      <c r="W66" s="83">
        <f>C66*U66</f>
        <v>177.45000000000002</v>
      </c>
      <c r="X66" s="88">
        <f>Y66</f>
        <v>144.62174999999999</v>
      </c>
      <c r="Y66" s="100">
        <f>W66*S66</f>
        <v>144.62174999999999</v>
      </c>
    </row>
    <row r="67" spans="1:26" x14ac:dyDescent="0.25">
      <c r="A67" t="s">
        <v>17</v>
      </c>
      <c r="B67" t="s">
        <v>57</v>
      </c>
      <c r="C67" s="65">
        <v>1</v>
      </c>
      <c r="M67" s="165">
        <v>0.215</v>
      </c>
      <c r="N67" s="165">
        <v>0.20799999999999999</v>
      </c>
      <c r="O67" s="165">
        <v>0.54100000000000004</v>
      </c>
      <c r="P67" s="165">
        <f t="shared" si="10"/>
        <v>0.96399999999999997</v>
      </c>
      <c r="Q67" s="12">
        <f t="shared" si="9"/>
        <v>2.2540000000000004</v>
      </c>
      <c r="S67" s="43">
        <v>0.27400000000000002</v>
      </c>
      <c r="U67" s="184">
        <f>((M67*M$8)+(N67*N$8)+(O67*O$8))</f>
        <v>31.9</v>
      </c>
      <c r="W67" s="83">
        <f>C67*U67</f>
        <v>31.9</v>
      </c>
      <c r="X67" s="83"/>
      <c r="Y67" s="100">
        <f>W67*S67</f>
        <v>8.7406000000000006</v>
      </c>
    </row>
    <row r="68" spans="1:26" x14ac:dyDescent="0.25">
      <c r="A68" t="s">
        <v>18</v>
      </c>
      <c r="B68" t="s">
        <v>58</v>
      </c>
      <c r="C68" s="65">
        <v>1</v>
      </c>
      <c r="M68" s="74">
        <v>0.48599999999999999</v>
      </c>
      <c r="N68" s="74">
        <v>0.33100000000000002</v>
      </c>
      <c r="O68" s="74">
        <v>0.16300000000000001</v>
      </c>
      <c r="P68" s="74">
        <f t="shared" si="10"/>
        <v>0.98</v>
      </c>
      <c r="Q68" s="12">
        <f t="shared" si="9"/>
        <v>1.637</v>
      </c>
      <c r="S68" s="43">
        <v>1</v>
      </c>
      <c r="U68" s="184">
        <f>((M68*M$9)+(N68*N$9)+(O68*O$9))</f>
        <v>32.85</v>
      </c>
      <c r="W68" s="83">
        <f>C68*U68</f>
        <v>32.85</v>
      </c>
      <c r="X68" s="83"/>
      <c r="Y68" s="100">
        <f>W68*S68</f>
        <v>32.85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0.34200000000000003</v>
      </c>
      <c r="N69" s="92">
        <v>0.39600000000000002</v>
      </c>
      <c r="O69" s="92">
        <v>0.23</v>
      </c>
      <c r="P69" s="92">
        <f t="shared" si="10"/>
        <v>0.96799999999999997</v>
      </c>
      <c r="Q69" s="13">
        <f t="shared" si="9"/>
        <v>1.8240000000000003</v>
      </c>
      <c r="R69" s="89"/>
      <c r="S69" s="7">
        <v>0.85699999999999998</v>
      </c>
      <c r="T69" s="14"/>
      <c r="U69" s="192">
        <f>((M69*M$9)+(N69*N$9)+(O69*O$9))</f>
        <v>42.8</v>
      </c>
      <c r="V69" s="88">
        <f>W69</f>
        <v>171.2</v>
      </c>
      <c r="W69" s="89">
        <f>C69*U69</f>
        <v>171.2</v>
      </c>
      <c r="X69" s="88">
        <f>Y69</f>
        <v>146.71839999999997</v>
      </c>
      <c r="Y69" s="103">
        <f>W69*S69</f>
        <v>146.71839999999997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34.578947368421055</v>
      </c>
      <c r="V70" s="87">
        <f>SUM(V51:V69)/(C70-9)</f>
        <v>30.036363636363639</v>
      </c>
      <c r="W70" s="87">
        <f>SUM(W51:W69)/C70</f>
        <v>31.169531250000002</v>
      </c>
      <c r="X70" s="87">
        <f>SUM(X51:X69)/(C70-9)</f>
        <v>22.410388181818181</v>
      </c>
      <c r="Y70" s="98">
        <f>SUM(Y51:Y69)/C70</f>
        <v>23.923342968749999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0.254</v>
      </c>
      <c r="G72" s="159">
        <v>0.17699999999999999</v>
      </c>
      <c r="H72" s="159">
        <v>0.111</v>
      </c>
      <c r="I72" s="159">
        <v>0.248</v>
      </c>
      <c r="J72" s="159">
        <v>0.2</v>
      </c>
      <c r="K72" s="64">
        <f t="shared" ref="K72:K84" si="13">SUM(F72:J72)</f>
        <v>0.99</v>
      </c>
      <c r="L72" s="14">
        <f t="shared" ref="L72:L84" si="14">((F72*F$7)+(G72*G$7)+(H72*H$7)+(I72*I$7)+(J72*J$7))</f>
        <v>2.9329999999999998</v>
      </c>
      <c r="M72" s="75"/>
      <c r="N72" s="75"/>
      <c r="O72" s="75"/>
      <c r="P72" s="75"/>
      <c r="U72" s="184">
        <f t="shared" ref="U72:U81" si="15">((F72*F$8)+(G72*G$8)+(H72*H$8)+(I72*I$8)+(J72*J$8))</f>
        <v>48.575000000000003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5.3999999999999999E-2</v>
      </c>
      <c r="G73" s="163">
        <v>6.6000000000000003E-2</v>
      </c>
      <c r="H73" s="163">
        <v>9.2999999999999999E-2</v>
      </c>
      <c r="I73" s="163">
        <v>0.20100000000000001</v>
      </c>
      <c r="J73" s="163">
        <v>0.57399999999999995</v>
      </c>
      <c r="K73" s="5">
        <f t="shared" si="13"/>
        <v>0.98799999999999999</v>
      </c>
      <c r="L73" s="14">
        <f t="shared" si="14"/>
        <v>4.1389999999999993</v>
      </c>
      <c r="U73" s="184">
        <f t="shared" si="15"/>
        <v>78.775000000000006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2.7E-2</v>
      </c>
      <c r="G74" s="163">
        <v>3.1E-2</v>
      </c>
      <c r="H74" s="163">
        <v>0.123</v>
      </c>
      <c r="I74" s="163">
        <v>0.38500000000000001</v>
      </c>
      <c r="J74" s="163">
        <v>0.42699999999999999</v>
      </c>
      <c r="K74" s="5">
        <f t="shared" si="13"/>
        <v>0.9930000000000001</v>
      </c>
      <c r="L74" s="14">
        <f t="shared" si="14"/>
        <v>4.133</v>
      </c>
      <c r="U74" s="184">
        <f t="shared" si="15"/>
        <v>78.5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7.2999999999999995E-2</v>
      </c>
      <c r="G75" s="163">
        <v>7.8E-2</v>
      </c>
      <c r="H75" s="163">
        <v>0.123</v>
      </c>
      <c r="I75" s="163">
        <v>0.32900000000000001</v>
      </c>
      <c r="J75" s="163">
        <v>0.38300000000000001</v>
      </c>
      <c r="K75" s="5">
        <f t="shared" si="13"/>
        <v>0.98599999999999999</v>
      </c>
      <c r="L75" s="14">
        <f t="shared" si="14"/>
        <v>3.8290000000000002</v>
      </c>
      <c r="U75" s="184">
        <f t="shared" si="15"/>
        <v>71.074999999999989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0.124</v>
      </c>
      <c r="G76" s="163">
        <v>0.111</v>
      </c>
      <c r="H76" s="163">
        <v>0.105</v>
      </c>
      <c r="I76" s="163">
        <v>0.26400000000000001</v>
      </c>
      <c r="J76" s="163">
        <v>0.36699999999999999</v>
      </c>
      <c r="K76" s="5">
        <f>SUM(F76:J76)</f>
        <v>0.97099999999999997</v>
      </c>
      <c r="L76" s="121">
        <f>((F76*F$7)+(G76*G$7)+(H76*H$7)+(I76*I$7)+(J76*J$7))</f>
        <v>3.552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64.525000000000006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0.27</v>
      </c>
      <c r="G77" s="163">
        <v>0.20799999999999999</v>
      </c>
      <c r="H77" s="163">
        <v>0.17699999999999999</v>
      </c>
      <c r="I77" s="163">
        <v>0.23300000000000001</v>
      </c>
      <c r="J77" s="163">
        <v>7.9000000000000001E-2</v>
      </c>
      <c r="K77" s="5">
        <f>SUM(F77:J77)</f>
        <v>0.96699999999999997</v>
      </c>
      <c r="L77" s="121">
        <f>((F77*F$7)+(G77*G$7)+(H77*H$7)+(I77*I$7)+(J77*J$7))</f>
        <v>2.544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39.425000000000004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0.02</v>
      </c>
      <c r="G79" s="163">
        <v>2.1999999999999999E-2</v>
      </c>
      <c r="H79" s="163">
        <v>3.5999999999999997E-2</v>
      </c>
      <c r="I79" s="163">
        <v>0.27</v>
      </c>
      <c r="J79" s="163">
        <v>0.64100000000000001</v>
      </c>
      <c r="K79" s="5">
        <f t="shared" si="13"/>
        <v>0.98899999999999999</v>
      </c>
      <c r="L79" s="14">
        <f t="shared" si="14"/>
        <v>4.4569999999999999</v>
      </c>
      <c r="U79" s="184">
        <f t="shared" si="15"/>
        <v>86.699999999999989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0.11600000000000001</v>
      </c>
      <c r="G80" s="163">
        <v>0.128</v>
      </c>
      <c r="H80" s="163">
        <v>8.6999999999999994E-2</v>
      </c>
      <c r="I80" s="163">
        <v>0.28999999999999998</v>
      </c>
      <c r="J80" s="163">
        <v>0.36599999999999999</v>
      </c>
      <c r="K80" s="5">
        <f t="shared" si="13"/>
        <v>0.98699999999999999</v>
      </c>
      <c r="L80" s="14">
        <f t="shared" si="14"/>
        <v>3.6230000000000002</v>
      </c>
      <c r="U80" s="184">
        <f t="shared" si="15"/>
        <v>65.900000000000006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0.14599999999999999</v>
      </c>
      <c r="G81" s="163">
        <v>0.114</v>
      </c>
      <c r="H81" s="163">
        <v>0.16</v>
      </c>
      <c r="I81" s="163">
        <v>0.313</v>
      </c>
      <c r="J81" s="163">
        <v>0.25700000000000001</v>
      </c>
      <c r="K81" s="5">
        <f t="shared" si="13"/>
        <v>0.9900000000000001</v>
      </c>
      <c r="L81" s="14">
        <f t="shared" si="14"/>
        <v>3.391</v>
      </c>
      <c r="U81" s="184">
        <f t="shared" si="15"/>
        <v>60.025000000000006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5.5E-2</v>
      </c>
      <c r="G83" s="5">
        <v>6.8000000000000005E-2</v>
      </c>
      <c r="H83" s="5">
        <v>9.7000000000000003E-2</v>
      </c>
      <c r="I83" s="5">
        <v>0.32300000000000001</v>
      </c>
      <c r="J83" s="5">
        <v>0.45</v>
      </c>
      <c r="K83" s="5">
        <f t="shared" si="13"/>
        <v>0.9930000000000001</v>
      </c>
      <c r="L83" s="121">
        <f t="shared" si="14"/>
        <v>4.024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1.9E-2</v>
      </c>
      <c r="G84" s="141">
        <v>8.9999999999999993E-3</v>
      </c>
      <c r="H84" s="141">
        <v>0.06</v>
      </c>
      <c r="I84" s="141">
        <v>0.14499999999999999</v>
      </c>
      <c r="J84" s="141">
        <v>0.74399999999999999</v>
      </c>
      <c r="K84" s="141">
        <f t="shared" si="13"/>
        <v>0.97699999999999998</v>
      </c>
      <c r="L84" s="142">
        <f t="shared" si="14"/>
        <v>4.5169999999999995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63.27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70.875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36BD1-D344-4DB4-BE6B-E0251920F49C}">
  <sheetPr>
    <pageSetUpPr fitToPage="1"/>
  </sheetPr>
  <dimension ref="A1:Z93"/>
  <sheetViews>
    <sheetView zoomScale="80" zoomScaleNormal="80" workbookViewId="0">
      <pane xSplit="3" ySplit="9" topLeftCell="F37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221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0.161</v>
      </c>
      <c r="G12" s="196">
        <v>3.5000000000000003E-2</v>
      </c>
      <c r="H12" s="196">
        <v>5.5E-2</v>
      </c>
      <c r="I12" s="196">
        <v>0.11899999999999999</v>
      </c>
      <c r="J12" s="196">
        <v>0.625</v>
      </c>
      <c r="K12" s="196">
        <f t="shared" ref="K12:K13" si="0">SUM(F12:J12)</f>
        <v>0.995</v>
      </c>
      <c r="L12" s="197">
        <f t="shared" ref="L12:L13" si="1">((F12*F$7)+(G12*G$7)+(H12*H$7)+(I12*I$7)+(J12*J$7))</f>
        <v>3.9969999999999999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0.39700000000000002</v>
      </c>
      <c r="G13" s="196">
        <v>5.8999999999999997E-2</v>
      </c>
      <c r="H13" s="196">
        <v>6.3E-2</v>
      </c>
      <c r="I13" s="196">
        <v>5.7000000000000002E-2</v>
      </c>
      <c r="J13" s="196">
        <v>0.40799999999999997</v>
      </c>
      <c r="K13" s="196">
        <f t="shared" si="0"/>
        <v>0.98399999999999999</v>
      </c>
      <c r="L13" s="197">
        <f t="shared" si="1"/>
        <v>2.972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0.23699999999999999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23.7</v>
      </c>
      <c r="V14" s="180">
        <f>W14</f>
        <v>94.8</v>
      </c>
      <c r="W14" s="180">
        <f>C14*U14</f>
        <v>94.8</v>
      </c>
      <c r="X14" s="180">
        <f>Y14</f>
        <v>77.261999999999986</v>
      </c>
      <c r="Y14" s="182">
        <f>W14*S14</f>
        <v>77.261999999999986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0.122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12.2</v>
      </c>
      <c r="V15" s="83">
        <f>W15</f>
        <v>85.399999999999991</v>
      </c>
      <c r="W15" s="83">
        <f>C15*U15</f>
        <v>85.399999999999991</v>
      </c>
      <c r="X15" s="83">
        <f>Y15</f>
        <v>73.187799999999996</v>
      </c>
      <c r="Y15" s="108">
        <f>W15*S15</f>
        <v>73.187799999999996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0.71599999999999997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71.599999999999994</v>
      </c>
      <c r="V16" s="88">
        <f>W16</f>
        <v>501.19999999999993</v>
      </c>
      <c r="W16" s="83">
        <f>C16*U16</f>
        <v>501.19999999999993</v>
      </c>
      <c r="X16" s="88">
        <f>Y16</f>
        <v>156.37439999999998</v>
      </c>
      <c r="Y16" s="108">
        <f>W16*S16</f>
        <v>156.37439999999998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0.34499999999999997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34.5</v>
      </c>
      <c r="V17" s="83">
        <f>W17</f>
        <v>241.5</v>
      </c>
      <c r="W17" s="83">
        <f>C17*U17</f>
        <v>241.5</v>
      </c>
      <c r="X17" s="83">
        <f>Y17</f>
        <v>241.5</v>
      </c>
      <c r="Y17" s="108">
        <f>W17*S17</f>
        <v>241.5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0.68899999999999995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68.899999999999991</v>
      </c>
      <c r="V18" s="88"/>
      <c r="W18" s="88">
        <f>C18*U18</f>
        <v>68.899999999999991</v>
      </c>
      <c r="X18" s="88"/>
      <c r="Y18" s="109">
        <f>W18*S18</f>
        <v>55.12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0.12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12</v>
      </c>
      <c r="V19" s="88"/>
      <c r="W19" s="83">
        <f>C19*U19</f>
        <v>12</v>
      </c>
      <c r="X19" s="88"/>
      <c r="Y19" s="108">
        <f>W19*S19</f>
        <v>9.6000000000000014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v>8.2000000000000003E-2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8.2000000000000011</v>
      </c>
      <c r="V20" s="88">
        <f>W20</f>
        <v>32.800000000000004</v>
      </c>
      <c r="W20" s="88">
        <f>C20*U20</f>
        <v>32.800000000000004</v>
      </c>
      <c r="X20" s="88">
        <f>Y20</f>
        <v>26.240000000000006</v>
      </c>
      <c r="Y20" s="109">
        <f>W20*S20</f>
        <v>26.240000000000006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0.53300000000000003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53.300000000000004</v>
      </c>
      <c r="V21" s="88">
        <f>W21</f>
        <v>213.20000000000002</v>
      </c>
      <c r="W21" s="83">
        <f>C21*U21</f>
        <v>213.20000000000002</v>
      </c>
      <c r="X21" s="88">
        <f>Y21</f>
        <v>213.20000000000002</v>
      </c>
      <c r="Y21" s="108">
        <f>W21*S21</f>
        <v>213.20000000000002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0.27900000000000003</v>
      </c>
      <c r="G22" s="159">
        <f t="shared" ref="G22:J22" si="3">AVERAGE(G12:G13)</f>
        <v>4.7E-2</v>
      </c>
      <c r="H22" s="159">
        <f t="shared" si="3"/>
        <v>5.8999999999999997E-2</v>
      </c>
      <c r="I22" s="159">
        <f t="shared" si="3"/>
        <v>8.7999999999999995E-2</v>
      </c>
      <c r="J22" s="159">
        <f t="shared" si="3"/>
        <v>0.51649999999999996</v>
      </c>
      <c r="K22" s="159">
        <f t="shared" ref="K22:K32" si="4">SUM(F22:J22)</f>
        <v>0.98949999999999994</v>
      </c>
      <c r="L22" s="14">
        <f t="shared" ref="L22:L32" si="5">((F22*F$7)+(G22*G$7)+(H22*H$7)+(I22*I$7)+(J22*J$7))</f>
        <v>3.4844999999999997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62.375</v>
      </c>
      <c r="V22" s="88">
        <f>W22</f>
        <v>436.625</v>
      </c>
      <c r="W22" s="83">
        <f>C22*U22</f>
        <v>436.625</v>
      </c>
      <c r="X22" s="88">
        <f>Y22</f>
        <v>198.22775000000001</v>
      </c>
      <c r="Y22" s="108">
        <f>W22*S22</f>
        <v>198.22775000000001</v>
      </c>
    </row>
    <row r="23" spans="1:26" x14ac:dyDescent="0.25">
      <c r="A23" t="s">
        <v>0</v>
      </c>
      <c r="B23" t="s">
        <v>50</v>
      </c>
      <c r="C23" s="153">
        <v>1</v>
      </c>
      <c r="F23" s="163">
        <v>0.27800000000000002</v>
      </c>
      <c r="G23" s="163">
        <v>7.1999999999999995E-2</v>
      </c>
      <c r="H23" s="163">
        <v>0.155</v>
      </c>
      <c r="I23" s="163">
        <v>0.14299999999999999</v>
      </c>
      <c r="J23" s="163">
        <v>0.33800000000000002</v>
      </c>
      <c r="K23" s="163">
        <f t="shared" si="4"/>
        <v>0.98599999999999999</v>
      </c>
      <c r="L23" s="14">
        <f t="shared" si="5"/>
        <v>3.149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54.075000000000003</v>
      </c>
      <c r="W23" s="83">
        <f>C23*U23</f>
        <v>54.075000000000003</v>
      </c>
      <c r="X23" s="83"/>
      <c r="Y23" s="108">
        <f>W23*S23</f>
        <v>46.342275000000001</v>
      </c>
    </row>
    <row r="24" spans="1:26" x14ac:dyDescent="0.25">
      <c r="A24" t="s">
        <v>1</v>
      </c>
      <c r="B24" t="s">
        <v>51</v>
      </c>
      <c r="C24" s="153">
        <v>1</v>
      </c>
      <c r="F24" s="10">
        <v>0.69199999999999995</v>
      </c>
      <c r="G24" s="10">
        <v>7.4999999999999997E-2</v>
      </c>
      <c r="H24" s="10">
        <v>0.111</v>
      </c>
      <c r="I24" s="10">
        <v>3.2000000000000001E-2</v>
      </c>
      <c r="J24" s="10">
        <v>7.5999999999999998E-2</v>
      </c>
      <c r="K24" s="10">
        <f t="shared" si="4"/>
        <v>0.98599999999999988</v>
      </c>
      <c r="L24" s="14">
        <f t="shared" si="5"/>
        <v>1.6829999999999998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81.174999999999983</v>
      </c>
      <c r="W24" s="83">
        <f>C24*U24</f>
        <v>81.174999999999983</v>
      </c>
      <c r="X24" s="83"/>
      <c r="Y24" s="108">
        <f>W24*S24</f>
        <v>66.157624999999982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0.121</v>
      </c>
      <c r="G25" s="163">
        <v>9.5000000000000001E-2</v>
      </c>
      <c r="H25" s="163">
        <v>0.40600000000000003</v>
      </c>
      <c r="I25" s="163">
        <v>0.184</v>
      </c>
      <c r="J25" s="163">
        <v>0.189</v>
      </c>
      <c r="K25" s="163">
        <f t="shared" si="4"/>
        <v>0.99500000000000011</v>
      </c>
      <c r="L25" s="14">
        <f t="shared" si="5"/>
        <v>3.21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55.375</v>
      </c>
      <c r="V25" s="83">
        <f>W25</f>
        <v>221.5</v>
      </c>
      <c r="W25" s="83">
        <f>C25*U25</f>
        <v>221.5</v>
      </c>
      <c r="X25" s="83">
        <f>Y25</f>
        <v>221.5</v>
      </c>
      <c r="Y25" s="108">
        <f>W25*S25</f>
        <v>221.5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0.90400000000000003</v>
      </c>
      <c r="G26" s="62">
        <v>3.5999999999999997E-2</v>
      </c>
      <c r="H26" s="62">
        <v>3.3000000000000002E-2</v>
      </c>
      <c r="I26" s="62">
        <v>8.9999999999999993E-3</v>
      </c>
      <c r="J26" s="62">
        <v>1.4999999999999999E-2</v>
      </c>
      <c r="K26" s="62">
        <f t="shared" si="4"/>
        <v>0.99700000000000011</v>
      </c>
      <c r="L26" s="14">
        <f t="shared" si="5"/>
        <v>1.1859999999999999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94.975000000000009</v>
      </c>
      <c r="V26" s="88"/>
      <c r="W26" s="88">
        <f>C26*U26</f>
        <v>94.975000000000009</v>
      </c>
      <c r="X26" s="88"/>
      <c r="Y26" s="109">
        <f>W26*S26</f>
        <v>94.975000000000009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0.85299999999999998</v>
      </c>
      <c r="G27" s="10">
        <v>6.4000000000000001E-2</v>
      </c>
      <c r="H27" s="10">
        <v>4.4999999999999998E-2</v>
      </c>
      <c r="I27" s="10">
        <v>8.9999999999999993E-3</v>
      </c>
      <c r="J27" s="10">
        <v>2.4E-2</v>
      </c>
      <c r="K27" s="10">
        <f t="shared" si="4"/>
        <v>0.99500000000000011</v>
      </c>
      <c r="L27" s="14">
        <f t="shared" si="5"/>
        <v>1.2720000000000002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92.574999999999989</v>
      </c>
      <c r="W27" s="83">
        <f>C27*U27</f>
        <v>92.574999999999989</v>
      </c>
      <c r="X27" s="83"/>
      <c r="Y27" s="108">
        <f>W27*S27</f>
        <v>92.574999999999989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0.69199999999999995</v>
      </c>
      <c r="G28" s="10">
        <v>0.13300000000000001</v>
      </c>
      <c r="H28" s="10">
        <v>0.12</v>
      </c>
      <c r="I28" s="10">
        <v>3.3000000000000002E-2</v>
      </c>
      <c r="J28" s="10">
        <v>1.9E-2</v>
      </c>
      <c r="K28" s="10">
        <f t="shared" si="4"/>
        <v>0.997</v>
      </c>
      <c r="L28" s="14">
        <f t="shared" si="5"/>
        <v>1.5450000000000002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85.999999999999986</v>
      </c>
      <c r="W28" s="83">
        <f>C28*U28</f>
        <v>85.999999999999986</v>
      </c>
      <c r="X28" s="83"/>
      <c r="Y28" s="108">
        <f>W28*S28</f>
        <v>85.999999999999986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0.44</v>
      </c>
      <c r="G29" s="62">
        <v>0.19900000000000001</v>
      </c>
      <c r="H29" s="62">
        <v>0.223</v>
      </c>
      <c r="I29" s="62">
        <v>0.111</v>
      </c>
      <c r="J29" s="62">
        <v>8.0000000000000002E-3</v>
      </c>
      <c r="K29" s="62">
        <f t="shared" si="4"/>
        <v>0.98099999999999998</v>
      </c>
      <c r="L29" s="14">
        <f t="shared" si="5"/>
        <v>1.9910000000000001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72.850000000000009</v>
      </c>
      <c r="V29" s="88">
        <f>W29</f>
        <v>509.95000000000005</v>
      </c>
      <c r="W29" s="83">
        <f>C29*U29</f>
        <v>509.95000000000005</v>
      </c>
      <c r="X29" s="88">
        <f>Y29</f>
        <v>415.60925000000003</v>
      </c>
      <c r="Y29" s="108">
        <f>W29*S29</f>
        <v>415.60925000000003</v>
      </c>
    </row>
    <row r="30" spans="1:26" x14ac:dyDescent="0.25">
      <c r="A30" t="s">
        <v>7</v>
      </c>
      <c r="B30" t="s">
        <v>57</v>
      </c>
      <c r="C30" s="153">
        <v>1</v>
      </c>
      <c r="F30" s="163">
        <v>0.52300000000000002</v>
      </c>
      <c r="G30" s="163">
        <v>8.7999999999999995E-2</v>
      </c>
      <c r="H30" s="163">
        <v>0.115</v>
      </c>
      <c r="I30" s="163">
        <v>0.125</v>
      </c>
      <c r="J30" s="163">
        <v>0.105</v>
      </c>
      <c r="K30" s="163">
        <f t="shared" si="4"/>
        <v>0.95599999999999996</v>
      </c>
      <c r="L30" s="14">
        <f t="shared" si="5"/>
        <v>2.069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27.824999999999999</v>
      </c>
      <c r="W30" s="83">
        <f>C30*U30</f>
        <v>27.824999999999999</v>
      </c>
      <c r="X30" s="83"/>
      <c r="Y30" s="108">
        <f>W30*S30</f>
        <v>7.6240500000000004</v>
      </c>
    </row>
    <row r="31" spans="1:26" x14ac:dyDescent="0.25">
      <c r="A31" t="s">
        <v>8</v>
      </c>
      <c r="B31" t="s">
        <v>58</v>
      </c>
      <c r="C31" s="153">
        <v>1</v>
      </c>
      <c r="F31" s="10">
        <v>0.47099999999999997</v>
      </c>
      <c r="G31" s="10">
        <v>0.22700000000000001</v>
      </c>
      <c r="H31" s="10">
        <v>0.182</v>
      </c>
      <c r="I31" s="10">
        <v>9.2999999999999999E-2</v>
      </c>
      <c r="J31" s="10">
        <v>1.0999999999999999E-2</v>
      </c>
      <c r="K31" s="10">
        <f t="shared" si="4"/>
        <v>0.98399999999999987</v>
      </c>
      <c r="L31" s="14">
        <f t="shared" si="5"/>
        <v>1.8979999999999999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75.55</v>
      </c>
      <c r="W31" s="83">
        <f>C31*U31</f>
        <v>75.55</v>
      </c>
      <c r="X31" s="83"/>
      <c r="Y31" s="108">
        <f>W31*S31</f>
        <v>75.55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0.45200000000000001</v>
      </c>
      <c r="G32" s="62">
        <v>0.17799999999999999</v>
      </c>
      <c r="H32" s="62">
        <v>0.23</v>
      </c>
      <c r="I32" s="62">
        <v>0.106</v>
      </c>
      <c r="J32" s="62">
        <v>1.7000000000000001E-2</v>
      </c>
      <c r="K32" s="62">
        <f t="shared" si="4"/>
        <v>0.98299999999999998</v>
      </c>
      <c r="L32" s="14">
        <f t="shared" si="5"/>
        <v>2.0070000000000001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72.700000000000017</v>
      </c>
      <c r="V32" s="88">
        <f>W32</f>
        <v>290.80000000000007</v>
      </c>
      <c r="W32" s="88">
        <f>C32*U32</f>
        <v>290.80000000000007</v>
      </c>
      <c r="X32" s="88">
        <f>Y32</f>
        <v>249.21560000000005</v>
      </c>
      <c r="Y32" s="109">
        <f>W32*S32</f>
        <v>249.21560000000005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55.782894736842103</v>
      </c>
      <c r="V33" s="87">
        <f>SUM(V14:V32)/(C33-9)</f>
        <v>47.777727272727276</v>
      </c>
      <c r="W33" s="87">
        <f>SUM(W14:W32)/C33</f>
        <v>50.325781250000006</v>
      </c>
      <c r="X33" s="87">
        <f>SUM(X14:X32)/(C33-9)</f>
        <v>34.042123636363634</v>
      </c>
      <c r="Y33" s="98">
        <f>SUM(Y14:Y32)/C33</f>
        <v>37.597824218750006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0.25800000000000001</v>
      </c>
      <c r="G35" s="5">
        <v>0.154</v>
      </c>
      <c r="H35" s="5">
        <v>0.312</v>
      </c>
      <c r="I35" s="5">
        <v>0.20200000000000001</v>
      </c>
      <c r="J35" s="5">
        <v>7.1999999999999995E-2</v>
      </c>
      <c r="K35" s="5">
        <f>SUM(F35:J35)</f>
        <v>0.99799999999999989</v>
      </c>
    </row>
    <row r="36" spans="1:26" x14ac:dyDescent="0.25">
      <c r="A36" s="63" t="s">
        <v>21</v>
      </c>
      <c r="B36" s="63" t="s">
        <v>140</v>
      </c>
      <c r="C36" s="125"/>
      <c r="F36" s="163">
        <v>0.63700000000000001</v>
      </c>
      <c r="G36" s="163">
        <v>0.14899999999999999</v>
      </c>
      <c r="H36" s="163">
        <v>0.156</v>
      </c>
      <c r="I36" s="163">
        <v>4.2999999999999997E-2</v>
      </c>
      <c r="J36" s="163">
        <v>0.01</v>
      </c>
      <c r="K36" s="163">
        <f t="shared" ref="K36:K38" si="6">SUM(F36:J36)</f>
        <v>0.99500000000000011</v>
      </c>
      <c r="L36" s="14">
        <f>((F36*F$7)+(G36*G$7)+(H36*H$7)+(I36*I$7)+(J36*J$7))</f>
        <v>1.625</v>
      </c>
      <c r="U36" s="184">
        <f>((F36*F$8)+(G36*G$8)+(H36*H$8)+(I36*I$8)+(J36*J$8))</f>
        <v>15.749999999999998</v>
      </c>
    </row>
    <row r="37" spans="1:26" x14ac:dyDescent="0.25">
      <c r="A37" s="63" t="s">
        <v>22</v>
      </c>
      <c r="B37" s="63" t="s">
        <v>141</v>
      </c>
      <c r="C37" s="125"/>
      <c r="F37" s="5">
        <v>0.186</v>
      </c>
      <c r="G37" s="5">
        <v>0.156</v>
      </c>
      <c r="H37" s="5">
        <v>0.32200000000000001</v>
      </c>
      <c r="I37" s="5">
        <v>0.25600000000000001</v>
      </c>
      <c r="J37" s="5">
        <v>7.6999999999999999E-2</v>
      </c>
      <c r="K37" s="5">
        <f t="shared" si="6"/>
        <v>0.99699999999999989</v>
      </c>
    </row>
    <row r="38" spans="1:26" x14ac:dyDescent="0.25">
      <c r="A38" s="63" t="s">
        <v>23</v>
      </c>
      <c r="B38" s="63" t="s">
        <v>142</v>
      </c>
      <c r="C38" s="125"/>
      <c r="F38" s="163">
        <v>0.48799999999999999</v>
      </c>
      <c r="G38" s="163">
        <v>0.18099999999999999</v>
      </c>
      <c r="H38" s="163">
        <v>0.20399999999999999</v>
      </c>
      <c r="I38" s="163">
        <v>8.1000000000000003E-2</v>
      </c>
      <c r="J38" s="163">
        <v>2.9000000000000001E-2</v>
      </c>
      <c r="K38" s="163">
        <f t="shared" si="6"/>
        <v>0.98299999999999998</v>
      </c>
      <c r="L38" s="14">
        <f>((F38*F$7)+(G38*G$7)+(H38*H$7)+(I38*I$7)+(J38*J$7))</f>
        <v>1.931</v>
      </c>
      <c r="U38" s="184">
        <f>((F38*F$8)+(G38*G$8)+(H38*H$8)+(I38*I$8)+(J38*J$8))</f>
        <v>23.699999999999996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0.31900000000000001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31.900000000000002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23.783333333333331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0.52900000000000003</v>
      </c>
      <c r="G42" s="163">
        <v>0.17599999999999999</v>
      </c>
      <c r="H42" s="163">
        <v>0.17599999999999999</v>
      </c>
      <c r="I42" s="163">
        <v>8.7999999999999995E-2</v>
      </c>
      <c r="J42" s="163">
        <v>2.7E-2</v>
      </c>
      <c r="K42" s="163">
        <f t="shared" ref="K42" si="8">SUM(F42:J42)</f>
        <v>0.996</v>
      </c>
      <c r="L42" s="14">
        <f>((F42*F$7)+(G42*G$7)+(H42*H$7)+(I42*I$7)+(J42*J$7))</f>
        <v>1.8960000000000001</v>
      </c>
      <c r="U42" s="184">
        <f>((F42*F$8)+(G42*G$8)+(H42*H$8)+(I42*I$8)+(J42*J$8))</f>
        <v>22.499999999999996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(224+18)/1809</f>
        <v>0.13377556661138751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13.377556661138751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17.938778330569374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0.14099999999999999</v>
      </c>
      <c r="N49" s="198">
        <v>0.127</v>
      </c>
      <c r="O49" s="198">
        <v>0.72099999999999997</v>
      </c>
      <c r="P49" s="198">
        <f>SUM(M49:O49)</f>
        <v>0.98899999999999999</v>
      </c>
      <c r="Q49" s="199">
        <f t="shared" ref="Q49:Q69" si="9">((M49*M$7)+(N49*N$7)+(O49*O$7))</f>
        <v>2.5579999999999998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0.24099999999999999</v>
      </c>
      <c r="N50" s="198">
        <v>0.10100000000000001</v>
      </c>
      <c r="O50" s="198">
        <v>0.63300000000000001</v>
      </c>
      <c r="P50" s="198">
        <f t="shared" ref="P50:P69" si="10">SUM(M50:O50)</f>
        <v>0.97499999999999998</v>
      </c>
      <c r="Q50" s="199">
        <f t="shared" si="9"/>
        <v>2.3420000000000001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0.10100000000000001</v>
      </c>
      <c r="N51" s="165">
        <v>0.25900000000000001</v>
      </c>
      <c r="O51" s="165">
        <v>0.63400000000000001</v>
      </c>
      <c r="P51" s="165">
        <f t="shared" si="10"/>
        <v>0.99399999999999999</v>
      </c>
      <c r="Q51" s="12">
        <f t="shared" si="9"/>
        <v>2.5209999999999999</v>
      </c>
      <c r="S51" s="43">
        <v>0.81499999999999995</v>
      </c>
      <c r="U51" s="184">
        <f t="shared" ref="U51:U60" si="11">((M51*M$8)+(N51*N$8)+(O51*O$8))</f>
        <v>23.050000000000004</v>
      </c>
      <c r="V51" s="83">
        <f>W51</f>
        <v>92.200000000000017</v>
      </c>
      <c r="W51" s="83">
        <f>C51*U51</f>
        <v>92.200000000000017</v>
      </c>
      <c r="X51" s="88">
        <f>Y51</f>
        <v>75.143000000000015</v>
      </c>
      <c r="Y51" s="100">
        <f>W51*S51</f>
        <v>75.143000000000015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6.9000000000000006E-2</v>
      </c>
      <c r="N52" s="166">
        <v>0.17</v>
      </c>
      <c r="O52" s="166">
        <v>0.75800000000000001</v>
      </c>
      <c r="P52" s="166">
        <f t="shared" si="10"/>
        <v>0.997</v>
      </c>
      <c r="Q52" s="12">
        <f t="shared" si="9"/>
        <v>2.6829999999999998</v>
      </c>
      <c r="R52" s="88"/>
      <c r="S52" s="43">
        <v>0.85699999999999998</v>
      </c>
      <c r="U52" s="184">
        <f t="shared" si="11"/>
        <v>15.4</v>
      </c>
      <c r="V52" s="83">
        <f>W52</f>
        <v>107.8</v>
      </c>
      <c r="W52" s="88">
        <f>C52*U52</f>
        <v>107.8</v>
      </c>
      <c r="X52" s="83">
        <f>Y52</f>
        <v>92.384599999999992</v>
      </c>
      <c r="Y52" s="211">
        <f>W52*S52</f>
        <v>92.384599999999992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0.20799999999999999</v>
      </c>
      <c r="N53" s="165">
        <v>0.308</v>
      </c>
      <c r="O53" s="165">
        <v>0.44600000000000001</v>
      </c>
      <c r="P53" s="165">
        <f t="shared" si="10"/>
        <v>0.96199999999999997</v>
      </c>
      <c r="Q53" s="12">
        <f t="shared" si="9"/>
        <v>2.1619999999999999</v>
      </c>
      <c r="S53" s="43">
        <v>0.312</v>
      </c>
      <c r="U53" s="184">
        <f t="shared" si="11"/>
        <v>36.200000000000003</v>
      </c>
      <c r="V53" s="83">
        <f>W53</f>
        <v>253.40000000000003</v>
      </c>
      <c r="W53" s="83">
        <f>C53*U53</f>
        <v>253.40000000000003</v>
      </c>
      <c r="X53" s="88">
        <f>Y53</f>
        <v>79.060800000000015</v>
      </c>
      <c r="Y53" s="100">
        <f>W53*S53</f>
        <v>79.060800000000015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0.14199999999999999</v>
      </c>
      <c r="N54" s="165">
        <v>0.21299999999999999</v>
      </c>
      <c r="O54" s="165">
        <v>0.64500000000000002</v>
      </c>
      <c r="P54" s="165">
        <f t="shared" si="10"/>
        <v>1</v>
      </c>
      <c r="Q54" s="12">
        <f t="shared" si="9"/>
        <v>2.5030000000000001</v>
      </c>
      <c r="S54" s="43">
        <v>1</v>
      </c>
      <c r="U54" s="184">
        <f t="shared" si="11"/>
        <v>24.85</v>
      </c>
      <c r="V54" s="83">
        <f>W54</f>
        <v>173.95000000000002</v>
      </c>
      <c r="W54" s="83">
        <f>C54*U54</f>
        <v>173.95000000000002</v>
      </c>
      <c r="X54" s="83">
        <f>Y54</f>
        <v>173.95000000000002</v>
      </c>
      <c r="Y54" s="100">
        <f>W54*S54</f>
        <v>173.95000000000002</v>
      </c>
    </row>
    <row r="55" spans="1:26" x14ac:dyDescent="0.25">
      <c r="A55" t="s">
        <v>94</v>
      </c>
      <c r="B55" t="s">
        <v>62</v>
      </c>
      <c r="C55" s="65">
        <v>1</v>
      </c>
      <c r="M55" s="165">
        <v>0.124</v>
      </c>
      <c r="N55" s="165">
        <v>0.28799999999999998</v>
      </c>
      <c r="O55" s="165">
        <v>0.57399999999999995</v>
      </c>
      <c r="P55" s="165">
        <f t="shared" si="10"/>
        <v>0.98599999999999999</v>
      </c>
      <c r="Q55" s="12">
        <f t="shared" si="9"/>
        <v>2.4219999999999997</v>
      </c>
      <c r="S55" s="43">
        <v>0.8</v>
      </c>
      <c r="U55" s="184">
        <f t="shared" si="11"/>
        <v>26.799999999999997</v>
      </c>
      <c r="W55" s="83">
        <f>C55*U55</f>
        <v>26.799999999999997</v>
      </c>
      <c r="X55" s="88"/>
      <c r="Y55" s="100">
        <f>W55*S55</f>
        <v>21.439999999999998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0.06</v>
      </c>
      <c r="N56" s="166">
        <v>0.152</v>
      </c>
      <c r="O56" s="166">
        <v>0.78400000000000003</v>
      </c>
      <c r="P56" s="166">
        <f t="shared" si="10"/>
        <v>0.996</v>
      </c>
      <c r="Q56" s="12">
        <f t="shared" si="9"/>
        <v>2.7160000000000002</v>
      </c>
      <c r="S56" s="43">
        <v>0.8</v>
      </c>
      <c r="U56" s="184">
        <f t="shared" si="11"/>
        <v>13.6</v>
      </c>
      <c r="V56" s="88"/>
      <c r="W56" s="83">
        <f>C56*U56</f>
        <v>13.6</v>
      </c>
      <c r="X56" s="88"/>
      <c r="Y56" s="100">
        <f>W56*S56</f>
        <v>10.88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0.28499999999999998</v>
      </c>
      <c r="N57" s="165">
        <v>0.34499999999999997</v>
      </c>
      <c r="O57" s="165">
        <v>0.308</v>
      </c>
      <c r="P57" s="165">
        <f t="shared" si="10"/>
        <v>0.93799999999999994</v>
      </c>
      <c r="Q57" s="12">
        <f t="shared" si="9"/>
        <v>1.8989999999999998</v>
      </c>
      <c r="S57" s="43">
        <v>0.8</v>
      </c>
      <c r="U57" s="184">
        <f t="shared" si="11"/>
        <v>45.75</v>
      </c>
      <c r="V57" s="83">
        <f>W57</f>
        <v>183</v>
      </c>
      <c r="W57" s="83">
        <f>C57*U57</f>
        <v>183</v>
      </c>
      <c r="X57" s="88">
        <f>Y57</f>
        <v>146.4</v>
      </c>
      <c r="Y57" s="100">
        <f>W57*S57</f>
        <v>146.4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0.128</v>
      </c>
      <c r="N58" s="165">
        <v>0.26500000000000001</v>
      </c>
      <c r="O58" s="165">
        <v>0.59399999999999997</v>
      </c>
      <c r="P58" s="165">
        <f t="shared" si="10"/>
        <v>0.98699999999999999</v>
      </c>
      <c r="Q58" s="12">
        <f t="shared" si="9"/>
        <v>2.44</v>
      </c>
      <c r="S58" s="43">
        <v>1</v>
      </c>
      <c r="U58" s="184">
        <f t="shared" si="11"/>
        <v>26.05</v>
      </c>
      <c r="V58" s="83">
        <f>W58</f>
        <v>104.2</v>
      </c>
      <c r="W58" s="83">
        <f>C58*U58</f>
        <v>104.2</v>
      </c>
      <c r="X58" s="88">
        <f>Y58</f>
        <v>104.2</v>
      </c>
      <c r="Y58" s="100">
        <f>W58*S58</f>
        <v>104.2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0.191</v>
      </c>
      <c r="N59" s="165">
        <f t="shared" ref="N59:O59" si="12">AVERAGE(N49:N50)</f>
        <v>0.114</v>
      </c>
      <c r="O59" s="165">
        <f t="shared" si="12"/>
        <v>0.67700000000000005</v>
      </c>
      <c r="P59" s="165">
        <f t="shared" si="10"/>
        <v>0.98199999999999998</v>
      </c>
      <c r="Q59" s="12">
        <f t="shared" si="9"/>
        <v>2.4500000000000002</v>
      </c>
      <c r="S59" s="43">
        <v>0.45400000000000001</v>
      </c>
      <c r="U59" s="184">
        <f t="shared" si="11"/>
        <v>24.8</v>
      </c>
      <c r="V59" s="83">
        <f>W59</f>
        <v>173.6</v>
      </c>
      <c r="W59" s="83">
        <f>C59*U59</f>
        <v>173.6</v>
      </c>
      <c r="X59" s="88">
        <f>Y59</f>
        <v>78.814400000000006</v>
      </c>
      <c r="Y59" s="100">
        <f>W59*S59</f>
        <v>78.814400000000006</v>
      </c>
    </row>
    <row r="60" spans="1:26" x14ac:dyDescent="0.25">
      <c r="A60" t="s">
        <v>10</v>
      </c>
      <c r="B60" t="s">
        <v>50</v>
      </c>
      <c r="C60" s="65">
        <v>1</v>
      </c>
      <c r="M60" s="165">
        <v>0.23899999999999999</v>
      </c>
      <c r="N60" s="165">
        <v>0.24</v>
      </c>
      <c r="O60" s="165">
        <v>0.504</v>
      </c>
      <c r="P60" s="165">
        <f t="shared" si="10"/>
        <v>0.98299999999999998</v>
      </c>
      <c r="Q60" s="12">
        <f t="shared" si="9"/>
        <v>2.2309999999999999</v>
      </c>
      <c r="S60" s="43">
        <v>0.85699999999999998</v>
      </c>
      <c r="U60" s="184">
        <f t="shared" si="11"/>
        <v>35.9</v>
      </c>
      <c r="W60" s="83">
        <f>C60*U60</f>
        <v>35.9</v>
      </c>
      <c r="X60" s="83"/>
      <c r="Y60" s="100">
        <f>W60*S60</f>
        <v>30.766299999999998</v>
      </c>
    </row>
    <row r="61" spans="1:26" x14ac:dyDescent="0.25">
      <c r="A61" t="s">
        <v>11</v>
      </c>
      <c r="B61" t="s">
        <v>51</v>
      </c>
      <c r="C61" s="65">
        <v>1</v>
      </c>
      <c r="M61" s="74">
        <v>0.28999999999999998</v>
      </c>
      <c r="N61" s="74">
        <v>0.33900000000000002</v>
      </c>
      <c r="O61" s="74">
        <v>0.34899999999999998</v>
      </c>
      <c r="P61" s="74">
        <f t="shared" si="10"/>
        <v>0.97799999999999998</v>
      </c>
      <c r="Q61" s="12">
        <f t="shared" si="9"/>
        <v>2.0149999999999997</v>
      </c>
      <c r="S61" s="43">
        <v>0.81499999999999995</v>
      </c>
      <c r="U61" s="184">
        <f>((M61*M$9)+(N61*N$9)+(O61*O$9))</f>
        <v>51.85</v>
      </c>
      <c r="W61" s="83">
        <f>C61*U61</f>
        <v>51.85</v>
      </c>
      <c r="X61" s="83"/>
      <c r="Y61" s="100">
        <f>W61*S61</f>
        <v>42.257750000000001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0.16800000000000001</v>
      </c>
      <c r="N62" s="165">
        <v>0.35</v>
      </c>
      <c r="O62" s="165">
        <v>0.47499999999999998</v>
      </c>
      <c r="P62" s="165">
        <f t="shared" si="10"/>
        <v>0.99299999999999999</v>
      </c>
      <c r="Q62" s="12">
        <f t="shared" si="9"/>
        <v>2.2929999999999997</v>
      </c>
      <c r="S62" s="43">
        <v>1</v>
      </c>
      <c r="U62" s="184">
        <f>((M62*M$8)+(N62*N$8)+(O62*O$8))</f>
        <v>34.299999999999997</v>
      </c>
      <c r="V62" s="83">
        <f>W62</f>
        <v>137.19999999999999</v>
      </c>
      <c r="W62" s="83">
        <f>C62*U62</f>
        <v>137.19999999999999</v>
      </c>
      <c r="X62" s="83">
        <f>Y62</f>
        <v>137.19999999999999</v>
      </c>
      <c r="Y62" s="100">
        <f>W62*S62</f>
        <v>137.19999999999999</v>
      </c>
    </row>
    <row r="63" spans="1:26" x14ac:dyDescent="0.25">
      <c r="A63" t="s">
        <v>13</v>
      </c>
      <c r="B63" t="s">
        <v>53</v>
      </c>
      <c r="C63" s="65">
        <v>1</v>
      </c>
      <c r="M63" s="74">
        <v>0.219</v>
      </c>
      <c r="N63" s="74">
        <v>0.34</v>
      </c>
      <c r="O63" s="74">
        <v>0.41399999999999998</v>
      </c>
      <c r="P63" s="74">
        <f t="shared" si="10"/>
        <v>0.97300000000000009</v>
      </c>
      <c r="Q63" s="12">
        <f t="shared" si="9"/>
        <v>2.141</v>
      </c>
      <c r="S63" s="43">
        <v>1</v>
      </c>
      <c r="U63" s="184">
        <f>((M63*M$9)+(N63*N$9)+(O63*O$9))</f>
        <v>58.4</v>
      </c>
      <c r="W63" s="83">
        <f>C63*U63</f>
        <v>58.4</v>
      </c>
      <c r="X63" s="83"/>
      <c r="Y63" s="100">
        <f>W63*S63</f>
        <v>58.4</v>
      </c>
    </row>
    <row r="64" spans="1:26" x14ac:dyDescent="0.25">
      <c r="A64" t="s">
        <v>14</v>
      </c>
      <c r="B64" t="s">
        <v>54</v>
      </c>
      <c r="C64" s="65">
        <v>1</v>
      </c>
      <c r="M64" s="74">
        <v>0.42899999999999999</v>
      </c>
      <c r="N64" s="74">
        <v>0.23899999999999999</v>
      </c>
      <c r="O64" s="74">
        <v>0.32200000000000001</v>
      </c>
      <c r="P64" s="74">
        <f t="shared" si="10"/>
        <v>0.99</v>
      </c>
      <c r="Q64" s="12">
        <f t="shared" si="9"/>
        <v>1.873</v>
      </c>
      <c r="S64" s="43">
        <v>1</v>
      </c>
      <c r="U64" s="184">
        <f>((M64*M$9)+(N64*N$9)+(O64*O$9))</f>
        <v>44.150000000000006</v>
      </c>
      <c r="W64" s="83">
        <f>C64*U64</f>
        <v>44.150000000000006</v>
      </c>
      <c r="X64" s="83"/>
      <c r="Y64" s="100">
        <f>W64*S64</f>
        <v>44.150000000000006</v>
      </c>
    </row>
    <row r="65" spans="1:26" x14ac:dyDescent="0.25">
      <c r="A65" t="s">
        <v>15</v>
      </c>
      <c r="B65" t="s">
        <v>55</v>
      </c>
      <c r="C65" s="65">
        <v>1</v>
      </c>
      <c r="M65" s="74">
        <v>0.23899999999999999</v>
      </c>
      <c r="N65" s="74">
        <v>0.53200000000000003</v>
      </c>
      <c r="O65" s="74">
        <v>0.217</v>
      </c>
      <c r="P65" s="74">
        <f t="shared" si="10"/>
        <v>0.98799999999999999</v>
      </c>
      <c r="Q65" s="12">
        <f t="shared" si="9"/>
        <v>1.954</v>
      </c>
      <c r="S65" s="43">
        <v>1</v>
      </c>
      <c r="U65" s="184">
        <f>((M65*M$9)+(N65*N$9)+(O65*O$9))</f>
        <v>48.3</v>
      </c>
      <c r="W65" s="83">
        <f>C65*U65</f>
        <v>48.3</v>
      </c>
      <c r="X65" s="83"/>
      <c r="Y65" s="100">
        <f>W65*S65</f>
        <v>48.3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0.48199999999999998</v>
      </c>
      <c r="N66" s="74">
        <v>0.38900000000000001</v>
      </c>
      <c r="O66" s="74">
        <v>0.109</v>
      </c>
      <c r="P66" s="74">
        <f t="shared" si="10"/>
        <v>0.98</v>
      </c>
      <c r="Q66" s="12">
        <f t="shared" si="9"/>
        <v>1.587</v>
      </c>
      <c r="S66" s="43">
        <v>0.81499999999999995</v>
      </c>
      <c r="U66" s="184">
        <f>((M66*M$9)+(N66*N$9)+(O66*O$9))</f>
        <v>30.35</v>
      </c>
      <c r="V66" s="83">
        <f>W66</f>
        <v>212.45000000000002</v>
      </c>
      <c r="W66" s="83">
        <f>C66*U66</f>
        <v>212.45000000000002</v>
      </c>
      <c r="X66" s="88">
        <f>Y66</f>
        <v>173.14675</v>
      </c>
      <c r="Y66" s="100">
        <f>W66*S66</f>
        <v>173.14675</v>
      </c>
    </row>
    <row r="67" spans="1:26" x14ac:dyDescent="0.25">
      <c r="A67" t="s">
        <v>17</v>
      </c>
      <c r="B67" t="s">
        <v>57</v>
      </c>
      <c r="C67" s="65">
        <v>1</v>
      </c>
      <c r="M67" s="165">
        <v>0.23400000000000001</v>
      </c>
      <c r="N67" s="165">
        <v>0.18</v>
      </c>
      <c r="O67" s="165">
        <v>0.56200000000000006</v>
      </c>
      <c r="P67" s="165">
        <f t="shared" si="10"/>
        <v>0.97600000000000009</v>
      </c>
      <c r="Q67" s="12">
        <f t="shared" si="9"/>
        <v>2.2800000000000002</v>
      </c>
      <c r="S67" s="43">
        <v>0.27400000000000002</v>
      </c>
      <c r="U67" s="184">
        <f>((M67*M$8)+(N67*N$8)+(O67*O$8))</f>
        <v>32.400000000000006</v>
      </c>
      <c r="W67" s="83">
        <f>C67*U67</f>
        <v>32.400000000000006</v>
      </c>
      <c r="X67" s="83"/>
      <c r="Y67" s="100">
        <f>W67*S67</f>
        <v>8.8776000000000028</v>
      </c>
    </row>
    <row r="68" spans="1:26" x14ac:dyDescent="0.25">
      <c r="A68" t="s">
        <v>18</v>
      </c>
      <c r="B68" t="s">
        <v>58</v>
      </c>
      <c r="C68" s="65">
        <v>1</v>
      </c>
      <c r="M68" s="74">
        <v>0.48599999999999999</v>
      </c>
      <c r="N68" s="74">
        <v>0.32100000000000001</v>
      </c>
      <c r="O68" s="74">
        <v>0.17</v>
      </c>
      <c r="P68" s="74">
        <f t="shared" si="10"/>
        <v>0.97699999999999998</v>
      </c>
      <c r="Q68" s="12">
        <f t="shared" si="9"/>
        <v>1.6380000000000001</v>
      </c>
      <c r="S68" s="43">
        <v>1</v>
      </c>
      <c r="U68" s="184">
        <f>((M68*M$9)+(N68*N$9)+(O68*O$9))</f>
        <v>33.049999999999997</v>
      </c>
      <c r="W68" s="83">
        <f>C68*U68</f>
        <v>33.049999999999997</v>
      </c>
      <c r="X68" s="83"/>
      <c r="Y68" s="100">
        <f>W68*S68</f>
        <v>33.049999999999997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0.39</v>
      </c>
      <c r="N69" s="92">
        <v>0.42099999999999999</v>
      </c>
      <c r="O69" s="92">
        <v>0.186</v>
      </c>
      <c r="P69" s="92">
        <f t="shared" si="10"/>
        <v>0.99699999999999989</v>
      </c>
      <c r="Q69" s="13">
        <f t="shared" si="9"/>
        <v>1.79</v>
      </c>
      <c r="R69" s="89"/>
      <c r="S69" s="7">
        <v>0.85699999999999998</v>
      </c>
      <c r="T69" s="14"/>
      <c r="U69" s="192">
        <f>((M69*M$9)+(N69*N$9)+(O69*O$9))</f>
        <v>39.650000000000006</v>
      </c>
      <c r="V69" s="88">
        <f>W69</f>
        <v>158.60000000000002</v>
      </c>
      <c r="W69" s="89">
        <f>C69*U69</f>
        <v>158.60000000000002</v>
      </c>
      <c r="X69" s="88">
        <f>Y69</f>
        <v>135.92020000000002</v>
      </c>
      <c r="Y69" s="103">
        <f>W69*S69</f>
        <v>135.92020000000002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33.939473684210519</v>
      </c>
      <c r="V70" s="87">
        <f>SUM(V51:V69)/(C70-9)</f>
        <v>29.025454545454547</v>
      </c>
      <c r="W70" s="87">
        <f>SUM(W51:W69)/C70</f>
        <v>30.325781250000006</v>
      </c>
      <c r="X70" s="87">
        <f>SUM(X51:X69)/(C70-9)</f>
        <v>21.749450000000003</v>
      </c>
      <c r="Y70" s="98">
        <f>SUM(Y51:Y69)/C70</f>
        <v>23.349084375000004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0.32800000000000001</v>
      </c>
      <c r="G72" s="159">
        <v>0.14899999999999999</v>
      </c>
      <c r="H72" s="159">
        <v>0.13800000000000001</v>
      </c>
      <c r="I72" s="159">
        <v>0.19600000000000001</v>
      </c>
      <c r="J72" s="159">
        <v>0.17599999999999999</v>
      </c>
      <c r="K72" s="64">
        <f t="shared" ref="K72:K84" si="13">SUM(F72:J72)</f>
        <v>0.98699999999999988</v>
      </c>
      <c r="L72" s="14">
        <f t="shared" ref="L72:L84" si="14">((F72*F$7)+(G72*G$7)+(H72*H$7)+(I72*I$7)+(J72*J$7))</f>
        <v>2.7039999999999997</v>
      </c>
      <c r="M72" s="75"/>
      <c r="N72" s="75"/>
      <c r="O72" s="75"/>
      <c r="P72" s="75"/>
      <c r="U72" s="184">
        <f t="shared" ref="U72:U81" si="15">((F72*F$8)+(G72*G$8)+(H72*H$8)+(I72*I$8)+(J72*J$8))</f>
        <v>42.924999999999997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0.11</v>
      </c>
      <c r="G73" s="163">
        <v>0.109</v>
      </c>
      <c r="H73" s="163">
        <v>0.115</v>
      </c>
      <c r="I73" s="163">
        <v>0.193</v>
      </c>
      <c r="J73" s="163">
        <v>0.46500000000000002</v>
      </c>
      <c r="K73" s="5">
        <f t="shared" si="13"/>
        <v>0.99199999999999999</v>
      </c>
      <c r="L73" s="14">
        <f t="shared" si="14"/>
        <v>3.7700000000000005</v>
      </c>
      <c r="U73" s="184">
        <f t="shared" si="15"/>
        <v>69.45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3.9E-2</v>
      </c>
      <c r="G74" s="163">
        <v>0.05</v>
      </c>
      <c r="H74" s="163">
        <v>0.17199999999999999</v>
      </c>
      <c r="I74" s="163">
        <v>0.35099999999999998</v>
      </c>
      <c r="J74" s="163">
        <v>0.38</v>
      </c>
      <c r="K74" s="5">
        <f t="shared" si="13"/>
        <v>0.99199999999999999</v>
      </c>
      <c r="L74" s="14">
        <f t="shared" si="14"/>
        <v>3.9590000000000001</v>
      </c>
      <c r="U74" s="184">
        <f t="shared" si="15"/>
        <v>74.174999999999997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7.5999999999999998E-2</v>
      </c>
      <c r="G75" s="163">
        <v>0.08</v>
      </c>
      <c r="H75" s="163">
        <v>0.13900000000000001</v>
      </c>
      <c r="I75" s="163">
        <v>0.318</v>
      </c>
      <c r="J75" s="163">
        <v>0.35699999999999998</v>
      </c>
      <c r="K75" s="5">
        <f t="shared" si="13"/>
        <v>0.97</v>
      </c>
      <c r="L75" s="14">
        <f t="shared" si="14"/>
        <v>3.71</v>
      </c>
      <c r="U75" s="184">
        <f t="shared" si="15"/>
        <v>68.5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0.152</v>
      </c>
      <c r="G76" s="163">
        <v>0.11899999999999999</v>
      </c>
      <c r="H76" s="163">
        <v>0.129</v>
      </c>
      <c r="I76" s="163">
        <v>0.187</v>
      </c>
      <c r="J76" s="163">
        <v>0.38500000000000001</v>
      </c>
      <c r="K76" s="5">
        <f>SUM(F76:J76)</f>
        <v>0.97199999999999998</v>
      </c>
      <c r="L76" s="121">
        <f>((F76*F$7)+(G76*G$7)+(H76*H$7)+(I76*I$7)+(J76*J$7))</f>
        <v>3.45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61.95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0.14599999999999999</v>
      </c>
      <c r="G77" s="163">
        <v>8.6999999999999994E-2</v>
      </c>
      <c r="H77" s="163">
        <v>0.182</v>
      </c>
      <c r="I77" s="163">
        <v>0.28199999999999997</v>
      </c>
      <c r="J77" s="163">
        <v>0.23499999999999999</v>
      </c>
      <c r="K77" s="5">
        <f>SUM(F77:J77)</f>
        <v>0.93199999999999994</v>
      </c>
      <c r="L77" s="121">
        <f>((F77*F$7)+(G77*G$7)+(H77*H$7)+(I77*I$7)+(J77*J$7))</f>
        <v>3.1689999999999996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55.924999999999997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2.7E-2</v>
      </c>
      <c r="G79" s="163">
        <v>2.9000000000000001E-2</v>
      </c>
      <c r="H79" s="163">
        <v>7.6999999999999999E-2</v>
      </c>
      <c r="I79" s="163">
        <v>0.219</v>
      </c>
      <c r="J79" s="163">
        <v>0.63500000000000001</v>
      </c>
      <c r="K79" s="5">
        <f t="shared" si="13"/>
        <v>0.98699999999999999</v>
      </c>
      <c r="L79" s="14">
        <f t="shared" si="14"/>
        <v>4.367</v>
      </c>
      <c r="U79" s="184">
        <f t="shared" si="15"/>
        <v>84.5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0.14799999999999999</v>
      </c>
      <c r="G80" s="163">
        <v>0.14299999999999999</v>
      </c>
      <c r="H80" s="163">
        <v>0.121</v>
      </c>
      <c r="I80" s="163">
        <v>0.24399999999999999</v>
      </c>
      <c r="J80" s="163">
        <v>0.32900000000000001</v>
      </c>
      <c r="K80" s="5">
        <f t="shared" si="13"/>
        <v>0.98499999999999988</v>
      </c>
      <c r="L80" s="14">
        <f t="shared" si="14"/>
        <v>3.4180000000000001</v>
      </c>
      <c r="U80" s="184">
        <f t="shared" si="15"/>
        <v>60.825000000000003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0.191</v>
      </c>
      <c r="G81" s="163">
        <v>0.17899999999999999</v>
      </c>
      <c r="H81" s="163">
        <v>0.19900000000000001</v>
      </c>
      <c r="I81" s="163">
        <v>0.24099999999999999</v>
      </c>
      <c r="J81" s="163">
        <v>0.184</v>
      </c>
      <c r="K81" s="5">
        <f t="shared" si="13"/>
        <v>0.99399999999999999</v>
      </c>
      <c r="L81" s="14">
        <f t="shared" si="14"/>
        <v>3.03</v>
      </c>
      <c r="U81" s="184">
        <f t="shared" si="15"/>
        <v>50.9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4.3999999999999997E-2</v>
      </c>
      <c r="G83" s="5">
        <v>6.7000000000000004E-2</v>
      </c>
      <c r="H83" s="5">
        <v>0.127</v>
      </c>
      <c r="I83" s="5">
        <v>0.315</v>
      </c>
      <c r="J83" s="5">
        <v>0.442</v>
      </c>
      <c r="K83" s="5">
        <f t="shared" si="13"/>
        <v>0.99499999999999988</v>
      </c>
      <c r="L83" s="121">
        <f t="shared" si="14"/>
        <v>4.0289999999999999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3.1E-2</v>
      </c>
      <c r="G84" s="141">
        <v>2.9000000000000001E-2</v>
      </c>
      <c r="H84" s="141">
        <v>8.6999999999999994E-2</v>
      </c>
      <c r="I84" s="141">
        <v>0.182</v>
      </c>
      <c r="J84" s="141">
        <v>0.65700000000000003</v>
      </c>
      <c r="K84" s="141">
        <f t="shared" si="13"/>
        <v>0.98599999999999999</v>
      </c>
      <c r="L84" s="142">
        <f t="shared" si="14"/>
        <v>4.3629999999999995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62.195000000000007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65.408333333333331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8346-01FE-4049-BA6F-F4D2CFB7CBDF}">
  <sheetPr>
    <pageSetUpPr fitToPage="1"/>
  </sheetPr>
  <dimension ref="A1:Z93"/>
  <sheetViews>
    <sheetView zoomScale="80" zoomScaleNormal="80" workbookViewId="0">
      <pane xSplit="3" ySplit="9" topLeftCell="F43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220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0.33</v>
      </c>
      <c r="G12" s="196">
        <v>1.7000000000000001E-2</v>
      </c>
      <c r="H12" s="196">
        <v>5.6000000000000001E-2</v>
      </c>
      <c r="I12" s="196">
        <v>8.8999999999999996E-2</v>
      </c>
      <c r="J12" s="196">
        <v>0.501</v>
      </c>
      <c r="K12" s="196">
        <f t="shared" ref="K12:K13" si="0">SUM(F12:J12)</f>
        <v>0.99299999999999999</v>
      </c>
      <c r="L12" s="197">
        <f t="shared" ref="L12:L13" si="1">((F12*F$7)+(G12*G$7)+(H12*H$7)+(I12*I$7)+(J12*J$7))</f>
        <v>3.3929999999999998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0.5</v>
      </c>
      <c r="G13" s="196">
        <v>0.02</v>
      </c>
      <c r="H13" s="196">
        <v>4.5999999999999999E-2</v>
      </c>
      <c r="I13" s="196">
        <v>3.6999999999999998E-2</v>
      </c>
      <c r="J13" s="196">
        <v>0.36599999999999999</v>
      </c>
      <c r="K13" s="196">
        <f t="shared" si="0"/>
        <v>0.96900000000000008</v>
      </c>
      <c r="L13" s="197">
        <f t="shared" si="1"/>
        <v>2.6560000000000001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0.23300000000000001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23.3</v>
      </c>
      <c r="V14" s="180">
        <f>W14</f>
        <v>93.2</v>
      </c>
      <c r="W14" s="180">
        <f>C14*U14</f>
        <v>93.2</v>
      </c>
      <c r="X14" s="180">
        <f>Y14</f>
        <v>75.957999999999998</v>
      </c>
      <c r="Y14" s="182">
        <f>W14*S14</f>
        <v>75.957999999999998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0.13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13</v>
      </c>
      <c r="V15" s="83">
        <f>W15</f>
        <v>91</v>
      </c>
      <c r="W15" s="83">
        <f>C15*U15</f>
        <v>91</v>
      </c>
      <c r="X15" s="83">
        <f>Y15</f>
        <v>77.986999999999995</v>
      </c>
      <c r="Y15" s="108">
        <f>W15*S15</f>
        <v>77.986999999999995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0.57999999999999996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57.999999999999993</v>
      </c>
      <c r="V16" s="88">
        <f>W16</f>
        <v>405.99999999999994</v>
      </c>
      <c r="W16" s="83">
        <f>C16*U16</f>
        <v>405.99999999999994</v>
      </c>
      <c r="X16" s="88">
        <f>Y16</f>
        <v>126.67199999999998</v>
      </c>
      <c r="Y16" s="108">
        <f>W16*S16</f>
        <v>126.67199999999998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0.45300000000000001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45.300000000000004</v>
      </c>
      <c r="V17" s="83">
        <f>W17</f>
        <v>317.10000000000002</v>
      </c>
      <c r="W17" s="83">
        <f>C17*U17</f>
        <v>317.10000000000002</v>
      </c>
      <c r="X17" s="83">
        <f>Y17</f>
        <v>317.10000000000002</v>
      </c>
      <c r="Y17" s="108">
        <f>W17*S17</f>
        <v>317.10000000000002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0.752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75.2</v>
      </c>
      <c r="V18" s="88"/>
      <c r="W18" s="88">
        <f>C18*U18</f>
        <v>75.2</v>
      </c>
      <c r="X18" s="88"/>
      <c r="Y18" s="109">
        <f>W18*S18</f>
        <v>60.160000000000004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0.16200000000000001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16.2</v>
      </c>
      <c r="V19" s="88"/>
      <c r="W19" s="83">
        <f>C19*U19</f>
        <v>16.2</v>
      </c>
      <c r="X19" s="88"/>
      <c r="Y19" s="108">
        <f>W19*S19</f>
        <v>12.96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f>13/135</f>
        <v>9.6296296296296297E-2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9.6296296296296298</v>
      </c>
      <c r="V20" s="88">
        <f>W20</f>
        <v>38.518518518518519</v>
      </c>
      <c r="W20" s="88">
        <f>C20*U20</f>
        <v>38.518518518518519</v>
      </c>
      <c r="X20" s="88">
        <f>Y20</f>
        <v>30.814814814814817</v>
      </c>
      <c r="Y20" s="109">
        <f>W20*S20</f>
        <v>30.814814814814817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0.59599999999999997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59.599999999999994</v>
      </c>
      <c r="V21" s="88">
        <f>W21</f>
        <v>238.39999999999998</v>
      </c>
      <c r="W21" s="83">
        <f>C21*U21</f>
        <v>238.39999999999998</v>
      </c>
      <c r="X21" s="88">
        <f>Y21</f>
        <v>238.39999999999998</v>
      </c>
      <c r="Y21" s="108">
        <f>W21*S21</f>
        <v>238.39999999999998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0.41500000000000004</v>
      </c>
      <c r="G22" s="159">
        <f t="shared" ref="G22:J22" si="3">AVERAGE(G12:G13)</f>
        <v>1.8500000000000003E-2</v>
      </c>
      <c r="H22" s="159">
        <f t="shared" si="3"/>
        <v>5.1000000000000004E-2</v>
      </c>
      <c r="I22" s="159">
        <f t="shared" si="3"/>
        <v>6.3E-2</v>
      </c>
      <c r="J22" s="159">
        <f t="shared" si="3"/>
        <v>0.4335</v>
      </c>
      <c r="K22" s="159">
        <f t="shared" ref="K22:K32" si="4">SUM(F22:J22)</f>
        <v>0.98100000000000009</v>
      </c>
      <c r="L22" s="14">
        <f t="shared" ref="L22:L32" si="5">((F22*F$7)+(G22*G$7)+(H22*H$7)+(I22*I$7)+(J22*J$7))</f>
        <v>3.0245000000000002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51.087499999999999</v>
      </c>
      <c r="V22" s="88">
        <f>W22</f>
        <v>357.61250000000001</v>
      </c>
      <c r="W22" s="83">
        <f>C22*U22</f>
        <v>357.61250000000001</v>
      </c>
      <c r="X22" s="88">
        <f>Y22</f>
        <v>162.356075</v>
      </c>
      <c r="Y22" s="108">
        <f>W22*S22</f>
        <v>162.356075</v>
      </c>
    </row>
    <row r="23" spans="1:26" x14ac:dyDescent="0.25">
      <c r="A23" t="s">
        <v>0</v>
      </c>
      <c r="B23" t="s">
        <v>50</v>
      </c>
      <c r="C23" s="153">
        <v>1</v>
      </c>
      <c r="F23" s="163">
        <v>0.33100000000000002</v>
      </c>
      <c r="G23" s="163">
        <v>7.2999999999999995E-2</v>
      </c>
      <c r="H23" s="163">
        <v>0.127</v>
      </c>
      <c r="I23" s="163">
        <v>0.10199999999999999</v>
      </c>
      <c r="J23" s="163">
        <v>0.36299999999999999</v>
      </c>
      <c r="K23" s="163">
        <f t="shared" si="4"/>
        <v>0.996</v>
      </c>
      <c r="L23" s="14">
        <f t="shared" si="5"/>
        <v>3.081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52.125</v>
      </c>
      <c r="W23" s="83">
        <f>C23*U23</f>
        <v>52.125</v>
      </c>
      <c r="X23" s="83"/>
      <c r="Y23" s="108">
        <f>W23*S23</f>
        <v>44.671124999999996</v>
      </c>
    </row>
    <row r="24" spans="1:26" x14ac:dyDescent="0.25">
      <c r="A24" t="s">
        <v>1</v>
      </c>
      <c r="B24" t="s">
        <v>51</v>
      </c>
      <c r="C24" s="153">
        <v>1</v>
      </c>
      <c r="F24" s="10">
        <v>0.753</v>
      </c>
      <c r="G24" s="10">
        <v>3.6999999999999998E-2</v>
      </c>
      <c r="H24" s="10">
        <v>0.09</v>
      </c>
      <c r="I24" s="10">
        <v>2.4E-2</v>
      </c>
      <c r="J24" s="10">
        <v>7.4999999999999997E-2</v>
      </c>
      <c r="K24" s="10">
        <f t="shared" si="4"/>
        <v>0.97899999999999998</v>
      </c>
      <c r="L24" s="14">
        <f t="shared" si="5"/>
        <v>1.5680000000000001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83.174999999999997</v>
      </c>
      <c r="W24" s="83">
        <f>C24*U24</f>
        <v>83.174999999999997</v>
      </c>
      <c r="X24" s="83"/>
      <c r="Y24" s="108">
        <f>W24*S24</f>
        <v>67.787624999999991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8.2000000000000003E-2</v>
      </c>
      <c r="G25" s="163">
        <v>8.5000000000000006E-2</v>
      </c>
      <c r="H25" s="163">
        <v>0.318</v>
      </c>
      <c r="I25" s="163">
        <v>0.222</v>
      </c>
      <c r="J25" s="163">
        <v>0.29099999999999998</v>
      </c>
      <c r="K25" s="163">
        <f t="shared" si="4"/>
        <v>0.998</v>
      </c>
      <c r="L25" s="14">
        <f t="shared" si="5"/>
        <v>3.5489999999999995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63.774999999999991</v>
      </c>
      <c r="V25" s="83">
        <f>W25</f>
        <v>255.09999999999997</v>
      </c>
      <c r="W25" s="83">
        <f>C25*U25</f>
        <v>255.09999999999997</v>
      </c>
      <c r="X25" s="83">
        <f>Y25</f>
        <v>255.09999999999997</v>
      </c>
      <c r="Y25" s="108">
        <f>W25*S25</f>
        <v>255.09999999999997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0.92900000000000005</v>
      </c>
      <c r="G26" s="62">
        <v>3.4000000000000002E-2</v>
      </c>
      <c r="H26" s="62">
        <v>1.7999999999999999E-2</v>
      </c>
      <c r="I26" s="62">
        <v>1.2999999999999999E-2</v>
      </c>
      <c r="J26" s="62">
        <v>6.0000000000000001E-3</v>
      </c>
      <c r="K26" s="62">
        <f t="shared" si="4"/>
        <v>1</v>
      </c>
      <c r="L26" s="14">
        <f t="shared" si="5"/>
        <v>1.1330000000000002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96.675000000000011</v>
      </c>
      <c r="V26" s="88"/>
      <c r="W26" s="88">
        <f>C26*U26</f>
        <v>96.675000000000011</v>
      </c>
      <c r="X26" s="88"/>
      <c r="Y26" s="109">
        <f>W26*S26</f>
        <v>96.675000000000011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0.88500000000000001</v>
      </c>
      <c r="G27" s="10">
        <v>4.5999999999999999E-2</v>
      </c>
      <c r="H27" s="10">
        <v>3.2000000000000001E-2</v>
      </c>
      <c r="I27" s="10">
        <v>1.4E-2</v>
      </c>
      <c r="J27" s="10">
        <v>1.2999999999999999E-2</v>
      </c>
      <c r="K27" s="10">
        <f t="shared" si="4"/>
        <v>0.9900000000000001</v>
      </c>
      <c r="L27" s="14">
        <f t="shared" si="5"/>
        <v>1.194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93.899999999999991</v>
      </c>
      <c r="W27" s="83">
        <f>C27*U27</f>
        <v>93.899999999999991</v>
      </c>
      <c r="X27" s="83"/>
      <c r="Y27" s="108">
        <f>W27*S27</f>
        <v>93.899999999999991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0.76600000000000001</v>
      </c>
      <c r="G28" s="10">
        <v>0.10299999999999999</v>
      </c>
      <c r="H28" s="10">
        <v>7.9000000000000001E-2</v>
      </c>
      <c r="I28" s="10">
        <v>0.02</v>
      </c>
      <c r="J28" s="10">
        <v>3.2000000000000001E-2</v>
      </c>
      <c r="K28" s="10">
        <f t="shared" si="4"/>
        <v>1</v>
      </c>
      <c r="L28" s="14">
        <f t="shared" si="5"/>
        <v>1.4490000000000001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88.774999999999991</v>
      </c>
      <c r="W28" s="83">
        <f>C28*U28</f>
        <v>88.774999999999991</v>
      </c>
      <c r="X28" s="83"/>
      <c r="Y28" s="108">
        <f>W28*S28</f>
        <v>88.774999999999991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0.59</v>
      </c>
      <c r="G29" s="62">
        <v>0.161</v>
      </c>
      <c r="H29" s="62">
        <v>0.155</v>
      </c>
      <c r="I29" s="62">
        <v>6.5000000000000002E-2</v>
      </c>
      <c r="J29" s="62">
        <v>2E-3</v>
      </c>
      <c r="K29" s="62">
        <f t="shared" si="4"/>
        <v>0.97300000000000009</v>
      </c>
      <c r="L29" s="14">
        <f t="shared" si="5"/>
        <v>1.6469999999999998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80.45</v>
      </c>
      <c r="V29" s="88">
        <f>W29</f>
        <v>563.15</v>
      </c>
      <c r="W29" s="83">
        <f>C29*U29</f>
        <v>563.15</v>
      </c>
      <c r="X29" s="88">
        <f>Y29</f>
        <v>458.96724999999998</v>
      </c>
      <c r="Y29" s="108">
        <f>W29*S29</f>
        <v>458.96724999999998</v>
      </c>
    </row>
    <row r="30" spans="1:26" x14ac:dyDescent="0.25">
      <c r="A30" t="s">
        <v>7</v>
      </c>
      <c r="B30" t="s">
        <v>57</v>
      </c>
      <c r="C30" s="153">
        <v>1</v>
      </c>
      <c r="F30" s="163">
        <v>0.60899999999999999</v>
      </c>
      <c r="G30" s="163">
        <v>7.0000000000000007E-2</v>
      </c>
      <c r="H30" s="163">
        <v>8.5999999999999993E-2</v>
      </c>
      <c r="I30" s="163">
        <v>9.6000000000000002E-2</v>
      </c>
      <c r="J30" s="163">
        <v>5.8000000000000003E-2</v>
      </c>
      <c r="K30" s="163">
        <f t="shared" si="4"/>
        <v>0.91900000000000004</v>
      </c>
      <c r="L30" s="14">
        <f t="shared" si="5"/>
        <v>1.681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19.05</v>
      </c>
      <c r="W30" s="83">
        <f>C30*U30</f>
        <v>19.05</v>
      </c>
      <c r="X30" s="83"/>
      <c r="Y30" s="108">
        <f>W30*S30</f>
        <v>5.2197000000000005</v>
      </c>
    </row>
    <row r="31" spans="1:26" x14ac:dyDescent="0.25">
      <c r="A31" t="s">
        <v>8</v>
      </c>
      <c r="B31" t="s">
        <v>58</v>
      </c>
      <c r="C31" s="153">
        <v>1</v>
      </c>
      <c r="F31" s="10">
        <v>0.58799999999999997</v>
      </c>
      <c r="G31" s="10">
        <v>0.18</v>
      </c>
      <c r="H31" s="10">
        <v>0.14599999999999999</v>
      </c>
      <c r="I31" s="10">
        <v>5.8999999999999997E-2</v>
      </c>
      <c r="J31" s="10">
        <v>1.6E-2</v>
      </c>
      <c r="K31" s="10">
        <f t="shared" si="4"/>
        <v>0.9890000000000001</v>
      </c>
      <c r="L31" s="14">
        <f t="shared" si="5"/>
        <v>1.702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81.074999999999989</v>
      </c>
      <c r="W31" s="83">
        <f>C31*U31</f>
        <v>81.074999999999989</v>
      </c>
      <c r="X31" s="83"/>
      <c r="Y31" s="108">
        <f>W31*S31</f>
        <v>81.074999999999989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0.625</v>
      </c>
      <c r="G32" s="62">
        <v>0.13200000000000001</v>
      </c>
      <c r="H32" s="62">
        <v>0.151</v>
      </c>
      <c r="I32" s="62">
        <v>6.2E-2</v>
      </c>
      <c r="J32" s="62">
        <v>1.2999999999999999E-2</v>
      </c>
      <c r="K32" s="62">
        <f t="shared" si="4"/>
        <v>0.98299999999999998</v>
      </c>
      <c r="L32" s="14">
        <f t="shared" si="5"/>
        <v>1.655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81.5</v>
      </c>
      <c r="V32" s="88">
        <f>W32</f>
        <v>326</v>
      </c>
      <c r="W32" s="88">
        <f>C32*U32</f>
        <v>326</v>
      </c>
      <c r="X32" s="88">
        <f>Y32</f>
        <v>279.38200000000001</v>
      </c>
      <c r="Y32" s="109">
        <f>W32*S32</f>
        <v>279.38200000000001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57.46405945419103</v>
      </c>
      <c r="V33" s="87">
        <f>SUM(V14:V32)/(C33-9)</f>
        <v>48.837836700336695</v>
      </c>
      <c r="W33" s="87">
        <f>SUM(W14:W32)/C33</f>
        <v>51.441500289351858</v>
      </c>
      <c r="X33" s="87">
        <f>SUM(X14:X32)/(C33-9)</f>
        <v>36.777038905723899</v>
      </c>
      <c r="Y33" s="98">
        <f>SUM(Y14:Y32)/C33</f>
        <v>40.21813421585648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0.23799999999999999</v>
      </c>
      <c r="G35" s="5">
        <v>0.17299999999999999</v>
      </c>
      <c r="H35" s="5">
        <v>0.26600000000000001</v>
      </c>
      <c r="I35" s="5">
        <v>0.22500000000000001</v>
      </c>
      <c r="J35" s="5">
        <v>9.8000000000000004E-2</v>
      </c>
      <c r="K35" s="5">
        <f>SUM(F35:J35)</f>
        <v>1</v>
      </c>
    </row>
    <row r="36" spans="1:26" x14ac:dyDescent="0.25">
      <c r="A36" s="63" t="s">
        <v>21</v>
      </c>
      <c r="B36" s="63" t="s">
        <v>140</v>
      </c>
      <c r="C36" s="125"/>
      <c r="F36" s="163">
        <v>0.64</v>
      </c>
      <c r="G36" s="163">
        <v>0.13900000000000001</v>
      </c>
      <c r="H36" s="163">
        <v>0.17699999999999999</v>
      </c>
      <c r="I36" s="163">
        <v>3.6999999999999998E-2</v>
      </c>
      <c r="J36" s="163">
        <v>6.0000000000000001E-3</v>
      </c>
      <c r="K36" s="163">
        <f t="shared" ref="K36:K38" si="6">SUM(F36:J36)</f>
        <v>0.999</v>
      </c>
      <c r="L36" s="14">
        <f>((F36*F$7)+(G36*G$7)+(H36*H$7)+(I36*I$7)+(J36*J$7))</f>
        <v>1.6269999999999998</v>
      </c>
      <c r="U36" s="184">
        <f>((F36*F$8)+(G36*G$8)+(H36*H$8)+(I36*I$8)+(J36*J$8))</f>
        <v>15.7</v>
      </c>
    </row>
    <row r="37" spans="1:26" x14ac:dyDescent="0.25">
      <c r="A37" s="63" t="s">
        <v>22</v>
      </c>
      <c r="B37" s="63" t="s">
        <v>141</v>
      </c>
      <c r="C37" s="125"/>
      <c r="F37" s="5">
        <v>0.20799999999999999</v>
      </c>
      <c r="G37" s="5">
        <v>0.14099999999999999</v>
      </c>
      <c r="H37" s="5">
        <v>0.316</v>
      </c>
      <c r="I37" s="5">
        <v>0.27500000000000002</v>
      </c>
      <c r="J37" s="5">
        <v>5.8000000000000003E-2</v>
      </c>
      <c r="K37" s="5">
        <f t="shared" si="6"/>
        <v>0.99800000000000011</v>
      </c>
    </row>
    <row r="38" spans="1:26" x14ac:dyDescent="0.25">
      <c r="A38" s="63" t="s">
        <v>23</v>
      </c>
      <c r="B38" s="63" t="s">
        <v>142</v>
      </c>
      <c r="C38" s="125"/>
      <c r="F38" s="163">
        <v>0.56200000000000006</v>
      </c>
      <c r="G38" s="163">
        <v>0.17599999999999999</v>
      </c>
      <c r="H38" s="163">
        <v>0.191</v>
      </c>
      <c r="I38" s="163">
        <v>5.8000000000000003E-2</v>
      </c>
      <c r="J38" s="163">
        <v>6.0000000000000001E-3</v>
      </c>
      <c r="K38" s="163">
        <f t="shared" si="6"/>
        <v>0.9930000000000001</v>
      </c>
      <c r="L38" s="14">
        <f>((F38*F$7)+(G38*G$7)+(H38*H$7)+(I38*I$7)+(J38*J$7))</f>
        <v>1.7490000000000001</v>
      </c>
      <c r="U38" s="184">
        <f>((F38*F$8)+(G38*G$8)+(H38*H$8)+(I38*I$8)+(J38*J$8))</f>
        <v>18.900000000000002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0.32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32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22.2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0.51100000000000001</v>
      </c>
      <c r="G42" s="163">
        <v>0.128</v>
      </c>
      <c r="H42" s="163">
        <v>0.17599999999999999</v>
      </c>
      <c r="I42" s="163">
        <v>0.14000000000000001</v>
      </c>
      <c r="J42" s="163">
        <v>4.3999999999999997E-2</v>
      </c>
      <c r="K42" s="163">
        <f t="shared" ref="K42" si="8">SUM(F42:J42)</f>
        <v>0.999</v>
      </c>
      <c r="L42" s="14">
        <f>((F42*F$7)+(G42*G$7)+(H42*H$7)+(I42*I$7)+(J42*J$7))</f>
        <v>2.0750000000000002</v>
      </c>
      <c r="U42" s="184">
        <f>((F42*F$8)+(G42*G$8)+(H42*H$8)+(I42*I$8)+(J42*J$8))</f>
        <v>26.9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(30+3)/182</f>
        <v>0.18131868131868131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18.131868131868131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22.515934065934065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0.08</v>
      </c>
      <c r="N49" s="198">
        <v>6.3E-2</v>
      </c>
      <c r="O49" s="198">
        <v>0.84799999999999998</v>
      </c>
      <c r="P49" s="198">
        <f>SUM(M49:O49)</f>
        <v>0.99099999999999999</v>
      </c>
      <c r="Q49" s="199">
        <f t="shared" ref="Q49:Q69" si="9">((M49*M$7)+(N49*N$7)+(O49*O$7))</f>
        <v>2.75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0.152</v>
      </c>
      <c r="N50" s="198">
        <v>2.9000000000000001E-2</v>
      </c>
      <c r="O50" s="198">
        <v>0.78100000000000003</v>
      </c>
      <c r="P50" s="198">
        <f t="shared" ref="P50:P69" si="10">SUM(M50:O50)</f>
        <v>0.96199999999999997</v>
      </c>
      <c r="Q50" s="199">
        <f t="shared" si="9"/>
        <v>2.5529999999999999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9.6000000000000002E-2</v>
      </c>
      <c r="N51" s="165">
        <v>0.18099999999999999</v>
      </c>
      <c r="O51" s="165">
        <v>0.71099999999999997</v>
      </c>
      <c r="P51" s="165">
        <f t="shared" si="10"/>
        <v>0.98799999999999999</v>
      </c>
      <c r="Q51" s="12">
        <f t="shared" si="9"/>
        <v>2.5910000000000002</v>
      </c>
      <c r="S51" s="43">
        <v>0.81499999999999995</v>
      </c>
      <c r="U51" s="184">
        <f t="shared" ref="U51:U60" si="11">((M51*M$8)+(N51*N$8)+(O51*O$8))</f>
        <v>18.649999999999999</v>
      </c>
      <c r="V51" s="83">
        <f>W51</f>
        <v>74.599999999999994</v>
      </c>
      <c r="W51" s="83">
        <f>C51*U51</f>
        <v>74.599999999999994</v>
      </c>
      <c r="X51" s="88">
        <f>Y51</f>
        <v>60.798999999999992</v>
      </c>
      <c r="Y51" s="100">
        <f>W51*S51</f>
        <v>60.798999999999992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5.5E-2</v>
      </c>
      <c r="N52" s="166">
        <v>0.185</v>
      </c>
      <c r="O52" s="166">
        <v>0.73299999999999998</v>
      </c>
      <c r="P52" s="166">
        <f t="shared" si="10"/>
        <v>0.97299999999999998</v>
      </c>
      <c r="Q52" s="12">
        <f t="shared" si="9"/>
        <v>2.6239999999999997</v>
      </c>
      <c r="R52" s="88"/>
      <c r="S52" s="43">
        <v>0.85699999999999998</v>
      </c>
      <c r="U52" s="184">
        <f t="shared" si="11"/>
        <v>14.75</v>
      </c>
      <c r="V52" s="83">
        <f>W52</f>
        <v>103.25</v>
      </c>
      <c r="W52" s="88">
        <f>C52*U52</f>
        <v>103.25</v>
      </c>
      <c r="X52" s="83">
        <f>Y52</f>
        <v>88.485249999999994</v>
      </c>
      <c r="Y52" s="211">
        <f>W52*S52</f>
        <v>88.485249999999994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0.22700000000000001</v>
      </c>
      <c r="N53" s="165">
        <v>0.254</v>
      </c>
      <c r="O53" s="165">
        <v>0.50900000000000001</v>
      </c>
      <c r="P53" s="165">
        <f t="shared" si="10"/>
        <v>0.99</v>
      </c>
      <c r="Q53" s="12">
        <f t="shared" si="9"/>
        <v>2.262</v>
      </c>
      <c r="S53" s="43">
        <v>0.312</v>
      </c>
      <c r="U53" s="184">
        <f t="shared" si="11"/>
        <v>35.4</v>
      </c>
      <c r="V53" s="83">
        <f>W53</f>
        <v>247.79999999999998</v>
      </c>
      <c r="W53" s="83">
        <f>C53*U53</f>
        <v>247.79999999999998</v>
      </c>
      <c r="X53" s="88">
        <f>Y53</f>
        <v>77.313599999999994</v>
      </c>
      <c r="Y53" s="100">
        <f>W53*S53</f>
        <v>77.313599999999994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0.153</v>
      </c>
      <c r="N54" s="165">
        <v>0.32500000000000001</v>
      </c>
      <c r="O54" s="165">
        <v>0.52200000000000002</v>
      </c>
      <c r="P54" s="165">
        <f t="shared" si="10"/>
        <v>1</v>
      </c>
      <c r="Q54" s="12">
        <f t="shared" si="9"/>
        <v>2.3690000000000002</v>
      </c>
      <c r="S54" s="43">
        <v>1</v>
      </c>
      <c r="U54" s="184">
        <f t="shared" si="11"/>
        <v>31.549999999999997</v>
      </c>
      <c r="V54" s="83">
        <f>W54</f>
        <v>220.84999999999997</v>
      </c>
      <c r="W54" s="83">
        <f>C54*U54</f>
        <v>220.84999999999997</v>
      </c>
      <c r="X54" s="83">
        <f>Y54</f>
        <v>220.84999999999997</v>
      </c>
      <c r="Y54" s="100">
        <f>W54*S54</f>
        <v>220.84999999999997</v>
      </c>
    </row>
    <row r="55" spans="1:26" x14ac:dyDescent="0.25">
      <c r="A55" t="s">
        <v>94</v>
      </c>
      <c r="B55" t="s">
        <v>62</v>
      </c>
      <c r="C55" s="65">
        <v>1</v>
      </c>
      <c r="M55" s="165">
        <v>0.16500000000000001</v>
      </c>
      <c r="N55" s="165">
        <v>0.22500000000000001</v>
      </c>
      <c r="O55" s="165">
        <v>0.54100000000000004</v>
      </c>
      <c r="P55" s="165">
        <f t="shared" si="10"/>
        <v>0.93100000000000005</v>
      </c>
      <c r="Q55" s="12">
        <f t="shared" si="9"/>
        <v>2.2380000000000004</v>
      </c>
      <c r="S55" s="43">
        <v>0.8</v>
      </c>
      <c r="U55" s="184">
        <f t="shared" si="11"/>
        <v>27.75</v>
      </c>
      <c r="W55" s="83">
        <f>C55*U55</f>
        <v>27.75</v>
      </c>
      <c r="X55" s="88"/>
      <c r="Y55" s="100">
        <f>W55*S55</f>
        <v>22.200000000000003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8.8999999999999996E-2</v>
      </c>
      <c r="N56" s="166">
        <v>0.13200000000000001</v>
      </c>
      <c r="O56" s="166">
        <v>0.77200000000000002</v>
      </c>
      <c r="P56" s="166">
        <f t="shared" si="10"/>
        <v>0.99299999999999999</v>
      </c>
      <c r="Q56" s="12">
        <f t="shared" si="9"/>
        <v>2.6689999999999996</v>
      </c>
      <c r="S56" s="43">
        <v>0.8</v>
      </c>
      <c r="U56" s="184">
        <f t="shared" si="11"/>
        <v>15.5</v>
      </c>
      <c r="V56" s="88"/>
      <c r="W56" s="83">
        <f>C56*U56</f>
        <v>15.5</v>
      </c>
      <c r="X56" s="88"/>
      <c r="Y56" s="100">
        <f>W56*S56</f>
        <v>12.4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0.56200000000000006</v>
      </c>
      <c r="N57" s="165">
        <v>0.188</v>
      </c>
      <c r="O57" s="165">
        <v>0.25</v>
      </c>
      <c r="P57" s="165">
        <f t="shared" si="10"/>
        <v>1</v>
      </c>
      <c r="Q57" s="12">
        <f t="shared" si="9"/>
        <v>1.6880000000000002</v>
      </c>
      <c r="S57" s="43">
        <v>0.8</v>
      </c>
      <c r="U57" s="184">
        <f t="shared" si="11"/>
        <v>65.600000000000009</v>
      </c>
      <c r="V57" s="83">
        <f>W57</f>
        <v>262.40000000000003</v>
      </c>
      <c r="W57" s="83">
        <f>C57*U57</f>
        <v>262.40000000000003</v>
      </c>
      <c r="X57" s="88">
        <f>Y57</f>
        <v>209.92000000000004</v>
      </c>
      <c r="Y57" s="100">
        <f>W57*S57</f>
        <v>209.92000000000004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9.9000000000000005E-2</v>
      </c>
      <c r="N58" s="165">
        <v>0.23699999999999999</v>
      </c>
      <c r="O58" s="165">
        <v>0.63600000000000001</v>
      </c>
      <c r="P58" s="165">
        <f t="shared" si="10"/>
        <v>0.97199999999999998</v>
      </c>
      <c r="Q58" s="12">
        <f t="shared" si="9"/>
        <v>2.4809999999999999</v>
      </c>
      <c r="S58" s="43">
        <v>1</v>
      </c>
      <c r="U58" s="184">
        <f t="shared" si="11"/>
        <v>21.75</v>
      </c>
      <c r="V58" s="83">
        <f>W58</f>
        <v>87</v>
      </c>
      <c r="W58" s="83">
        <f>C58*U58</f>
        <v>87</v>
      </c>
      <c r="X58" s="88">
        <f>Y58</f>
        <v>87</v>
      </c>
      <c r="Y58" s="100">
        <f>W58*S58</f>
        <v>87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0.11599999999999999</v>
      </c>
      <c r="N59" s="165">
        <f t="shared" ref="N59:O59" si="12">AVERAGE(N49:N50)</f>
        <v>4.5999999999999999E-2</v>
      </c>
      <c r="O59" s="165">
        <f t="shared" si="12"/>
        <v>0.8145</v>
      </c>
      <c r="P59" s="165">
        <f t="shared" si="10"/>
        <v>0.97649999999999992</v>
      </c>
      <c r="Q59" s="12">
        <f t="shared" si="9"/>
        <v>2.6515000000000004</v>
      </c>
      <c r="S59" s="43">
        <v>0.45400000000000001</v>
      </c>
      <c r="U59" s="184">
        <f t="shared" si="11"/>
        <v>13.899999999999999</v>
      </c>
      <c r="V59" s="83">
        <f>W59</f>
        <v>97.299999999999983</v>
      </c>
      <c r="W59" s="83">
        <f>C59*U59</f>
        <v>97.299999999999983</v>
      </c>
      <c r="X59" s="88">
        <f>Y59</f>
        <v>44.174199999999992</v>
      </c>
      <c r="Y59" s="100">
        <f>W59*S59</f>
        <v>44.174199999999992</v>
      </c>
    </row>
    <row r="60" spans="1:26" x14ac:dyDescent="0.25">
      <c r="A60" t="s">
        <v>10</v>
      </c>
      <c r="B60" t="s">
        <v>50</v>
      </c>
      <c r="C60" s="65">
        <v>1</v>
      </c>
      <c r="M60" s="165">
        <v>0.13500000000000001</v>
      </c>
      <c r="N60" s="165">
        <v>0.193</v>
      </c>
      <c r="O60" s="165">
        <v>0.66700000000000004</v>
      </c>
      <c r="P60" s="165">
        <f t="shared" si="10"/>
        <v>0.99500000000000011</v>
      </c>
      <c r="Q60" s="12">
        <f t="shared" si="9"/>
        <v>2.5220000000000002</v>
      </c>
      <c r="S60" s="43">
        <v>0.85699999999999998</v>
      </c>
      <c r="U60" s="184">
        <f t="shared" si="11"/>
        <v>23.15</v>
      </c>
      <c r="W60" s="83">
        <f>C60*U60</f>
        <v>23.15</v>
      </c>
      <c r="X60" s="83"/>
      <c r="Y60" s="100">
        <f>W60*S60</f>
        <v>19.839549999999999</v>
      </c>
    </row>
    <row r="61" spans="1:26" x14ac:dyDescent="0.25">
      <c r="A61" t="s">
        <v>11</v>
      </c>
      <c r="B61" t="s">
        <v>51</v>
      </c>
      <c r="C61" s="65">
        <v>1</v>
      </c>
      <c r="M61" s="74">
        <v>0.46600000000000003</v>
      </c>
      <c r="N61" s="74">
        <v>0.219</v>
      </c>
      <c r="O61" s="74">
        <v>0.25800000000000001</v>
      </c>
      <c r="P61" s="74">
        <f t="shared" si="10"/>
        <v>0.94300000000000006</v>
      </c>
      <c r="Q61" s="12">
        <f t="shared" si="9"/>
        <v>1.6779999999999999</v>
      </c>
      <c r="S61" s="43">
        <v>0.81499999999999995</v>
      </c>
      <c r="U61" s="184">
        <f>((M61*M$9)+(N61*N$9)+(O61*O$9))</f>
        <v>36.75</v>
      </c>
      <c r="W61" s="83">
        <f>C61*U61</f>
        <v>36.75</v>
      </c>
      <c r="X61" s="83"/>
      <c r="Y61" s="100">
        <f>W61*S61</f>
        <v>29.951249999999998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0.14699999999999999</v>
      </c>
      <c r="N62" s="165">
        <v>0.309</v>
      </c>
      <c r="O62" s="165">
        <v>0.52900000000000003</v>
      </c>
      <c r="P62" s="165">
        <f t="shared" si="10"/>
        <v>0.98499999999999999</v>
      </c>
      <c r="Q62" s="12">
        <f t="shared" si="9"/>
        <v>2.3520000000000003</v>
      </c>
      <c r="S62" s="43">
        <v>1</v>
      </c>
      <c r="U62" s="184">
        <f>((M62*M$8)+(N62*N$8)+(O62*O$8))</f>
        <v>30.15</v>
      </c>
      <c r="V62" s="83">
        <f>W62</f>
        <v>120.6</v>
      </c>
      <c r="W62" s="83">
        <f>C62*U62</f>
        <v>120.6</v>
      </c>
      <c r="X62" s="83">
        <f>Y62</f>
        <v>120.6</v>
      </c>
      <c r="Y62" s="100">
        <f>W62*S62</f>
        <v>120.6</v>
      </c>
    </row>
    <row r="63" spans="1:26" x14ac:dyDescent="0.25">
      <c r="A63" t="s">
        <v>13</v>
      </c>
      <c r="B63" t="s">
        <v>53</v>
      </c>
      <c r="C63" s="65">
        <v>1</v>
      </c>
      <c r="M63" s="74">
        <v>0.1</v>
      </c>
      <c r="N63" s="74">
        <v>0.46800000000000003</v>
      </c>
      <c r="O63" s="74">
        <v>0.433</v>
      </c>
      <c r="P63" s="74">
        <f t="shared" si="10"/>
        <v>1.0010000000000001</v>
      </c>
      <c r="Q63" s="12">
        <f t="shared" si="9"/>
        <v>2.335</v>
      </c>
      <c r="S63" s="43">
        <v>1</v>
      </c>
      <c r="U63" s="184">
        <f>((M63*M$9)+(N63*N$9)+(O63*O$9))</f>
        <v>66.7</v>
      </c>
      <c r="W63" s="83">
        <f>C63*U63</f>
        <v>66.7</v>
      </c>
      <c r="X63" s="83"/>
      <c r="Y63" s="100">
        <f>W63*S63</f>
        <v>66.7</v>
      </c>
    </row>
    <row r="64" spans="1:26" x14ac:dyDescent="0.25">
      <c r="A64" t="s">
        <v>14</v>
      </c>
      <c r="B64" t="s">
        <v>54</v>
      </c>
      <c r="C64" s="65">
        <v>1</v>
      </c>
      <c r="M64" s="74">
        <v>0.30099999999999999</v>
      </c>
      <c r="N64" s="74">
        <v>0.35199999999999998</v>
      </c>
      <c r="O64" s="74">
        <v>0.27900000000000003</v>
      </c>
      <c r="P64" s="74">
        <f t="shared" si="10"/>
        <v>0.93200000000000005</v>
      </c>
      <c r="Q64" s="12">
        <f t="shared" si="9"/>
        <v>1.8420000000000001</v>
      </c>
      <c r="S64" s="43">
        <v>1</v>
      </c>
      <c r="U64" s="184">
        <f>((M64*M$9)+(N64*N$9)+(O64*O$9))</f>
        <v>45.5</v>
      </c>
      <c r="W64" s="83">
        <f>C64*U64</f>
        <v>45.5</v>
      </c>
      <c r="X64" s="83"/>
      <c r="Y64" s="100">
        <f>W64*S64</f>
        <v>45.5</v>
      </c>
    </row>
    <row r="65" spans="1:26" x14ac:dyDescent="0.25">
      <c r="A65" t="s">
        <v>15</v>
      </c>
      <c r="B65" t="s">
        <v>55</v>
      </c>
      <c r="C65" s="65">
        <v>1</v>
      </c>
      <c r="M65" s="74">
        <v>0.255</v>
      </c>
      <c r="N65" s="74">
        <v>0.55300000000000005</v>
      </c>
      <c r="O65" s="74">
        <v>0.193</v>
      </c>
      <c r="P65" s="74">
        <f t="shared" si="10"/>
        <v>1.0010000000000001</v>
      </c>
      <c r="Q65" s="12">
        <f t="shared" si="9"/>
        <v>1.9400000000000002</v>
      </c>
      <c r="S65" s="43">
        <v>1</v>
      </c>
      <c r="U65" s="184">
        <f>((M65*M$9)+(N65*N$9)+(O65*O$9))</f>
        <v>46.95</v>
      </c>
      <c r="W65" s="83">
        <f>C65*U65</f>
        <v>46.95</v>
      </c>
      <c r="X65" s="83"/>
      <c r="Y65" s="100">
        <f>W65*S65</f>
        <v>46.95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0.443</v>
      </c>
      <c r="N66" s="74">
        <v>0.33800000000000002</v>
      </c>
      <c r="O66" s="74">
        <v>0.20100000000000001</v>
      </c>
      <c r="P66" s="74">
        <f t="shared" si="10"/>
        <v>0.98199999999999998</v>
      </c>
      <c r="Q66" s="12">
        <f t="shared" si="9"/>
        <v>1.722</v>
      </c>
      <c r="S66" s="43">
        <v>0.81499999999999995</v>
      </c>
      <c r="U66" s="184">
        <f>((M66*M$9)+(N66*N$9)+(O66*O$9))</f>
        <v>37</v>
      </c>
      <c r="V66" s="83">
        <f>W66</f>
        <v>259</v>
      </c>
      <c r="W66" s="83">
        <f>C66*U66</f>
        <v>259</v>
      </c>
      <c r="X66" s="88">
        <f>Y66</f>
        <v>211.08499999999998</v>
      </c>
      <c r="Y66" s="100">
        <f>W66*S66</f>
        <v>211.08499999999998</v>
      </c>
    </row>
    <row r="67" spans="1:26" x14ac:dyDescent="0.25">
      <c r="A67" t="s">
        <v>17</v>
      </c>
      <c r="B67" t="s">
        <v>57</v>
      </c>
      <c r="C67" s="65">
        <v>1</v>
      </c>
      <c r="M67" s="165">
        <v>0.125</v>
      </c>
      <c r="N67" s="165">
        <v>0.14799999999999999</v>
      </c>
      <c r="O67" s="165">
        <v>0.63600000000000001</v>
      </c>
      <c r="P67" s="165">
        <f t="shared" si="10"/>
        <v>0.90900000000000003</v>
      </c>
      <c r="Q67" s="12">
        <f t="shared" si="9"/>
        <v>2.3289999999999997</v>
      </c>
      <c r="S67" s="43">
        <v>0.27400000000000002</v>
      </c>
      <c r="U67" s="184">
        <f>((M67*M$8)+(N67*N$8)+(O67*O$8))</f>
        <v>19.899999999999999</v>
      </c>
      <c r="W67" s="83">
        <f>C67*U67</f>
        <v>19.899999999999999</v>
      </c>
      <c r="X67" s="83"/>
      <c r="Y67" s="100">
        <f>W67*S67</f>
        <v>5.4526000000000003</v>
      </c>
    </row>
    <row r="68" spans="1:26" x14ac:dyDescent="0.25">
      <c r="A68" t="s">
        <v>18</v>
      </c>
      <c r="B68" t="s">
        <v>58</v>
      </c>
      <c r="C68" s="65">
        <v>1</v>
      </c>
      <c r="M68" s="74">
        <v>0.45700000000000002</v>
      </c>
      <c r="N68" s="74">
        <v>0.33900000000000002</v>
      </c>
      <c r="O68" s="74">
        <v>0.20499999999999999</v>
      </c>
      <c r="P68" s="74">
        <f t="shared" si="10"/>
        <v>1.0010000000000001</v>
      </c>
      <c r="Q68" s="12">
        <f t="shared" si="9"/>
        <v>1.75</v>
      </c>
      <c r="S68" s="43">
        <v>1</v>
      </c>
      <c r="U68" s="184">
        <f>((M68*M$9)+(N68*N$9)+(O68*O$9))</f>
        <v>37.450000000000003</v>
      </c>
      <c r="W68" s="83">
        <f>C68*U68</f>
        <v>37.450000000000003</v>
      </c>
      <c r="X68" s="83"/>
      <c r="Y68" s="100">
        <f>W68*S68</f>
        <v>37.450000000000003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0.36299999999999999</v>
      </c>
      <c r="N69" s="92">
        <v>0.39600000000000002</v>
      </c>
      <c r="O69" s="92">
        <v>0.22800000000000001</v>
      </c>
      <c r="P69" s="92">
        <f t="shared" si="10"/>
        <v>0.98699999999999999</v>
      </c>
      <c r="Q69" s="13">
        <f t="shared" si="9"/>
        <v>1.839</v>
      </c>
      <c r="R69" s="89"/>
      <c r="S69" s="7">
        <v>0.85699999999999998</v>
      </c>
      <c r="T69" s="14"/>
      <c r="U69" s="192">
        <f>((M69*M$9)+(N69*N$9)+(O69*O$9))</f>
        <v>42.6</v>
      </c>
      <c r="V69" s="88">
        <f>W69</f>
        <v>170.4</v>
      </c>
      <c r="W69" s="89">
        <f>C69*U69</f>
        <v>170.4</v>
      </c>
      <c r="X69" s="88">
        <f>Y69</f>
        <v>146.03280000000001</v>
      </c>
      <c r="Y69" s="103">
        <f>W69*S69</f>
        <v>146.03280000000001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33.210526315789473</v>
      </c>
      <c r="V70" s="87">
        <f>SUM(V51:V69)/(C70-9)</f>
        <v>29.876363636363639</v>
      </c>
      <c r="W70" s="87">
        <f>SUM(W51:W69)/C70</f>
        <v>30.669531250000006</v>
      </c>
      <c r="X70" s="87">
        <f>SUM(X51:X69)/(C70-9)</f>
        <v>23.022906363636363</v>
      </c>
      <c r="Y70" s="98">
        <f>SUM(Y51:Y69)/C70</f>
        <v>24.260988281250004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0.437</v>
      </c>
      <c r="G72" s="159">
        <v>0.16500000000000001</v>
      </c>
      <c r="H72" s="159">
        <v>9.1999999999999998E-2</v>
      </c>
      <c r="I72" s="159">
        <v>0.13800000000000001</v>
      </c>
      <c r="J72" s="159">
        <v>0.151</v>
      </c>
      <c r="K72" s="64">
        <f t="shared" ref="K72:K84" si="13">SUM(F72:J72)</f>
        <v>0.98299999999999998</v>
      </c>
      <c r="L72" s="14">
        <f t="shared" ref="L72:L84" si="14">((F72*F$7)+(G72*G$7)+(H72*H$7)+(I72*I$7)+(J72*J$7))</f>
        <v>2.35</v>
      </c>
      <c r="M72" s="75"/>
      <c r="N72" s="75"/>
      <c r="O72" s="75"/>
      <c r="P72" s="75"/>
      <c r="U72" s="184">
        <f t="shared" ref="U72:U81" si="15">((F72*F$8)+(G72*G$8)+(H72*H$8)+(I72*I$8)+(J72*J$8))</f>
        <v>34.175000000000004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0.188</v>
      </c>
      <c r="G73" s="163">
        <v>0.13200000000000001</v>
      </c>
      <c r="H73" s="163">
        <v>9.7000000000000003E-2</v>
      </c>
      <c r="I73" s="163">
        <v>0.16800000000000001</v>
      </c>
      <c r="J73" s="163">
        <v>0.40600000000000003</v>
      </c>
      <c r="K73" s="5">
        <f t="shared" si="13"/>
        <v>0.9910000000000001</v>
      </c>
      <c r="L73" s="14">
        <f t="shared" si="14"/>
        <v>3.4450000000000003</v>
      </c>
      <c r="U73" s="184">
        <f t="shared" si="15"/>
        <v>61.35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5.0999999999999997E-2</v>
      </c>
      <c r="G74" s="163">
        <v>4.1000000000000002E-2</v>
      </c>
      <c r="H74" s="163">
        <v>0.16600000000000001</v>
      </c>
      <c r="I74" s="163">
        <v>0.35099999999999998</v>
      </c>
      <c r="J74" s="163">
        <v>0.38800000000000001</v>
      </c>
      <c r="K74" s="5">
        <f t="shared" si="13"/>
        <v>0.997</v>
      </c>
      <c r="L74" s="14">
        <f t="shared" si="14"/>
        <v>3.9750000000000001</v>
      </c>
      <c r="U74" s="184">
        <f t="shared" si="15"/>
        <v>74.45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4.9000000000000002E-2</v>
      </c>
      <c r="G75" s="163">
        <v>0.08</v>
      </c>
      <c r="H75" s="163">
        <v>0.156</v>
      </c>
      <c r="I75" s="163">
        <v>0.27600000000000002</v>
      </c>
      <c r="J75" s="163">
        <v>0.42499999999999999</v>
      </c>
      <c r="K75" s="5">
        <f t="shared" si="13"/>
        <v>0.98599999999999999</v>
      </c>
      <c r="L75" s="14">
        <f t="shared" si="14"/>
        <v>3.9060000000000001</v>
      </c>
      <c r="U75" s="184">
        <f t="shared" si="15"/>
        <v>73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5.8999999999999997E-2</v>
      </c>
      <c r="G76" s="163">
        <v>3.6999999999999998E-2</v>
      </c>
      <c r="H76" s="163">
        <v>7.8E-2</v>
      </c>
      <c r="I76" s="163">
        <v>0.19400000000000001</v>
      </c>
      <c r="J76" s="163">
        <v>0.626</v>
      </c>
      <c r="K76" s="5">
        <f>SUM(F76:J76)</f>
        <v>0.99399999999999999</v>
      </c>
      <c r="L76" s="121">
        <f>((F76*F$7)+(G76*G$7)+(H76*H$7)+(I76*I$7)+(J76*J$7))</f>
        <v>4.2729999999999997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81.974999999999994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4.7E-2</v>
      </c>
      <c r="G77" s="163">
        <v>5.1999999999999998E-2</v>
      </c>
      <c r="H77" s="163">
        <v>8.2000000000000003E-2</v>
      </c>
      <c r="I77" s="163">
        <v>0.29399999999999998</v>
      </c>
      <c r="J77" s="163">
        <v>0.5</v>
      </c>
      <c r="K77" s="5">
        <f>SUM(F77:J77)</f>
        <v>0.97499999999999998</v>
      </c>
      <c r="L77" s="121">
        <f>((F77*F$7)+(G77*G$7)+(H77*H$7)+(I77*I$7)+(J77*J$7))</f>
        <v>4.0730000000000004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77.449999999999989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3.1E-2</v>
      </c>
      <c r="G79" s="163">
        <v>4.4999999999999998E-2</v>
      </c>
      <c r="H79" s="163">
        <v>7.8E-2</v>
      </c>
      <c r="I79" s="163">
        <v>0.23400000000000001</v>
      </c>
      <c r="J79" s="163">
        <v>0.61</v>
      </c>
      <c r="K79" s="5">
        <f t="shared" si="13"/>
        <v>0.998</v>
      </c>
      <c r="L79" s="14">
        <f t="shared" si="14"/>
        <v>4.3409999999999993</v>
      </c>
      <c r="U79" s="184">
        <f t="shared" si="15"/>
        <v>83.575000000000003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0.16500000000000001</v>
      </c>
      <c r="G80" s="163">
        <v>0.125</v>
      </c>
      <c r="H80" s="163">
        <v>0.104</v>
      </c>
      <c r="I80" s="163">
        <v>0.25800000000000001</v>
      </c>
      <c r="J80" s="163">
        <v>0.33</v>
      </c>
      <c r="K80" s="5">
        <f t="shared" si="13"/>
        <v>0.98199999999999998</v>
      </c>
      <c r="L80" s="14">
        <f t="shared" si="14"/>
        <v>3.4090000000000003</v>
      </c>
      <c r="U80" s="184">
        <f t="shared" si="15"/>
        <v>60.674999999999997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0.24399999999999999</v>
      </c>
      <c r="G81" s="163">
        <v>0.113</v>
      </c>
      <c r="H81" s="163">
        <v>0.157</v>
      </c>
      <c r="I81" s="163">
        <v>0.253</v>
      </c>
      <c r="J81" s="163">
        <v>0.224</v>
      </c>
      <c r="K81" s="5">
        <f t="shared" si="13"/>
        <v>0.99099999999999999</v>
      </c>
      <c r="L81" s="14">
        <f t="shared" si="14"/>
        <v>3.073</v>
      </c>
      <c r="U81" s="184">
        <f t="shared" si="15"/>
        <v>52.050000000000004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5.2999999999999999E-2</v>
      </c>
      <c r="G83" s="5">
        <v>5.7000000000000002E-2</v>
      </c>
      <c r="H83" s="5">
        <v>0.14899999999999999</v>
      </c>
      <c r="I83" s="5">
        <v>0.29799999999999999</v>
      </c>
      <c r="J83" s="5">
        <v>0.436</v>
      </c>
      <c r="K83" s="5">
        <f t="shared" si="13"/>
        <v>0.99299999999999988</v>
      </c>
      <c r="L83" s="121">
        <f t="shared" si="14"/>
        <v>3.9860000000000002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3.5000000000000003E-2</v>
      </c>
      <c r="G84" s="141">
        <v>4.2000000000000003E-2</v>
      </c>
      <c r="H84" s="141">
        <v>0.22800000000000001</v>
      </c>
      <c r="I84" s="141">
        <v>0.15</v>
      </c>
      <c r="J84" s="141">
        <v>0.434</v>
      </c>
      <c r="K84" s="141">
        <f t="shared" si="13"/>
        <v>0.88900000000000001</v>
      </c>
      <c r="L84" s="142">
        <f t="shared" si="14"/>
        <v>3.573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64.085000000000008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65.433333333333337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4EB0-4BD3-4913-BB2C-F3837A1F93A3}">
  <sheetPr>
    <pageSetUpPr fitToPage="1"/>
  </sheetPr>
  <dimension ref="A1:Z93"/>
  <sheetViews>
    <sheetView zoomScale="80" zoomScaleNormal="80" workbookViewId="0">
      <pane xSplit="3" ySplit="9" topLeftCell="F46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219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0.23699999999999999</v>
      </c>
      <c r="G12" s="196">
        <v>3.5000000000000003E-2</v>
      </c>
      <c r="H12" s="196">
        <v>6.7000000000000004E-2</v>
      </c>
      <c r="I12" s="196">
        <v>6.4000000000000001E-2</v>
      </c>
      <c r="J12" s="196">
        <v>0.58499999999999996</v>
      </c>
      <c r="K12" s="196">
        <f t="shared" ref="K12:K13" si="0">SUM(F12:J12)</f>
        <v>0.98799999999999999</v>
      </c>
      <c r="L12" s="197">
        <f t="shared" ref="L12:L13" si="1">((F12*F$7)+(G12*G$7)+(H12*H$7)+(I12*I$7)+(J12*J$7))</f>
        <v>3.6890000000000001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0.48399999999999999</v>
      </c>
      <c r="G13" s="196">
        <v>2.9000000000000001E-2</v>
      </c>
      <c r="H13" s="196">
        <v>0.04</v>
      </c>
      <c r="I13" s="196">
        <v>2.9000000000000001E-2</v>
      </c>
      <c r="J13" s="196">
        <v>0.39900000000000002</v>
      </c>
      <c r="K13" s="196">
        <f t="shared" si="0"/>
        <v>0.98100000000000009</v>
      </c>
      <c r="L13" s="197">
        <f t="shared" si="1"/>
        <v>2.7730000000000001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0.26100000000000001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26.1</v>
      </c>
      <c r="V14" s="180">
        <f>W14</f>
        <v>104.4</v>
      </c>
      <c r="W14" s="180">
        <f>C14*U14</f>
        <v>104.4</v>
      </c>
      <c r="X14" s="180">
        <f>Y14</f>
        <v>85.085999999999999</v>
      </c>
      <c r="Y14" s="182">
        <f>W14*S14</f>
        <v>85.085999999999999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0.13100000000000001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13.100000000000001</v>
      </c>
      <c r="V15" s="83">
        <f>W15</f>
        <v>91.700000000000017</v>
      </c>
      <c r="W15" s="83">
        <f>C15*U15</f>
        <v>91.700000000000017</v>
      </c>
      <c r="X15" s="83">
        <f>Y15</f>
        <v>78.586900000000014</v>
      </c>
      <c r="Y15" s="108">
        <f>W15*S15</f>
        <v>78.586900000000014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0.71699999999999997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71.7</v>
      </c>
      <c r="V16" s="88">
        <f>W16</f>
        <v>501.90000000000003</v>
      </c>
      <c r="W16" s="83">
        <f>C16*U16</f>
        <v>501.90000000000003</v>
      </c>
      <c r="X16" s="88">
        <f>Y16</f>
        <v>156.59280000000001</v>
      </c>
      <c r="Y16" s="108">
        <f>W16*S16</f>
        <v>156.59280000000001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0.47699999999999998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47.699999999999996</v>
      </c>
      <c r="V17" s="83">
        <f>W17</f>
        <v>333.9</v>
      </c>
      <c r="W17" s="83">
        <f>C17*U17</f>
        <v>333.9</v>
      </c>
      <c r="X17" s="83">
        <f>Y17</f>
        <v>333.9</v>
      </c>
      <c r="Y17" s="108">
        <f>W17*S17</f>
        <v>333.9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0.68200000000000005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68.2</v>
      </c>
      <c r="V18" s="88"/>
      <c r="W18" s="88">
        <f>C18*U18</f>
        <v>68.2</v>
      </c>
      <c r="X18" s="88"/>
      <c r="Y18" s="109">
        <f>W18*S18</f>
        <v>54.56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0.16200000000000001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16.2</v>
      </c>
      <c r="V19" s="88"/>
      <c r="W19" s="83">
        <f>C19*U19</f>
        <v>16.2</v>
      </c>
      <c r="X19" s="88"/>
      <c r="Y19" s="108">
        <f>W19*S19</f>
        <v>12.96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f>101/817</f>
        <v>0.12362301101591187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12.362301101591187</v>
      </c>
      <c r="V20" s="88">
        <f>W20</f>
        <v>49.44920440636475</v>
      </c>
      <c r="W20" s="88">
        <f>C20*U20</f>
        <v>49.44920440636475</v>
      </c>
      <c r="X20" s="88">
        <f>Y20</f>
        <v>39.559363525091804</v>
      </c>
      <c r="Y20" s="109">
        <f>W20*S20</f>
        <v>39.559363525091804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0.56200000000000006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56.2</v>
      </c>
      <c r="V21" s="88">
        <f>W21</f>
        <v>224.8</v>
      </c>
      <c r="W21" s="83">
        <f>C21*U21</f>
        <v>224.8</v>
      </c>
      <c r="X21" s="88">
        <f>Y21</f>
        <v>224.8</v>
      </c>
      <c r="Y21" s="108">
        <f>W21*S21</f>
        <v>224.8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0.36049999999999999</v>
      </c>
      <c r="G22" s="159">
        <f t="shared" ref="G22:J22" si="3">AVERAGE(G12:G13)</f>
        <v>3.2000000000000001E-2</v>
      </c>
      <c r="H22" s="159">
        <f t="shared" si="3"/>
        <v>5.3500000000000006E-2</v>
      </c>
      <c r="I22" s="159">
        <f t="shared" si="3"/>
        <v>4.65E-2</v>
      </c>
      <c r="J22" s="159">
        <f t="shared" si="3"/>
        <v>0.49199999999999999</v>
      </c>
      <c r="K22" s="159">
        <f t="shared" ref="K22:K32" si="4">SUM(F22:J22)</f>
        <v>0.98449999999999993</v>
      </c>
      <c r="L22" s="14">
        <f t="shared" ref="L22:L32" si="5">((F22*F$7)+(G22*G$7)+(H22*H$7)+(I22*I$7)+(J22*J$7))</f>
        <v>3.2309999999999999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56.162500000000001</v>
      </c>
      <c r="V22" s="88">
        <f>W22</f>
        <v>393.13749999999999</v>
      </c>
      <c r="W22" s="83">
        <f>C22*U22</f>
        <v>393.13749999999999</v>
      </c>
      <c r="X22" s="88">
        <f>Y22</f>
        <v>178.48442499999999</v>
      </c>
      <c r="Y22" s="108">
        <f>W22*S22</f>
        <v>178.48442499999999</v>
      </c>
    </row>
    <row r="23" spans="1:26" x14ac:dyDescent="0.25">
      <c r="A23" t="s">
        <v>0</v>
      </c>
      <c r="B23" t="s">
        <v>50</v>
      </c>
      <c r="C23" s="153">
        <v>1</v>
      </c>
      <c r="F23" s="163">
        <v>0.32400000000000001</v>
      </c>
      <c r="G23" s="163">
        <v>5.8999999999999997E-2</v>
      </c>
      <c r="H23" s="163">
        <v>0.13</v>
      </c>
      <c r="I23" s="163">
        <v>0.14099999999999999</v>
      </c>
      <c r="J23" s="163">
        <v>0.33200000000000002</v>
      </c>
      <c r="K23" s="163">
        <f t="shared" si="4"/>
        <v>0.98599999999999999</v>
      </c>
      <c r="L23" s="14">
        <f t="shared" si="5"/>
        <v>3.056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51.75</v>
      </c>
      <c r="W23" s="83">
        <f>C23*U23</f>
        <v>51.75</v>
      </c>
      <c r="X23" s="83"/>
      <c r="Y23" s="108">
        <f>W23*S23</f>
        <v>44.34975</v>
      </c>
    </row>
    <row r="24" spans="1:26" x14ac:dyDescent="0.25">
      <c r="A24" t="s">
        <v>1</v>
      </c>
      <c r="B24" t="s">
        <v>51</v>
      </c>
      <c r="C24" s="153">
        <v>1</v>
      </c>
      <c r="F24" s="10">
        <v>0.76</v>
      </c>
      <c r="G24" s="10">
        <v>7.3999999999999996E-2</v>
      </c>
      <c r="H24" s="10">
        <v>7.5999999999999998E-2</v>
      </c>
      <c r="I24" s="10">
        <v>2.8000000000000001E-2</v>
      </c>
      <c r="J24" s="10">
        <v>5.6000000000000001E-2</v>
      </c>
      <c r="K24" s="10">
        <f t="shared" si="4"/>
        <v>0.99399999999999999</v>
      </c>
      <c r="L24" s="14">
        <f t="shared" si="5"/>
        <v>1.5280000000000002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86.05</v>
      </c>
      <c r="W24" s="83">
        <f>C24*U24</f>
        <v>86.05</v>
      </c>
      <c r="X24" s="83"/>
      <c r="Y24" s="108">
        <f>W24*S24</f>
        <v>70.130749999999992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0.09</v>
      </c>
      <c r="G25" s="163">
        <v>0.10100000000000001</v>
      </c>
      <c r="H25" s="163">
        <v>0.33600000000000002</v>
      </c>
      <c r="I25" s="163">
        <v>0.186</v>
      </c>
      <c r="J25" s="163">
        <v>0.27700000000000002</v>
      </c>
      <c r="K25" s="163">
        <f t="shared" si="4"/>
        <v>0.9900000000000001</v>
      </c>
      <c r="L25" s="14">
        <f t="shared" si="5"/>
        <v>3.4290000000000003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60.975000000000009</v>
      </c>
      <c r="V25" s="83">
        <f>W25</f>
        <v>243.90000000000003</v>
      </c>
      <c r="W25" s="83">
        <f>C25*U25</f>
        <v>243.90000000000003</v>
      </c>
      <c r="X25" s="83">
        <f>Y25</f>
        <v>243.90000000000003</v>
      </c>
      <c r="Y25" s="108">
        <f>W25*S25</f>
        <v>243.90000000000003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0.89800000000000002</v>
      </c>
      <c r="G26" s="62">
        <v>3.6999999999999998E-2</v>
      </c>
      <c r="H26" s="62">
        <v>4.2999999999999997E-2</v>
      </c>
      <c r="I26" s="62">
        <v>5.0000000000000001E-3</v>
      </c>
      <c r="J26" s="62">
        <v>1.7000000000000001E-2</v>
      </c>
      <c r="K26" s="62">
        <f t="shared" si="4"/>
        <v>1</v>
      </c>
      <c r="L26" s="14">
        <f t="shared" si="5"/>
        <v>1.206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94.850000000000009</v>
      </c>
      <c r="V26" s="88"/>
      <c r="W26" s="88">
        <f>C26*U26</f>
        <v>94.850000000000009</v>
      </c>
      <c r="X26" s="88"/>
      <c r="Y26" s="109">
        <f>W26*S26</f>
        <v>94.850000000000009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0.86899999999999999</v>
      </c>
      <c r="G27" s="10">
        <v>6.0999999999999999E-2</v>
      </c>
      <c r="H27" s="10">
        <v>3.7999999999999999E-2</v>
      </c>
      <c r="I27" s="10">
        <v>8.0000000000000002E-3</v>
      </c>
      <c r="J27" s="10">
        <v>2.1999999999999999E-2</v>
      </c>
      <c r="K27" s="10">
        <f t="shared" si="4"/>
        <v>0.998</v>
      </c>
      <c r="L27" s="14">
        <f t="shared" si="5"/>
        <v>1.2469999999999999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93.575000000000017</v>
      </c>
      <c r="W27" s="83">
        <f>C27*U27</f>
        <v>93.575000000000017</v>
      </c>
      <c r="X27" s="83"/>
      <c r="Y27" s="108">
        <f>W27*S27</f>
        <v>93.575000000000017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0.73499999999999999</v>
      </c>
      <c r="G28" s="10">
        <v>0.11600000000000001</v>
      </c>
      <c r="H28" s="10">
        <v>0.111</v>
      </c>
      <c r="I28" s="10">
        <v>1.4E-2</v>
      </c>
      <c r="J28" s="10">
        <v>1.9E-2</v>
      </c>
      <c r="K28" s="10">
        <f t="shared" si="4"/>
        <v>0.995</v>
      </c>
      <c r="L28" s="14">
        <f t="shared" si="5"/>
        <v>1.4510000000000001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88.1</v>
      </c>
      <c r="W28" s="83">
        <f>C28*U28</f>
        <v>88.1</v>
      </c>
      <c r="X28" s="83"/>
      <c r="Y28" s="108">
        <f>W28*S28</f>
        <v>88.1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0.48799999999999999</v>
      </c>
      <c r="G29" s="62">
        <v>0.191</v>
      </c>
      <c r="H29" s="62">
        <v>0.188</v>
      </c>
      <c r="I29" s="62">
        <v>9.9000000000000005E-2</v>
      </c>
      <c r="J29" s="62">
        <v>1.9E-2</v>
      </c>
      <c r="K29" s="62">
        <f t="shared" si="4"/>
        <v>0.98499999999999999</v>
      </c>
      <c r="L29" s="14">
        <f t="shared" si="5"/>
        <v>1.925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75</v>
      </c>
      <c r="V29" s="88">
        <f>W29</f>
        <v>525</v>
      </c>
      <c r="W29" s="83">
        <f>C29*U29</f>
        <v>525</v>
      </c>
      <c r="X29" s="88">
        <f>Y29</f>
        <v>427.875</v>
      </c>
      <c r="Y29" s="108">
        <f>W29*S29</f>
        <v>427.875</v>
      </c>
    </row>
    <row r="30" spans="1:26" x14ac:dyDescent="0.25">
      <c r="A30" t="s">
        <v>7</v>
      </c>
      <c r="B30" t="s">
        <v>57</v>
      </c>
      <c r="C30" s="153">
        <v>1</v>
      </c>
      <c r="F30" s="163">
        <v>0.55700000000000005</v>
      </c>
      <c r="G30" s="163">
        <v>0.10100000000000001</v>
      </c>
      <c r="H30" s="163">
        <v>0.13200000000000001</v>
      </c>
      <c r="I30" s="163">
        <v>0.09</v>
      </c>
      <c r="J30" s="163">
        <v>8.7999999999999995E-2</v>
      </c>
      <c r="K30" s="163">
        <f t="shared" si="4"/>
        <v>0.96799999999999997</v>
      </c>
      <c r="L30" s="14">
        <f t="shared" si="5"/>
        <v>1.9550000000000001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24.674999999999997</v>
      </c>
      <c r="W30" s="83">
        <f>C30*U30</f>
        <v>24.674999999999997</v>
      </c>
      <c r="X30" s="83"/>
      <c r="Y30" s="108">
        <f>W30*S30</f>
        <v>6.7609499999999993</v>
      </c>
    </row>
    <row r="31" spans="1:26" x14ac:dyDescent="0.25">
      <c r="A31" t="s">
        <v>8</v>
      </c>
      <c r="B31" t="s">
        <v>58</v>
      </c>
      <c r="C31" s="153">
        <v>1</v>
      </c>
      <c r="F31" s="10">
        <v>0.50900000000000001</v>
      </c>
      <c r="G31" s="10">
        <v>0.249</v>
      </c>
      <c r="H31" s="10">
        <v>0.15</v>
      </c>
      <c r="I31" s="10">
        <v>6.6000000000000003E-2</v>
      </c>
      <c r="J31" s="10">
        <v>1.7999999999999999E-2</v>
      </c>
      <c r="K31" s="10">
        <f t="shared" si="4"/>
        <v>0.99199999999999999</v>
      </c>
      <c r="L31" s="14">
        <f t="shared" si="5"/>
        <v>1.8110000000000002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78.725000000000009</v>
      </c>
      <c r="W31" s="83">
        <f>C31*U31</f>
        <v>78.725000000000009</v>
      </c>
      <c r="X31" s="83"/>
      <c r="Y31" s="108">
        <f>W31*S31</f>
        <v>78.725000000000009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0.49299999999999999</v>
      </c>
      <c r="G32" s="62">
        <v>0.17</v>
      </c>
      <c r="H32" s="62">
        <v>0.191</v>
      </c>
      <c r="I32" s="62">
        <v>0.108</v>
      </c>
      <c r="J32" s="62">
        <v>2.1000000000000001E-2</v>
      </c>
      <c r="K32" s="62">
        <f t="shared" si="4"/>
        <v>0.9830000000000001</v>
      </c>
      <c r="L32" s="14">
        <f t="shared" si="5"/>
        <v>1.9429999999999998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74.3</v>
      </c>
      <c r="V32" s="88">
        <f>W32</f>
        <v>297.2</v>
      </c>
      <c r="W32" s="88">
        <f>C32*U32</f>
        <v>297.2</v>
      </c>
      <c r="X32" s="88">
        <f>Y32</f>
        <v>254.70039999999997</v>
      </c>
      <c r="Y32" s="109">
        <f>W32*S32</f>
        <v>254.70039999999997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57.669726373767965</v>
      </c>
      <c r="V33" s="87">
        <f>SUM(V14:V32)/(C33-9)</f>
        <v>50.2797582619339</v>
      </c>
      <c r="W33" s="87">
        <f>SUM(W14:W32)/C33</f>
        <v>52.617370381349446</v>
      </c>
      <c r="X33" s="87">
        <f>SUM(X14:X32)/(C33-9)</f>
        <v>36.790634336819856</v>
      </c>
      <c r="Y33" s="98">
        <f>SUM(Y14:Y32)/C33</f>
        <v>40.117130289454565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0.253</v>
      </c>
      <c r="G35" s="5">
        <v>0.13800000000000001</v>
      </c>
      <c r="H35" s="5">
        <v>0.26600000000000001</v>
      </c>
      <c r="I35" s="5">
        <v>0.22700000000000001</v>
      </c>
      <c r="J35" s="5">
        <v>0.107</v>
      </c>
      <c r="K35" s="5">
        <f>SUM(F35:J35)</f>
        <v>0.99099999999999999</v>
      </c>
    </row>
    <row r="36" spans="1:26" x14ac:dyDescent="0.25">
      <c r="A36" s="63" t="s">
        <v>21</v>
      </c>
      <c r="B36" s="63" t="s">
        <v>140</v>
      </c>
      <c r="C36" s="125"/>
      <c r="F36" s="163">
        <v>0.66500000000000004</v>
      </c>
      <c r="G36" s="163">
        <v>0.121</v>
      </c>
      <c r="H36" s="163">
        <v>0.127</v>
      </c>
      <c r="I36" s="163">
        <v>5.3999999999999999E-2</v>
      </c>
      <c r="J36" s="163">
        <v>0.03</v>
      </c>
      <c r="K36" s="163">
        <f t="shared" ref="K36:K38" si="6">SUM(F36:J36)</f>
        <v>0.99700000000000011</v>
      </c>
      <c r="L36" s="14">
        <f>((F36*F$7)+(G36*G$7)+(H36*H$7)+(I36*I$7)+(J36*J$7))</f>
        <v>1.6539999999999999</v>
      </c>
      <c r="U36" s="184">
        <f>((F36*F$8)+(G36*G$8)+(H36*H$8)+(I36*I$8)+(J36*J$8))</f>
        <v>16.425000000000001</v>
      </c>
    </row>
    <row r="37" spans="1:26" x14ac:dyDescent="0.25">
      <c r="A37" s="63" t="s">
        <v>22</v>
      </c>
      <c r="B37" s="63" t="s">
        <v>141</v>
      </c>
      <c r="C37" s="125"/>
      <c r="F37" s="5">
        <v>0.19800000000000001</v>
      </c>
      <c r="G37" s="5">
        <v>0.111</v>
      </c>
      <c r="H37" s="5">
        <v>0.35599999999999998</v>
      </c>
      <c r="I37" s="5">
        <v>0.246</v>
      </c>
      <c r="J37" s="5">
        <v>8.7999999999999995E-2</v>
      </c>
      <c r="K37" s="5">
        <f t="shared" si="6"/>
        <v>0.999</v>
      </c>
    </row>
    <row r="38" spans="1:26" x14ac:dyDescent="0.25">
      <c r="A38" s="63" t="s">
        <v>23</v>
      </c>
      <c r="B38" s="63" t="s">
        <v>142</v>
      </c>
      <c r="C38" s="125"/>
      <c r="F38" s="163">
        <v>0.59499999999999997</v>
      </c>
      <c r="G38" s="163">
        <v>0.14000000000000001</v>
      </c>
      <c r="H38" s="163">
        <v>0.18</v>
      </c>
      <c r="I38" s="163">
        <v>5.2999999999999999E-2</v>
      </c>
      <c r="J38" s="163">
        <v>1.7999999999999999E-2</v>
      </c>
      <c r="K38" s="163">
        <f t="shared" si="6"/>
        <v>0.9860000000000001</v>
      </c>
      <c r="L38" s="14">
        <f>((F38*F$7)+(G38*G$7)+(H38*H$7)+(I38*I$7)+(J38*J$7))</f>
        <v>1.7170000000000001</v>
      </c>
      <c r="U38" s="184">
        <f>((F38*F$8)+(G38*G$8)+(H38*H$8)+(I38*I$8)+(J38*J$8))</f>
        <v>18.275000000000002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0.27600000000000002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27.6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20.766666666666669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0.54500000000000004</v>
      </c>
      <c r="G42" s="163">
        <v>0.13600000000000001</v>
      </c>
      <c r="H42" s="163">
        <v>0.188</v>
      </c>
      <c r="I42" s="163">
        <v>9.2999999999999999E-2</v>
      </c>
      <c r="J42" s="163">
        <v>3.9E-2</v>
      </c>
      <c r="K42" s="163">
        <f t="shared" ref="K42" si="8">SUM(F42:J42)</f>
        <v>1.0009999999999999</v>
      </c>
      <c r="L42" s="14">
        <f>((F42*F$7)+(G42*G$7)+(H42*H$7)+(I42*I$7)+(J42*J$7))</f>
        <v>1.9480000000000002</v>
      </c>
      <c r="U42" s="184">
        <f>((F42*F$8)+(G42*G$8)+(H42*H$8)+(I42*I$8)+(J42*J$8))</f>
        <v>23.674999999999997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(137+11)/1032</f>
        <v>0.1434108527131783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14.34108527131783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19.008042635658914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0.08</v>
      </c>
      <c r="N49" s="198">
        <v>0.127</v>
      </c>
      <c r="O49" s="198">
        <v>0.76300000000000001</v>
      </c>
      <c r="P49" s="198">
        <f>SUM(M49:O49)</f>
        <v>0.97</v>
      </c>
      <c r="Q49" s="199">
        <f t="shared" ref="Q49:Q69" si="9">((M49*M$7)+(N49*N$7)+(O49*O$7))</f>
        <v>2.6230000000000002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0.17199999999999999</v>
      </c>
      <c r="N50" s="198">
        <v>5.2999999999999999E-2</v>
      </c>
      <c r="O50" s="198">
        <v>0.74</v>
      </c>
      <c r="P50" s="198">
        <f t="shared" ref="P50:P69" si="10">SUM(M50:O50)</f>
        <v>0.96499999999999997</v>
      </c>
      <c r="Q50" s="199">
        <f t="shared" si="9"/>
        <v>2.4979999999999998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8.7999999999999995E-2</v>
      </c>
      <c r="N51" s="165">
        <v>0.214</v>
      </c>
      <c r="O51" s="165">
        <v>0.68100000000000005</v>
      </c>
      <c r="P51" s="165">
        <f t="shared" si="10"/>
        <v>0.9830000000000001</v>
      </c>
      <c r="Q51" s="12">
        <f t="shared" si="9"/>
        <v>2.5590000000000002</v>
      </c>
      <c r="S51" s="43">
        <v>0.81499999999999995</v>
      </c>
      <c r="U51" s="184">
        <f t="shared" ref="U51:U60" si="11">((M51*M$8)+(N51*N$8)+(O51*O$8))</f>
        <v>19.5</v>
      </c>
      <c r="V51" s="83">
        <f>W51</f>
        <v>78</v>
      </c>
      <c r="W51" s="83">
        <f>C51*U51</f>
        <v>78</v>
      </c>
      <c r="X51" s="88">
        <f>Y51</f>
        <v>63.569999999999993</v>
      </c>
      <c r="Y51" s="100">
        <f>W51*S51</f>
        <v>63.569999999999993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6.4000000000000001E-2</v>
      </c>
      <c r="N52" s="166">
        <v>0.17699999999999999</v>
      </c>
      <c r="O52" s="166">
        <v>0.74199999999999999</v>
      </c>
      <c r="P52" s="166">
        <f t="shared" si="10"/>
        <v>0.98299999999999998</v>
      </c>
      <c r="Q52" s="12">
        <f t="shared" si="9"/>
        <v>2.6440000000000001</v>
      </c>
      <c r="R52" s="88"/>
      <c r="S52" s="43">
        <v>0.85699999999999998</v>
      </c>
      <c r="U52" s="184">
        <f t="shared" si="11"/>
        <v>15.25</v>
      </c>
      <c r="V52" s="83">
        <f>W52</f>
        <v>106.75</v>
      </c>
      <c r="W52" s="88">
        <f>C52*U52</f>
        <v>106.75</v>
      </c>
      <c r="X52" s="83">
        <f>Y52</f>
        <v>91.484750000000005</v>
      </c>
      <c r="Y52" s="211">
        <f>W52*S52</f>
        <v>91.484750000000005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0.215</v>
      </c>
      <c r="N53" s="165">
        <v>0.26400000000000001</v>
      </c>
      <c r="O53" s="165">
        <v>0.48199999999999998</v>
      </c>
      <c r="P53" s="165">
        <f t="shared" si="10"/>
        <v>0.96099999999999997</v>
      </c>
      <c r="Q53" s="12">
        <f t="shared" si="9"/>
        <v>2.1890000000000001</v>
      </c>
      <c r="S53" s="43">
        <v>0.312</v>
      </c>
      <c r="U53" s="184">
        <f t="shared" si="11"/>
        <v>34.700000000000003</v>
      </c>
      <c r="V53" s="83">
        <f>W53</f>
        <v>242.90000000000003</v>
      </c>
      <c r="W53" s="83">
        <f>C53*U53</f>
        <v>242.90000000000003</v>
      </c>
      <c r="X53" s="88">
        <f>Y53</f>
        <v>75.784800000000004</v>
      </c>
      <c r="Y53" s="100">
        <f>W53*S53</f>
        <v>75.784800000000004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0.16</v>
      </c>
      <c r="N54" s="165">
        <v>0.254</v>
      </c>
      <c r="O54" s="165">
        <v>0.58299999999999996</v>
      </c>
      <c r="P54" s="165">
        <f t="shared" si="10"/>
        <v>0.997</v>
      </c>
      <c r="Q54" s="12">
        <f t="shared" si="9"/>
        <v>2.4169999999999998</v>
      </c>
      <c r="S54" s="43">
        <v>1</v>
      </c>
      <c r="U54" s="184">
        <f t="shared" si="11"/>
        <v>28.7</v>
      </c>
      <c r="V54" s="83">
        <f>W54</f>
        <v>200.9</v>
      </c>
      <c r="W54" s="83">
        <f>C54*U54</f>
        <v>200.9</v>
      </c>
      <c r="X54" s="83">
        <f>Y54</f>
        <v>200.9</v>
      </c>
      <c r="Y54" s="100">
        <f>W54*S54</f>
        <v>200.9</v>
      </c>
    </row>
    <row r="55" spans="1:26" x14ac:dyDescent="0.25">
      <c r="A55" t="s">
        <v>94</v>
      </c>
      <c r="B55" t="s">
        <v>62</v>
      </c>
      <c r="C55" s="65">
        <v>1</v>
      </c>
      <c r="M55" s="165">
        <v>0.17599999999999999</v>
      </c>
      <c r="N55" s="165">
        <v>0.20499999999999999</v>
      </c>
      <c r="O55" s="165">
        <v>0.59499999999999997</v>
      </c>
      <c r="P55" s="165">
        <f t="shared" si="10"/>
        <v>0.97599999999999998</v>
      </c>
      <c r="Q55" s="12">
        <f t="shared" si="9"/>
        <v>2.371</v>
      </c>
      <c r="S55" s="43">
        <v>0.8</v>
      </c>
      <c r="U55" s="184">
        <f t="shared" si="11"/>
        <v>27.849999999999998</v>
      </c>
      <c r="W55" s="83">
        <f>C55*U55</f>
        <v>27.849999999999998</v>
      </c>
      <c r="X55" s="88"/>
      <c r="Y55" s="100">
        <f>W55*S55</f>
        <v>22.28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0.08</v>
      </c>
      <c r="N56" s="166">
        <v>0.14399999999999999</v>
      </c>
      <c r="O56" s="166">
        <v>0.76500000000000001</v>
      </c>
      <c r="P56" s="166">
        <f t="shared" si="10"/>
        <v>0.98899999999999999</v>
      </c>
      <c r="Q56" s="12">
        <f t="shared" si="9"/>
        <v>2.6629999999999998</v>
      </c>
      <c r="S56" s="43">
        <v>0.8</v>
      </c>
      <c r="U56" s="184">
        <f t="shared" si="11"/>
        <v>15.2</v>
      </c>
      <c r="V56" s="88"/>
      <c r="W56" s="83">
        <f>C56*U56</f>
        <v>15.2</v>
      </c>
      <c r="X56" s="88"/>
      <c r="Y56" s="100">
        <f>W56*S56</f>
        <v>12.16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0.32800000000000001</v>
      </c>
      <c r="N57" s="165">
        <v>0.27600000000000002</v>
      </c>
      <c r="O57" s="165">
        <v>0.36499999999999999</v>
      </c>
      <c r="P57" s="165">
        <f t="shared" si="10"/>
        <v>0.96900000000000008</v>
      </c>
      <c r="Q57" s="12">
        <f t="shared" si="9"/>
        <v>1.9750000000000001</v>
      </c>
      <c r="S57" s="43">
        <v>0.8</v>
      </c>
      <c r="U57" s="184">
        <f t="shared" si="11"/>
        <v>46.600000000000009</v>
      </c>
      <c r="V57" s="83">
        <f>W57</f>
        <v>186.40000000000003</v>
      </c>
      <c r="W57" s="83">
        <f>C57*U57</f>
        <v>186.40000000000003</v>
      </c>
      <c r="X57" s="88">
        <f>Y57</f>
        <v>149.12000000000003</v>
      </c>
      <c r="Y57" s="100">
        <f>W57*S57</f>
        <v>149.12000000000003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9.0999999999999998E-2</v>
      </c>
      <c r="N58" s="165">
        <v>0.28100000000000003</v>
      </c>
      <c r="O58" s="165">
        <v>0.621</v>
      </c>
      <c r="P58" s="165">
        <f t="shared" si="10"/>
        <v>0.99299999999999999</v>
      </c>
      <c r="Q58" s="12">
        <f t="shared" si="9"/>
        <v>2.516</v>
      </c>
      <c r="S58" s="43">
        <v>1</v>
      </c>
      <c r="U58" s="184">
        <f t="shared" si="11"/>
        <v>23.15</v>
      </c>
      <c r="V58" s="83">
        <f>W58</f>
        <v>92.6</v>
      </c>
      <c r="W58" s="83">
        <f>C58*U58</f>
        <v>92.6</v>
      </c>
      <c r="X58" s="88">
        <f>Y58</f>
        <v>92.6</v>
      </c>
      <c r="Y58" s="100">
        <f>W58*S58</f>
        <v>92.6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0.126</v>
      </c>
      <c r="N59" s="165">
        <f t="shared" ref="N59:O59" si="12">AVERAGE(N49:N50)</f>
        <v>0.09</v>
      </c>
      <c r="O59" s="165">
        <f t="shared" si="12"/>
        <v>0.75150000000000006</v>
      </c>
      <c r="P59" s="165">
        <f t="shared" si="10"/>
        <v>0.96750000000000003</v>
      </c>
      <c r="Q59" s="12">
        <f t="shared" si="9"/>
        <v>2.5605000000000002</v>
      </c>
      <c r="S59" s="43">
        <v>0.45400000000000001</v>
      </c>
      <c r="U59" s="184">
        <f t="shared" si="11"/>
        <v>17.100000000000001</v>
      </c>
      <c r="V59" s="83">
        <f>W59</f>
        <v>119.70000000000002</v>
      </c>
      <c r="W59" s="83">
        <f>C59*U59</f>
        <v>119.70000000000002</v>
      </c>
      <c r="X59" s="88">
        <f>Y59</f>
        <v>54.343800000000009</v>
      </c>
      <c r="Y59" s="100">
        <f>W59*S59</f>
        <v>54.343800000000009</v>
      </c>
    </row>
    <row r="60" spans="1:26" x14ac:dyDescent="0.25">
      <c r="A60" t="s">
        <v>10</v>
      </c>
      <c r="B60" t="s">
        <v>50</v>
      </c>
      <c r="C60" s="65">
        <v>1</v>
      </c>
      <c r="M60" s="165">
        <v>0.14799999999999999</v>
      </c>
      <c r="N60" s="165">
        <v>0.23599999999999999</v>
      </c>
      <c r="O60" s="165">
        <v>0.60199999999999998</v>
      </c>
      <c r="P60" s="165">
        <f t="shared" si="10"/>
        <v>0.98599999999999999</v>
      </c>
      <c r="Q60" s="12">
        <f t="shared" si="9"/>
        <v>2.4260000000000002</v>
      </c>
      <c r="S60" s="43">
        <v>0.85699999999999998</v>
      </c>
      <c r="U60" s="184">
        <f t="shared" si="11"/>
        <v>26.599999999999998</v>
      </c>
      <c r="W60" s="83">
        <f>C60*U60</f>
        <v>26.599999999999998</v>
      </c>
      <c r="X60" s="83"/>
      <c r="Y60" s="100">
        <f>W60*S60</f>
        <v>22.796199999999999</v>
      </c>
    </row>
    <row r="61" spans="1:26" x14ac:dyDescent="0.25">
      <c r="A61" t="s">
        <v>11</v>
      </c>
      <c r="B61" t="s">
        <v>51</v>
      </c>
      <c r="C61" s="65">
        <v>1</v>
      </c>
      <c r="M61" s="74">
        <v>0.379</v>
      </c>
      <c r="N61" s="74">
        <v>0.24199999999999999</v>
      </c>
      <c r="O61" s="74">
        <v>0.35</v>
      </c>
      <c r="P61" s="74">
        <f t="shared" si="10"/>
        <v>0.97099999999999997</v>
      </c>
      <c r="Q61" s="12">
        <f t="shared" si="9"/>
        <v>1.9129999999999998</v>
      </c>
      <c r="S61" s="43">
        <v>0.81499999999999995</v>
      </c>
      <c r="U61" s="184">
        <f>((M61*M$9)+(N61*N$9)+(O61*O$9))</f>
        <v>47.1</v>
      </c>
      <c r="W61" s="83">
        <f>C61*U61</f>
        <v>47.1</v>
      </c>
      <c r="X61" s="83"/>
      <c r="Y61" s="100">
        <f>W61*S61</f>
        <v>38.386499999999998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0.185</v>
      </c>
      <c r="N62" s="165">
        <v>0.38100000000000001</v>
      </c>
      <c r="O62" s="165">
        <v>0.42099999999999999</v>
      </c>
      <c r="P62" s="165">
        <f t="shared" si="10"/>
        <v>0.9870000000000001</v>
      </c>
      <c r="Q62" s="12">
        <f t="shared" si="9"/>
        <v>2.21</v>
      </c>
      <c r="S62" s="43">
        <v>1</v>
      </c>
      <c r="U62" s="184">
        <f>((M62*M$8)+(N62*N$8)+(O62*O$8))</f>
        <v>37.549999999999997</v>
      </c>
      <c r="V62" s="83">
        <f>W62</f>
        <v>150.19999999999999</v>
      </c>
      <c r="W62" s="83">
        <f>C62*U62</f>
        <v>150.19999999999999</v>
      </c>
      <c r="X62" s="83">
        <f>Y62</f>
        <v>150.19999999999999</v>
      </c>
      <c r="Y62" s="100">
        <f>W62*S62</f>
        <v>150.19999999999999</v>
      </c>
    </row>
    <row r="63" spans="1:26" x14ac:dyDescent="0.25">
      <c r="A63" t="s">
        <v>13</v>
      </c>
      <c r="B63" t="s">
        <v>53</v>
      </c>
      <c r="C63" s="65">
        <v>1</v>
      </c>
      <c r="M63" s="74">
        <v>0.20499999999999999</v>
      </c>
      <c r="N63" s="74">
        <v>0.253</v>
      </c>
      <c r="O63" s="74">
        <v>0.54200000000000004</v>
      </c>
      <c r="P63" s="74">
        <f t="shared" si="10"/>
        <v>1</v>
      </c>
      <c r="Q63" s="12">
        <f t="shared" si="9"/>
        <v>2.3370000000000002</v>
      </c>
      <c r="S63" s="43">
        <v>1</v>
      </c>
      <c r="U63" s="184">
        <f>((M63*M$9)+(N63*N$9)+(O63*O$9))</f>
        <v>66.850000000000009</v>
      </c>
      <c r="W63" s="83">
        <f>C63*U63</f>
        <v>66.850000000000009</v>
      </c>
      <c r="X63" s="83"/>
      <c r="Y63" s="100">
        <f>W63*S63</f>
        <v>66.850000000000009</v>
      </c>
    </row>
    <row r="64" spans="1:26" x14ac:dyDescent="0.25">
      <c r="A64" t="s">
        <v>14</v>
      </c>
      <c r="B64" t="s">
        <v>54</v>
      </c>
      <c r="C64" s="65">
        <v>1</v>
      </c>
      <c r="M64" s="74">
        <v>0.45700000000000002</v>
      </c>
      <c r="N64" s="74">
        <v>0.29599999999999999</v>
      </c>
      <c r="O64" s="74">
        <v>0.247</v>
      </c>
      <c r="P64" s="74">
        <f t="shared" si="10"/>
        <v>1</v>
      </c>
      <c r="Q64" s="12">
        <f t="shared" si="9"/>
        <v>1.79</v>
      </c>
      <c r="S64" s="43">
        <v>1</v>
      </c>
      <c r="U64" s="184">
        <f>((M64*M$9)+(N64*N$9)+(O64*O$9))</f>
        <v>39.5</v>
      </c>
      <c r="W64" s="83">
        <f>C64*U64</f>
        <v>39.5</v>
      </c>
      <c r="X64" s="83"/>
      <c r="Y64" s="100">
        <f>W64*S64</f>
        <v>39.5</v>
      </c>
    </row>
    <row r="65" spans="1:26" x14ac:dyDescent="0.25">
      <c r="A65" t="s">
        <v>15</v>
      </c>
      <c r="B65" t="s">
        <v>55</v>
      </c>
      <c r="C65" s="65">
        <v>1</v>
      </c>
      <c r="M65" s="74">
        <v>0.19900000000000001</v>
      </c>
      <c r="N65" s="74">
        <v>0.53100000000000003</v>
      </c>
      <c r="O65" s="74">
        <v>0.24</v>
      </c>
      <c r="P65" s="74">
        <f t="shared" si="10"/>
        <v>0.97</v>
      </c>
      <c r="Q65" s="12">
        <f t="shared" si="9"/>
        <v>1.9810000000000001</v>
      </c>
      <c r="S65" s="43">
        <v>1</v>
      </c>
      <c r="U65" s="184">
        <f>((M65*M$9)+(N65*N$9)+(O65*O$9))</f>
        <v>50.55</v>
      </c>
      <c r="W65" s="83">
        <f>C65*U65</f>
        <v>50.55</v>
      </c>
      <c r="X65" s="83"/>
      <c r="Y65" s="100">
        <f>W65*S65</f>
        <v>50.55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0.436</v>
      </c>
      <c r="N66" s="74">
        <v>0.39500000000000002</v>
      </c>
      <c r="O66" s="74">
        <v>0.15</v>
      </c>
      <c r="P66" s="74">
        <f t="shared" si="10"/>
        <v>0.98099999999999998</v>
      </c>
      <c r="Q66" s="12">
        <f t="shared" si="9"/>
        <v>1.6759999999999999</v>
      </c>
      <c r="S66" s="43">
        <v>0.81499999999999995</v>
      </c>
      <c r="U66" s="184">
        <f>((M66*M$9)+(N66*N$9)+(O66*O$9))</f>
        <v>34.75</v>
      </c>
      <c r="V66" s="83">
        <f>W66</f>
        <v>243.25</v>
      </c>
      <c r="W66" s="83">
        <f>C66*U66</f>
        <v>243.25</v>
      </c>
      <c r="X66" s="88">
        <f>Y66</f>
        <v>198.24875</v>
      </c>
      <c r="Y66" s="100">
        <f>W66*S66</f>
        <v>198.24875</v>
      </c>
    </row>
    <row r="67" spans="1:26" x14ac:dyDescent="0.25">
      <c r="A67" t="s">
        <v>17</v>
      </c>
      <c r="B67" t="s">
        <v>57</v>
      </c>
      <c r="C67" s="65">
        <v>1</v>
      </c>
      <c r="M67" s="165">
        <v>0.11799999999999999</v>
      </c>
      <c r="N67" s="165">
        <v>0.152</v>
      </c>
      <c r="O67" s="165">
        <v>0.66800000000000004</v>
      </c>
      <c r="P67" s="165">
        <f t="shared" si="10"/>
        <v>0.93800000000000006</v>
      </c>
      <c r="Q67" s="12">
        <f t="shared" si="9"/>
        <v>2.4260000000000002</v>
      </c>
      <c r="S67" s="43">
        <v>0.27400000000000002</v>
      </c>
      <c r="U67" s="184">
        <f>((M67*M$8)+(N67*N$8)+(O67*O$8))</f>
        <v>19.399999999999999</v>
      </c>
      <c r="W67" s="83">
        <f>C67*U67</f>
        <v>19.399999999999999</v>
      </c>
      <c r="X67" s="83"/>
      <c r="Y67" s="100">
        <f>W67*S67</f>
        <v>5.3155999999999999</v>
      </c>
    </row>
    <row r="68" spans="1:26" x14ac:dyDescent="0.25">
      <c r="A68" t="s">
        <v>18</v>
      </c>
      <c r="B68" t="s">
        <v>58</v>
      </c>
      <c r="C68" s="65">
        <v>1</v>
      </c>
      <c r="M68" s="74">
        <v>0.40600000000000003</v>
      </c>
      <c r="N68" s="74">
        <v>0.35899999999999999</v>
      </c>
      <c r="O68" s="74">
        <v>0.20100000000000001</v>
      </c>
      <c r="P68" s="74">
        <f t="shared" si="10"/>
        <v>0.96599999999999997</v>
      </c>
      <c r="Q68" s="12">
        <f t="shared" si="9"/>
        <v>1.7270000000000001</v>
      </c>
      <c r="S68" s="43">
        <v>1</v>
      </c>
      <c r="U68" s="184">
        <f>((M68*M$9)+(N68*N$9)+(O68*O$9))</f>
        <v>38.049999999999997</v>
      </c>
      <c r="W68" s="83">
        <f>C68*U68</f>
        <v>38.049999999999997</v>
      </c>
      <c r="X68" s="83"/>
      <c r="Y68" s="100">
        <f>W68*S68</f>
        <v>38.049999999999997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0.4</v>
      </c>
      <c r="N69" s="92">
        <v>0.40899999999999997</v>
      </c>
      <c r="O69" s="92">
        <v>0.18</v>
      </c>
      <c r="P69" s="92">
        <f t="shared" si="10"/>
        <v>0.98899999999999988</v>
      </c>
      <c r="Q69" s="13">
        <f t="shared" si="9"/>
        <v>1.758</v>
      </c>
      <c r="R69" s="89"/>
      <c r="S69" s="7">
        <v>0.85699999999999998</v>
      </c>
      <c r="T69" s="14"/>
      <c r="U69" s="192">
        <f>((M69*M$9)+(N69*N$9)+(O69*O$9))</f>
        <v>38.450000000000003</v>
      </c>
      <c r="V69" s="88">
        <f>W69</f>
        <v>153.80000000000001</v>
      </c>
      <c r="W69" s="89">
        <f>C69*U69</f>
        <v>153.80000000000001</v>
      </c>
      <c r="X69" s="88">
        <f>Y69</f>
        <v>131.8066</v>
      </c>
      <c r="Y69" s="103">
        <f>W69*S69</f>
        <v>131.8066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32.992105263157896</v>
      </c>
      <c r="V70" s="87">
        <f>SUM(V51:V69)/(C70-9)</f>
        <v>28.627272727272729</v>
      </c>
      <c r="W70" s="87">
        <f>SUM(W51:W69)/C70</f>
        <v>29.774999999999999</v>
      </c>
      <c r="X70" s="87">
        <f>SUM(X51:X69)/(C70-9)</f>
        <v>21.964703636363637</v>
      </c>
      <c r="Y70" s="98">
        <f>SUM(Y51:Y69)/C70</f>
        <v>23.499171874999995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0.39</v>
      </c>
      <c r="G72" s="159">
        <v>0.13900000000000001</v>
      </c>
      <c r="H72" s="159">
        <v>0.11</v>
      </c>
      <c r="I72" s="159">
        <v>0.193</v>
      </c>
      <c r="J72" s="159">
        <v>0.156</v>
      </c>
      <c r="K72" s="64">
        <f t="shared" ref="K72:K84" si="13">SUM(F72:J72)</f>
        <v>0.9880000000000001</v>
      </c>
      <c r="L72" s="14">
        <f t="shared" ref="L72:L84" si="14">((F72*F$7)+(G72*G$7)+(H72*H$7)+(I72*I$7)+(J72*J$7))</f>
        <v>2.5499999999999998</v>
      </c>
      <c r="M72" s="75"/>
      <c r="N72" s="75"/>
      <c r="O72" s="75"/>
      <c r="P72" s="75"/>
      <c r="U72" s="184">
        <f t="shared" ref="U72:U81" si="15">((F72*F$8)+(G72*G$8)+(H72*H$8)+(I72*I$8)+(J72*J$8))</f>
        <v>39.050000000000004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0.13900000000000001</v>
      </c>
      <c r="G73" s="163">
        <v>0.11799999999999999</v>
      </c>
      <c r="H73" s="163">
        <v>0.10299999999999999</v>
      </c>
      <c r="I73" s="163">
        <v>0.17499999999999999</v>
      </c>
      <c r="J73" s="163">
        <v>0.44600000000000001</v>
      </c>
      <c r="K73" s="5">
        <f t="shared" si="13"/>
        <v>0.98099999999999987</v>
      </c>
      <c r="L73" s="14">
        <f t="shared" si="14"/>
        <v>3.6139999999999999</v>
      </c>
      <c r="U73" s="184">
        <f t="shared" si="15"/>
        <v>65.825000000000003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4.2000000000000003E-2</v>
      </c>
      <c r="G74" s="163">
        <v>5.2999999999999999E-2</v>
      </c>
      <c r="H74" s="163">
        <v>0.187</v>
      </c>
      <c r="I74" s="163">
        <v>0.33900000000000002</v>
      </c>
      <c r="J74" s="163">
        <v>0.36699999999999999</v>
      </c>
      <c r="K74" s="5">
        <f t="shared" si="13"/>
        <v>0.98799999999999999</v>
      </c>
      <c r="L74" s="14">
        <f t="shared" si="14"/>
        <v>3.9</v>
      </c>
      <c r="U74" s="184">
        <f t="shared" si="15"/>
        <v>72.800000000000011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7.3999999999999996E-2</v>
      </c>
      <c r="G75" s="163">
        <v>8.5000000000000006E-2</v>
      </c>
      <c r="H75" s="163">
        <v>0.16500000000000001</v>
      </c>
      <c r="I75" s="163">
        <v>0.315</v>
      </c>
      <c r="J75" s="163">
        <v>0.34300000000000003</v>
      </c>
      <c r="K75" s="5">
        <f t="shared" si="13"/>
        <v>0.98199999999999998</v>
      </c>
      <c r="L75" s="14">
        <f t="shared" si="14"/>
        <v>3.7140000000000004</v>
      </c>
      <c r="U75" s="184">
        <f t="shared" si="15"/>
        <v>68.300000000000011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8.5000000000000006E-2</v>
      </c>
      <c r="G76" s="163">
        <v>5.1999999999999998E-2</v>
      </c>
      <c r="H76" s="163">
        <v>8.7999999999999995E-2</v>
      </c>
      <c r="I76" s="163">
        <v>0.19700000000000001</v>
      </c>
      <c r="J76" s="163">
        <v>0.55900000000000005</v>
      </c>
      <c r="K76" s="5">
        <f>SUM(F76:J76)</f>
        <v>0.98100000000000009</v>
      </c>
      <c r="L76" s="121">
        <f>((F76*F$7)+(G76*G$7)+(H76*H$7)+(I76*I$7)+(J76*J$7))</f>
        <v>4.0360000000000005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76.375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6.8000000000000005E-2</v>
      </c>
      <c r="G77" s="163">
        <v>6.6000000000000003E-2</v>
      </c>
      <c r="H77" s="163">
        <v>0.127</v>
      </c>
      <c r="I77" s="163">
        <v>0.317</v>
      </c>
      <c r="J77" s="163">
        <v>0.38</v>
      </c>
      <c r="K77" s="5">
        <f>SUM(F77:J77)</f>
        <v>0.95800000000000007</v>
      </c>
      <c r="L77" s="121">
        <f>((F77*F$7)+(G77*G$7)+(H77*H$7)+(I77*I$7)+(J77*J$7))</f>
        <v>3.7489999999999997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69.775000000000006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1.9E-2</v>
      </c>
      <c r="G79" s="163">
        <v>3.4000000000000002E-2</v>
      </c>
      <c r="H79" s="163">
        <v>8.3000000000000004E-2</v>
      </c>
      <c r="I79" s="163">
        <v>0.23100000000000001</v>
      </c>
      <c r="J79" s="163">
        <v>0.61899999999999999</v>
      </c>
      <c r="K79" s="5">
        <f t="shared" si="13"/>
        <v>0.98599999999999999</v>
      </c>
      <c r="L79" s="14">
        <f t="shared" si="14"/>
        <v>4.3549999999999995</v>
      </c>
      <c r="U79" s="184">
        <f t="shared" si="15"/>
        <v>84.224999999999994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0.14699999999999999</v>
      </c>
      <c r="G80" s="163">
        <v>0.17299999999999999</v>
      </c>
      <c r="H80" s="163">
        <v>0.127</v>
      </c>
      <c r="I80" s="163">
        <v>0.22500000000000001</v>
      </c>
      <c r="J80" s="163">
        <v>0.31</v>
      </c>
      <c r="K80" s="5">
        <f t="shared" si="13"/>
        <v>0.98199999999999998</v>
      </c>
      <c r="L80" s="14">
        <f t="shared" si="14"/>
        <v>3.3239999999999998</v>
      </c>
      <c r="U80" s="184">
        <f t="shared" si="15"/>
        <v>58.55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0.21199999999999999</v>
      </c>
      <c r="G81" s="163">
        <v>0.19700000000000001</v>
      </c>
      <c r="H81" s="163">
        <v>0.183</v>
      </c>
      <c r="I81" s="163">
        <v>0.223</v>
      </c>
      <c r="J81" s="163">
        <v>0.16700000000000001</v>
      </c>
      <c r="K81" s="5">
        <f t="shared" si="13"/>
        <v>0.9820000000000001</v>
      </c>
      <c r="L81" s="14">
        <f t="shared" si="14"/>
        <v>2.8819999999999997</v>
      </c>
      <c r="U81" s="184">
        <f t="shared" si="15"/>
        <v>47.5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4.8000000000000001E-2</v>
      </c>
      <c r="G83" s="5">
        <v>6.7000000000000004E-2</v>
      </c>
      <c r="H83" s="5">
        <v>0.13</v>
      </c>
      <c r="I83" s="5">
        <v>0.32500000000000001</v>
      </c>
      <c r="J83" s="5">
        <v>0.42599999999999999</v>
      </c>
      <c r="K83" s="5">
        <f t="shared" si="13"/>
        <v>0.996</v>
      </c>
      <c r="L83" s="121">
        <f t="shared" si="14"/>
        <v>4.0019999999999998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5.1999999999999998E-2</v>
      </c>
      <c r="G84" s="141">
        <v>3.9E-2</v>
      </c>
      <c r="H84" s="141">
        <v>0.192</v>
      </c>
      <c r="I84" s="141">
        <v>0.19900000000000001</v>
      </c>
      <c r="J84" s="141">
        <v>0.47199999999999998</v>
      </c>
      <c r="K84" s="141">
        <f t="shared" si="13"/>
        <v>0.95399999999999996</v>
      </c>
      <c r="L84" s="142">
        <f t="shared" si="14"/>
        <v>3.8620000000000001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63.15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63.42499999999999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067B-6828-4B2B-93DB-B982C5513ACD}">
  <sheetPr>
    <pageSetUpPr fitToPage="1"/>
  </sheetPr>
  <dimension ref="A1:Z93"/>
  <sheetViews>
    <sheetView zoomScale="80" zoomScaleNormal="80" workbookViewId="0">
      <pane xSplit="3" ySplit="9" topLeftCell="F49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218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0.25</v>
      </c>
      <c r="G12" s="196">
        <v>0.06</v>
      </c>
      <c r="H12" s="196">
        <v>7.0999999999999994E-2</v>
      </c>
      <c r="I12" s="196">
        <v>8.3000000000000004E-2</v>
      </c>
      <c r="J12" s="196">
        <v>0.53500000000000003</v>
      </c>
      <c r="K12" s="196">
        <f t="shared" ref="K12:K13" si="0">SUM(F12:J12)</f>
        <v>0.99900000000000011</v>
      </c>
      <c r="L12" s="197">
        <f t="shared" ref="L12:L13" si="1">((F12*F$7)+(G12*G$7)+(H12*H$7)+(I12*I$7)+(J12*J$7))</f>
        <v>3.5900000000000003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0.35699999999999998</v>
      </c>
      <c r="G13" s="196">
        <v>4.9000000000000002E-2</v>
      </c>
      <c r="H13" s="196">
        <v>6.9000000000000006E-2</v>
      </c>
      <c r="I13" s="196">
        <v>0.06</v>
      </c>
      <c r="J13" s="196">
        <v>0.46</v>
      </c>
      <c r="K13" s="196">
        <f t="shared" si="0"/>
        <v>0.99499999999999988</v>
      </c>
      <c r="L13" s="197">
        <f t="shared" si="1"/>
        <v>3.202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0.27800000000000002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27.800000000000004</v>
      </c>
      <c r="V14" s="180">
        <f>W14</f>
        <v>111.20000000000002</v>
      </c>
      <c r="W14" s="180">
        <f>C14*U14</f>
        <v>111.20000000000002</v>
      </c>
      <c r="X14" s="180">
        <f>Y14</f>
        <v>90.628000000000014</v>
      </c>
      <c r="Y14" s="182">
        <f>W14*S14</f>
        <v>90.628000000000014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0.13800000000000001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13.8</v>
      </c>
      <c r="V15" s="83">
        <f>W15</f>
        <v>96.600000000000009</v>
      </c>
      <c r="W15" s="83">
        <f>C15*U15</f>
        <v>96.600000000000009</v>
      </c>
      <c r="X15" s="83">
        <f>Y15</f>
        <v>82.786200000000008</v>
      </c>
      <c r="Y15" s="108">
        <f>W15*S15</f>
        <v>82.786200000000008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0.75900000000000001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75.900000000000006</v>
      </c>
      <c r="V16" s="88">
        <f>W16</f>
        <v>531.30000000000007</v>
      </c>
      <c r="W16" s="83">
        <f>C16*U16</f>
        <v>531.30000000000007</v>
      </c>
      <c r="X16" s="88">
        <f>Y16</f>
        <v>165.76560000000003</v>
      </c>
      <c r="Y16" s="108">
        <f>W16*S16</f>
        <v>165.76560000000003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0.40899999999999997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40.9</v>
      </c>
      <c r="V17" s="83">
        <f>W17</f>
        <v>286.3</v>
      </c>
      <c r="W17" s="83">
        <f>C17*U17</f>
        <v>286.3</v>
      </c>
      <c r="X17" s="83">
        <f>Y17</f>
        <v>286.3</v>
      </c>
      <c r="Y17" s="108">
        <f>W17*S17</f>
        <v>286.3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0.70499999999999996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70.5</v>
      </c>
      <c r="V18" s="88"/>
      <c r="W18" s="88">
        <f>C18*U18</f>
        <v>70.5</v>
      </c>
      <c r="X18" s="88"/>
      <c r="Y18" s="109">
        <f>W18*S18</f>
        <v>56.400000000000006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0.14699999999999999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14.7</v>
      </c>
      <c r="V19" s="88"/>
      <c r="W19" s="83">
        <f>C19*U19</f>
        <v>14.7</v>
      </c>
      <c r="X19" s="88"/>
      <c r="Y19" s="108">
        <f>W19*S19</f>
        <v>11.76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f>151/1543</f>
        <v>9.7861309138042779E-2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9.7861309138042785</v>
      </c>
      <c r="V20" s="88">
        <f>W20</f>
        <v>39.144523655217114</v>
      </c>
      <c r="W20" s="88">
        <f>C20*U20</f>
        <v>39.144523655217114</v>
      </c>
      <c r="X20" s="88">
        <f>Y20</f>
        <v>31.315618924173691</v>
      </c>
      <c r="Y20" s="109">
        <f>W20*S20</f>
        <v>31.315618924173691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0.52700000000000002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52.7</v>
      </c>
      <c r="V21" s="88">
        <f>W21</f>
        <v>210.8</v>
      </c>
      <c r="W21" s="83">
        <f>C21*U21</f>
        <v>210.8</v>
      </c>
      <c r="X21" s="88">
        <f>Y21</f>
        <v>210.8</v>
      </c>
      <c r="Y21" s="108">
        <f>W21*S21</f>
        <v>210.8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0.30349999999999999</v>
      </c>
      <c r="G22" s="159">
        <f t="shared" ref="G22:J22" si="3">AVERAGE(G12:G13)</f>
        <v>5.45E-2</v>
      </c>
      <c r="H22" s="159">
        <f t="shared" si="3"/>
        <v>7.0000000000000007E-2</v>
      </c>
      <c r="I22" s="159">
        <f t="shared" si="3"/>
        <v>7.1500000000000008E-2</v>
      </c>
      <c r="J22" s="159">
        <f t="shared" si="3"/>
        <v>0.49750000000000005</v>
      </c>
      <c r="K22" s="159">
        <f t="shared" ref="K22:K32" si="4">SUM(F22:J22)</f>
        <v>0.99700000000000011</v>
      </c>
      <c r="L22" s="14">
        <f t="shared" ref="L22:L32" si="5">((F22*F$7)+(G22*G$7)+(H22*H$7)+(I22*I$7)+(J22*J$7))</f>
        <v>3.3960000000000004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59.975000000000009</v>
      </c>
      <c r="V22" s="88">
        <f>W22</f>
        <v>419.82500000000005</v>
      </c>
      <c r="W22" s="83">
        <f>C22*U22</f>
        <v>419.82500000000005</v>
      </c>
      <c r="X22" s="88">
        <f>Y22</f>
        <v>190.60055000000003</v>
      </c>
      <c r="Y22" s="108">
        <f>W22*S22</f>
        <v>190.60055000000003</v>
      </c>
    </row>
    <row r="23" spans="1:26" x14ac:dyDescent="0.25">
      <c r="A23" t="s">
        <v>0</v>
      </c>
      <c r="B23" t="s">
        <v>50</v>
      </c>
      <c r="C23" s="153">
        <v>1</v>
      </c>
      <c r="F23" s="163">
        <v>0.27100000000000002</v>
      </c>
      <c r="G23" s="163">
        <v>6.9000000000000006E-2</v>
      </c>
      <c r="H23" s="163">
        <v>0.16900000000000001</v>
      </c>
      <c r="I23" s="163">
        <v>0.13500000000000001</v>
      </c>
      <c r="J23" s="163">
        <v>0.34599999999999997</v>
      </c>
      <c r="K23" s="163">
        <f t="shared" si="4"/>
        <v>0.99</v>
      </c>
      <c r="L23" s="14">
        <f t="shared" si="5"/>
        <v>3.1859999999999999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54.899999999999991</v>
      </c>
      <c r="W23" s="83">
        <f>C23*U23</f>
        <v>54.899999999999991</v>
      </c>
      <c r="X23" s="83"/>
      <c r="Y23" s="108">
        <f>W23*S23</f>
        <v>47.049299999999995</v>
      </c>
    </row>
    <row r="24" spans="1:26" x14ac:dyDescent="0.25">
      <c r="A24" t="s">
        <v>1</v>
      </c>
      <c r="B24" t="s">
        <v>51</v>
      </c>
      <c r="C24" s="153">
        <v>1</v>
      </c>
      <c r="F24" s="10">
        <v>0.71199999999999997</v>
      </c>
      <c r="G24" s="10">
        <v>9.2999999999999999E-2</v>
      </c>
      <c r="H24" s="10">
        <v>8.4000000000000005E-2</v>
      </c>
      <c r="I24" s="10">
        <v>4.4999999999999998E-2</v>
      </c>
      <c r="J24" s="10">
        <v>6.2E-2</v>
      </c>
      <c r="K24" s="10">
        <f t="shared" si="4"/>
        <v>0.996</v>
      </c>
      <c r="L24" s="14">
        <f t="shared" si="5"/>
        <v>1.64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83.5</v>
      </c>
      <c r="W24" s="83">
        <f>C24*U24</f>
        <v>83.5</v>
      </c>
      <c r="X24" s="83"/>
      <c r="Y24" s="108">
        <f>W24*S24</f>
        <v>68.052499999999995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0.106</v>
      </c>
      <c r="G25" s="163">
        <v>9.1999999999999998E-2</v>
      </c>
      <c r="H25" s="163">
        <v>0.379</v>
      </c>
      <c r="I25" s="163">
        <v>0.20200000000000001</v>
      </c>
      <c r="J25" s="163">
        <v>0.22</v>
      </c>
      <c r="K25" s="163">
        <f t="shared" si="4"/>
        <v>0.99899999999999989</v>
      </c>
      <c r="L25" s="14">
        <f t="shared" si="5"/>
        <v>3.3350000000000004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58.4</v>
      </c>
      <c r="V25" s="83">
        <f>W25</f>
        <v>233.6</v>
      </c>
      <c r="W25" s="83">
        <f>C25*U25</f>
        <v>233.6</v>
      </c>
      <c r="X25" s="83">
        <f>Y25</f>
        <v>233.6</v>
      </c>
      <c r="Y25" s="108">
        <f>W25*S25</f>
        <v>233.6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0.90700000000000003</v>
      </c>
      <c r="G26" s="62">
        <v>5.1999999999999998E-2</v>
      </c>
      <c r="H26" s="62">
        <v>3.1E-2</v>
      </c>
      <c r="I26" s="62">
        <v>4.0000000000000001E-3</v>
      </c>
      <c r="J26" s="62">
        <v>5.0000000000000001E-3</v>
      </c>
      <c r="K26" s="62">
        <f t="shared" si="4"/>
        <v>0.99900000000000011</v>
      </c>
      <c r="L26" s="14">
        <f t="shared" si="5"/>
        <v>1.145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96.25</v>
      </c>
      <c r="V26" s="88"/>
      <c r="W26" s="88">
        <f>C26*U26</f>
        <v>96.25</v>
      </c>
      <c r="X26" s="88"/>
      <c r="Y26" s="109">
        <f>W26*S26</f>
        <v>96.25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0.86599999999999999</v>
      </c>
      <c r="G27" s="10">
        <v>6.2E-2</v>
      </c>
      <c r="H27" s="10">
        <v>4.1000000000000002E-2</v>
      </c>
      <c r="I27" s="10">
        <v>8.0000000000000002E-3</v>
      </c>
      <c r="J27" s="10">
        <v>2.1999999999999999E-2</v>
      </c>
      <c r="K27" s="10">
        <f t="shared" si="4"/>
        <v>0.999</v>
      </c>
      <c r="L27" s="14">
        <f t="shared" si="5"/>
        <v>1.2549999999999999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93.5</v>
      </c>
      <c r="W27" s="83">
        <f>C27*U27</f>
        <v>93.5</v>
      </c>
      <c r="X27" s="83"/>
      <c r="Y27" s="108">
        <f>W27*S27</f>
        <v>93.5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0.70299999999999996</v>
      </c>
      <c r="G28" s="10">
        <v>0.155</v>
      </c>
      <c r="H28" s="10">
        <v>0.10299999999999999</v>
      </c>
      <c r="I28" s="10">
        <v>1.9E-2</v>
      </c>
      <c r="J28" s="10">
        <v>1.4E-2</v>
      </c>
      <c r="K28" s="10">
        <f t="shared" si="4"/>
        <v>0.99399999999999999</v>
      </c>
      <c r="L28" s="14">
        <f t="shared" si="5"/>
        <v>1.468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87.55</v>
      </c>
      <c r="W28" s="83">
        <f>C28*U28</f>
        <v>87.55</v>
      </c>
      <c r="X28" s="83"/>
      <c r="Y28" s="108">
        <f>W28*S28</f>
        <v>87.55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0.375</v>
      </c>
      <c r="G29" s="62">
        <v>0.19500000000000001</v>
      </c>
      <c r="H29" s="62">
        <v>0.24199999999999999</v>
      </c>
      <c r="I29" s="62">
        <v>0.16700000000000001</v>
      </c>
      <c r="J29" s="62">
        <v>8.0000000000000002E-3</v>
      </c>
      <c r="K29" s="62">
        <f t="shared" si="4"/>
        <v>0.9870000000000001</v>
      </c>
      <c r="L29" s="14">
        <f t="shared" si="5"/>
        <v>2.1990000000000003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68.399999999999991</v>
      </c>
      <c r="V29" s="88">
        <f>W29</f>
        <v>478.79999999999995</v>
      </c>
      <c r="W29" s="83">
        <f>C29*U29</f>
        <v>478.79999999999995</v>
      </c>
      <c r="X29" s="88">
        <f>Y29</f>
        <v>390.22199999999992</v>
      </c>
      <c r="Y29" s="108">
        <f>W29*S29</f>
        <v>390.22199999999992</v>
      </c>
    </row>
    <row r="30" spans="1:26" x14ac:dyDescent="0.25">
      <c r="A30" t="s">
        <v>7</v>
      </c>
      <c r="B30" t="s">
        <v>57</v>
      </c>
      <c r="C30" s="153">
        <v>1</v>
      </c>
      <c r="F30" s="163">
        <v>0.55800000000000005</v>
      </c>
      <c r="G30" s="163">
        <v>0.06</v>
      </c>
      <c r="H30" s="163">
        <v>0.11899999999999999</v>
      </c>
      <c r="I30" s="163">
        <v>0.123</v>
      </c>
      <c r="J30" s="163">
        <v>9.0999999999999998E-2</v>
      </c>
      <c r="K30" s="163">
        <f t="shared" si="4"/>
        <v>0.95100000000000007</v>
      </c>
      <c r="L30" s="14">
        <f t="shared" si="5"/>
        <v>1.9820000000000002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25.774999999999999</v>
      </c>
      <c r="W30" s="83">
        <f>C30*U30</f>
        <v>25.774999999999999</v>
      </c>
      <c r="X30" s="83"/>
      <c r="Y30" s="108">
        <f>W30*S30</f>
        <v>7.0623500000000003</v>
      </c>
    </row>
    <row r="31" spans="1:26" x14ac:dyDescent="0.25">
      <c r="A31" t="s">
        <v>8</v>
      </c>
      <c r="B31" t="s">
        <v>58</v>
      </c>
      <c r="C31" s="153">
        <v>1</v>
      </c>
      <c r="F31" s="10">
        <v>0.42199999999999999</v>
      </c>
      <c r="G31" s="10">
        <v>0.222</v>
      </c>
      <c r="H31" s="10">
        <v>0.219</v>
      </c>
      <c r="I31" s="10">
        <v>0.104</v>
      </c>
      <c r="J31" s="10">
        <v>2.7E-2</v>
      </c>
      <c r="K31" s="10">
        <f t="shared" si="4"/>
        <v>0.99399999999999999</v>
      </c>
      <c r="L31" s="14">
        <f t="shared" si="5"/>
        <v>2.0739999999999998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72.399999999999991</v>
      </c>
      <c r="W31" s="83">
        <f>C31*U31</f>
        <v>72.399999999999991</v>
      </c>
      <c r="X31" s="83"/>
      <c r="Y31" s="108">
        <f>W31*S31</f>
        <v>72.399999999999991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0.41</v>
      </c>
      <c r="G32" s="62">
        <v>0.19900000000000001</v>
      </c>
      <c r="H32" s="62">
        <v>0.22600000000000001</v>
      </c>
      <c r="I32" s="62">
        <v>0.13500000000000001</v>
      </c>
      <c r="J32" s="62">
        <v>2.1000000000000001E-2</v>
      </c>
      <c r="K32" s="62">
        <f t="shared" si="4"/>
        <v>0.99099999999999999</v>
      </c>
      <c r="L32" s="14">
        <f t="shared" si="5"/>
        <v>2.1310000000000002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70.599999999999994</v>
      </c>
      <c r="V32" s="88">
        <f>W32</f>
        <v>282.39999999999998</v>
      </c>
      <c r="W32" s="88">
        <f>C32*U32</f>
        <v>282.39999999999998</v>
      </c>
      <c r="X32" s="88">
        <f>Y32</f>
        <v>242.01679999999999</v>
      </c>
      <c r="Y32" s="109">
        <f>W32*S32</f>
        <v>242.01679999999999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56.701901627042318</v>
      </c>
      <c r="V33" s="87">
        <f>SUM(V14:V32)/(C33-9)</f>
        <v>48.90853679373123</v>
      </c>
      <c r="W33" s="87">
        <f>SUM(W14:W32)/C33</f>
        <v>51.391320682112784</v>
      </c>
      <c r="X33" s="87">
        <f>SUM(X14:X32)/(C33-9)</f>
        <v>34.982450344075893</v>
      </c>
      <c r="Y33" s="98">
        <f>SUM(Y14:Y32)/C33</f>
        <v>38.500920608190214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0.24399999999999999</v>
      </c>
      <c r="G35" s="5">
        <v>0.153</v>
      </c>
      <c r="H35" s="5">
        <v>0.29099999999999998</v>
      </c>
      <c r="I35" s="5">
        <v>0.218</v>
      </c>
      <c r="J35" s="5">
        <v>9.5000000000000001E-2</v>
      </c>
      <c r="K35" s="5">
        <f>SUM(F35:J35)</f>
        <v>1.0009999999999999</v>
      </c>
    </row>
    <row r="36" spans="1:26" x14ac:dyDescent="0.25">
      <c r="A36" s="63" t="s">
        <v>21</v>
      </c>
      <c r="B36" s="63" t="s">
        <v>140</v>
      </c>
      <c r="C36" s="125"/>
      <c r="F36" s="163">
        <v>0.67200000000000004</v>
      </c>
      <c r="G36" s="163">
        <v>0.14499999999999999</v>
      </c>
      <c r="H36" s="163">
        <v>0.126</v>
      </c>
      <c r="I36" s="163">
        <v>4.2000000000000003E-2</v>
      </c>
      <c r="J36" s="163">
        <v>1.2999999999999999E-2</v>
      </c>
      <c r="K36" s="163">
        <f t="shared" ref="K36:K38" si="6">SUM(F36:J36)</f>
        <v>0.99800000000000011</v>
      </c>
      <c r="L36" s="14">
        <f>((F36*F$7)+(G36*G$7)+(H36*H$7)+(I36*I$7)+(J36*J$7))</f>
        <v>1.5729999999999997</v>
      </c>
      <c r="U36" s="184">
        <f>((F36*F$8)+(G36*G$8)+(H36*H$8)+(I36*I$8)+(J36*J$8))</f>
        <v>14.375</v>
      </c>
    </row>
    <row r="37" spans="1:26" x14ac:dyDescent="0.25">
      <c r="A37" s="63" t="s">
        <v>22</v>
      </c>
      <c r="B37" s="63" t="s">
        <v>141</v>
      </c>
      <c r="C37" s="125"/>
      <c r="F37" s="5">
        <v>0.16800000000000001</v>
      </c>
      <c r="G37" s="5">
        <v>0.13500000000000001</v>
      </c>
      <c r="H37" s="5">
        <v>0.32900000000000001</v>
      </c>
      <c r="I37" s="5">
        <v>0.28199999999999997</v>
      </c>
      <c r="J37" s="5">
        <v>8.4000000000000005E-2</v>
      </c>
      <c r="K37" s="5">
        <f t="shared" si="6"/>
        <v>0.99800000000000011</v>
      </c>
    </row>
    <row r="38" spans="1:26" x14ac:dyDescent="0.25">
      <c r="A38" s="63" t="s">
        <v>23</v>
      </c>
      <c r="B38" s="63" t="s">
        <v>142</v>
      </c>
      <c r="C38" s="125"/>
      <c r="F38" s="163">
        <v>0.55300000000000005</v>
      </c>
      <c r="G38" s="163">
        <v>0.156</v>
      </c>
      <c r="H38" s="163">
        <v>0.2</v>
      </c>
      <c r="I38" s="163">
        <v>6.6000000000000003E-2</v>
      </c>
      <c r="J38" s="163">
        <v>1.4999999999999999E-2</v>
      </c>
      <c r="K38" s="163">
        <f t="shared" si="6"/>
        <v>0.9900000000000001</v>
      </c>
      <c r="L38" s="14">
        <f>((F38*F$7)+(G38*G$7)+(H38*H$7)+(I38*I$7)+(J38*J$7))</f>
        <v>1.804</v>
      </c>
      <c r="U38" s="184">
        <f>((F38*F$8)+(G38*G$8)+(H38*H$8)+(I38*I$8)+(J38*J$8))</f>
        <v>20.350000000000001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0.32600000000000001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32.6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22.441666666666666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0.53600000000000003</v>
      </c>
      <c r="G42" s="163">
        <v>0.14399999999999999</v>
      </c>
      <c r="H42" s="163">
        <v>0.192</v>
      </c>
      <c r="I42" s="163">
        <v>9.0999999999999998E-2</v>
      </c>
      <c r="J42" s="163">
        <v>3.4000000000000002E-2</v>
      </c>
      <c r="K42" s="163">
        <f t="shared" ref="K42" si="8">SUM(F42:J42)</f>
        <v>0.99700000000000011</v>
      </c>
      <c r="L42" s="14">
        <f>((F42*F$7)+(G42*G$7)+(H42*H$7)+(I42*I$7)+(J42*J$7))</f>
        <v>1.9340000000000002</v>
      </c>
      <c r="U42" s="184">
        <f>((F42*F$8)+(G42*G$8)+(H42*H$8)+(I42*I$8)+(J42*J$8))</f>
        <v>23.424999999999997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(237+20)/2124</f>
        <v>0.12099811676082863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12.099811676082863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17.762405838041431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0.113</v>
      </c>
      <c r="N49" s="198">
        <v>0.13300000000000001</v>
      </c>
      <c r="O49" s="198">
        <v>0.754</v>
      </c>
      <c r="P49" s="198">
        <f>SUM(M49:O49)</f>
        <v>1</v>
      </c>
      <c r="Q49" s="199">
        <f t="shared" ref="Q49:Q69" si="9">((M49*M$7)+(N49*N$7)+(O49*O$7))</f>
        <v>2.641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0.23200000000000001</v>
      </c>
      <c r="N50" s="198">
        <v>9.8000000000000004E-2</v>
      </c>
      <c r="O50" s="198">
        <v>0.66600000000000004</v>
      </c>
      <c r="P50" s="198">
        <f t="shared" ref="P50:P69" si="10">SUM(M50:O50)</f>
        <v>0.996</v>
      </c>
      <c r="Q50" s="199">
        <f t="shared" si="9"/>
        <v>2.4260000000000002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8.3000000000000004E-2</v>
      </c>
      <c r="N51" s="165">
        <v>0.19800000000000001</v>
      </c>
      <c r="O51" s="165">
        <v>0.70599999999999996</v>
      </c>
      <c r="P51" s="165">
        <f t="shared" si="10"/>
        <v>0.98699999999999999</v>
      </c>
      <c r="Q51" s="12">
        <f t="shared" si="9"/>
        <v>2.597</v>
      </c>
      <c r="S51" s="43">
        <v>0.81499999999999995</v>
      </c>
      <c r="U51" s="184">
        <f t="shared" ref="U51:U60" si="11">((M51*M$8)+(N51*N$8)+(O51*O$8))</f>
        <v>18.200000000000003</v>
      </c>
      <c r="V51" s="83">
        <f>W51</f>
        <v>72.800000000000011</v>
      </c>
      <c r="W51" s="83">
        <f>C51*U51</f>
        <v>72.800000000000011</v>
      </c>
      <c r="X51" s="88">
        <f>Y51</f>
        <v>59.332000000000008</v>
      </c>
      <c r="Y51" s="100">
        <f>W51*S51</f>
        <v>59.332000000000008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4.4999999999999998E-2</v>
      </c>
      <c r="N52" s="166">
        <v>0.16700000000000001</v>
      </c>
      <c r="O52" s="166">
        <v>0.78400000000000003</v>
      </c>
      <c r="P52" s="166">
        <f t="shared" si="10"/>
        <v>0.996</v>
      </c>
      <c r="Q52" s="12">
        <f t="shared" si="9"/>
        <v>2.7310000000000003</v>
      </c>
      <c r="R52" s="88"/>
      <c r="S52" s="43">
        <v>0.85699999999999998</v>
      </c>
      <c r="U52" s="184">
        <f t="shared" si="11"/>
        <v>12.85</v>
      </c>
      <c r="V52" s="83">
        <f>W52</f>
        <v>89.95</v>
      </c>
      <c r="W52" s="88">
        <f>C52*U52</f>
        <v>89.95</v>
      </c>
      <c r="X52" s="83">
        <f>Y52</f>
        <v>77.087149999999994</v>
      </c>
      <c r="Y52" s="211">
        <f>W52*S52</f>
        <v>77.087149999999994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0.27500000000000002</v>
      </c>
      <c r="N53" s="165">
        <v>0.19500000000000001</v>
      </c>
      <c r="O53" s="165">
        <v>0.47</v>
      </c>
      <c r="P53" s="165">
        <f t="shared" si="10"/>
        <v>0.94</v>
      </c>
      <c r="Q53" s="12">
        <f t="shared" si="9"/>
        <v>2.0750000000000002</v>
      </c>
      <c r="S53" s="43">
        <v>0.312</v>
      </c>
      <c r="U53" s="184">
        <f t="shared" si="11"/>
        <v>37.25</v>
      </c>
      <c r="V53" s="83">
        <f>W53</f>
        <v>260.75</v>
      </c>
      <c r="W53" s="83">
        <f>C53*U53</f>
        <v>260.75</v>
      </c>
      <c r="X53" s="88">
        <f>Y53</f>
        <v>81.353999999999999</v>
      </c>
      <c r="Y53" s="100">
        <f>W53*S53</f>
        <v>81.353999999999999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0.14599999999999999</v>
      </c>
      <c r="N54" s="165">
        <v>0.23100000000000001</v>
      </c>
      <c r="O54" s="165">
        <v>0.61799999999999999</v>
      </c>
      <c r="P54" s="165">
        <f t="shared" si="10"/>
        <v>0.995</v>
      </c>
      <c r="Q54" s="12">
        <f t="shared" si="9"/>
        <v>2.4620000000000002</v>
      </c>
      <c r="S54" s="43">
        <v>1</v>
      </c>
      <c r="U54" s="184">
        <f t="shared" si="11"/>
        <v>26.15</v>
      </c>
      <c r="V54" s="83">
        <f>W54</f>
        <v>183.04999999999998</v>
      </c>
      <c r="W54" s="83">
        <f>C54*U54</f>
        <v>183.04999999999998</v>
      </c>
      <c r="X54" s="83">
        <f>Y54</f>
        <v>183.04999999999998</v>
      </c>
      <c r="Y54" s="100">
        <f>W54*S54</f>
        <v>183.04999999999998</v>
      </c>
    </row>
    <row r="55" spans="1:26" x14ac:dyDescent="0.25">
      <c r="A55" t="s">
        <v>94</v>
      </c>
      <c r="B55" t="s">
        <v>62</v>
      </c>
      <c r="C55" s="65">
        <v>1</v>
      </c>
      <c r="M55" s="165">
        <v>0.16</v>
      </c>
      <c r="N55" s="165">
        <v>0.253</v>
      </c>
      <c r="O55" s="165">
        <v>0.56899999999999995</v>
      </c>
      <c r="P55" s="165">
        <f t="shared" si="10"/>
        <v>0.98199999999999998</v>
      </c>
      <c r="Q55" s="12">
        <f t="shared" si="9"/>
        <v>2.3729999999999998</v>
      </c>
      <c r="S55" s="43">
        <v>0.8</v>
      </c>
      <c r="U55" s="184">
        <f t="shared" si="11"/>
        <v>28.65</v>
      </c>
      <c r="W55" s="83">
        <f>C55*U55</f>
        <v>28.65</v>
      </c>
      <c r="X55" s="88"/>
      <c r="Y55" s="100">
        <f>W55*S55</f>
        <v>22.92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6.8000000000000005E-2</v>
      </c>
      <c r="N56" s="166">
        <v>0.14799999999999999</v>
      </c>
      <c r="O56" s="166">
        <v>0.77800000000000002</v>
      </c>
      <c r="P56" s="166">
        <f t="shared" si="10"/>
        <v>0.99399999999999999</v>
      </c>
      <c r="Q56" s="12">
        <f t="shared" si="9"/>
        <v>2.698</v>
      </c>
      <c r="S56" s="43">
        <v>0.8</v>
      </c>
      <c r="U56" s="184">
        <f t="shared" si="11"/>
        <v>14.2</v>
      </c>
      <c r="V56" s="88"/>
      <c r="W56" s="83">
        <f>C56*U56</f>
        <v>14.2</v>
      </c>
      <c r="X56" s="88"/>
      <c r="Y56" s="100">
        <f>W56*S56</f>
        <v>11.36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0.25</v>
      </c>
      <c r="N57" s="165">
        <v>0.31900000000000001</v>
      </c>
      <c r="O57" s="165">
        <v>0.43099999999999999</v>
      </c>
      <c r="P57" s="165">
        <f t="shared" si="10"/>
        <v>1</v>
      </c>
      <c r="Q57" s="12">
        <f t="shared" si="9"/>
        <v>2.181</v>
      </c>
      <c r="S57" s="43">
        <v>0.8</v>
      </c>
      <c r="U57" s="184">
        <f t="shared" si="11"/>
        <v>40.950000000000003</v>
      </c>
      <c r="V57" s="83">
        <f>W57</f>
        <v>163.80000000000001</v>
      </c>
      <c r="W57" s="83">
        <f>C57*U57</f>
        <v>163.80000000000001</v>
      </c>
      <c r="X57" s="88">
        <f>Y57</f>
        <v>131.04000000000002</v>
      </c>
      <c r="Y57" s="100">
        <f>W57*S57</f>
        <v>131.04000000000002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0.09</v>
      </c>
      <c r="N58" s="165">
        <v>0.25</v>
      </c>
      <c r="O58" s="165">
        <v>0.63800000000000001</v>
      </c>
      <c r="P58" s="165">
        <f t="shared" si="10"/>
        <v>0.97799999999999998</v>
      </c>
      <c r="Q58" s="12">
        <f t="shared" si="9"/>
        <v>2.504</v>
      </c>
      <c r="S58" s="43">
        <v>1</v>
      </c>
      <c r="U58" s="184">
        <f t="shared" si="11"/>
        <v>21.5</v>
      </c>
      <c r="V58" s="83">
        <f>W58</f>
        <v>86</v>
      </c>
      <c r="W58" s="83">
        <f>C58*U58</f>
        <v>86</v>
      </c>
      <c r="X58" s="88">
        <f>Y58</f>
        <v>86</v>
      </c>
      <c r="Y58" s="100">
        <f>W58*S58</f>
        <v>86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0.17250000000000001</v>
      </c>
      <c r="N59" s="165">
        <f t="shared" ref="N59:O59" si="12">AVERAGE(N49:N50)</f>
        <v>0.11550000000000001</v>
      </c>
      <c r="O59" s="165">
        <f t="shared" si="12"/>
        <v>0.71</v>
      </c>
      <c r="P59" s="165">
        <f t="shared" si="10"/>
        <v>0.998</v>
      </c>
      <c r="Q59" s="12">
        <f t="shared" si="9"/>
        <v>2.5335000000000001</v>
      </c>
      <c r="S59" s="43">
        <v>0.45400000000000001</v>
      </c>
      <c r="U59" s="184">
        <f t="shared" si="11"/>
        <v>23.024999999999999</v>
      </c>
      <c r="V59" s="83">
        <f>W59</f>
        <v>161.17499999999998</v>
      </c>
      <c r="W59" s="83">
        <f>C59*U59</f>
        <v>161.17499999999998</v>
      </c>
      <c r="X59" s="88">
        <f>Y59</f>
        <v>73.173449999999988</v>
      </c>
      <c r="Y59" s="100">
        <f>W59*S59</f>
        <v>73.173449999999988</v>
      </c>
    </row>
    <row r="60" spans="1:26" x14ac:dyDescent="0.25">
      <c r="A60" t="s">
        <v>10</v>
      </c>
      <c r="B60" t="s">
        <v>50</v>
      </c>
      <c r="C60" s="65">
        <v>1</v>
      </c>
      <c r="M60" s="165">
        <v>0.26</v>
      </c>
      <c r="N60" s="165">
        <v>0.14599999999999999</v>
      </c>
      <c r="O60" s="165">
        <v>0.58199999999999996</v>
      </c>
      <c r="P60" s="165">
        <f t="shared" si="10"/>
        <v>0.98799999999999999</v>
      </c>
      <c r="Q60" s="12">
        <f t="shared" si="9"/>
        <v>2.298</v>
      </c>
      <c r="S60" s="43">
        <v>0.85699999999999998</v>
      </c>
      <c r="U60" s="184">
        <f t="shared" si="11"/>
        <v>33.299999999999997</v>
      </c>
      <c r="W60" s="83">
        <f>C60*U60</f>
        <v>33.299999999999997</v>
      </c>
      <c r="X60" s="83"/>
      <c r="Y60" s="100">
        <f>W60*S60</f>
        <v>28.538099999999996</v>
      </c>
    </row>
    <row r="61" spans="1:26" x14ac:dyDescent="0.25">
      <c r="A61" t="s">
        <v>11</v>
      </c>
      <c r="B61" t="s">
        <v>51</v>
      </c>
      <c r="C61" s="65">
        <v>1</v>
      </c>
      <c r="M61" s="74">
        <v>0.42799999999999999</v>
      </c>
      <c r="N61" s="74">
        <v>0.26300000000000001</v>
      </c>
      <c r="O61" s="74">
        <v>0.29299999999999998</v>
      </c>
      <c r="P61" s="74">
        <f t="shared" si="10"/>
        <v>0.98399999999999999</v>
      </c>
      <c r="Q61" s="12">
        <f t="shared" si="9"/>
        <v>1.833</v>
      </c>
      <c r="S61" s="43">
        <v>0.81499999999999995</v>
      </c>
      <c r="U61" s="184">
        <f>((M61*M$9)+(N61*N$9)+(O61*O$9))</f>
        <v>42.449999999999996</v>
      </c>
      <c r="W61" s="83">
        <f>C61*U61</f>
        <v>42.449999999999996</v>
      </c>
      <c r="X61" s="83"/>
      <c r="Y61" s="100">
        <f>W61*S61</f>
        <v>34.596749999999993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0.158</v>
      </c>
      <c r="N62" s="165">
        <v>0.35699999999999998</v>
      </c>
      <c r="O62" s="165">
        <v>0.47899999999999998</v>
      </c>
      <c r="P62" s="165">
        <f t="shared" si="10"/>
        <v>0.99399999999999999</v>
      </c>
      <c r="Q62" s="12">
        <f t="shared" si="9"/>
        <v>2.3089999999999997</v>
      </c>
      <c r="S62" s="43">
        <v>1</v>
      </c>
      <c r="U62" s="184">
        <f>((M62*M$8)+(N62*N$8)+(O62*O$8))</f>
        <v>33.65</v>
      </c>
      <c r="V62" s="83">
        <f>W62</f>
        <v>134.6</v>
      </c>
      <c r="W62" s="83">
        <f>C62*U62</f>
        <v>134.6</v>
      </c>
      <c r="X62" s="83">
        <f>Y62</f>
        <v>134.6</v>
      </c>
      <c r="Y62" s="100">
        <f>W62*S62</f>
        <v>134.6</v>
      </c>
    </row>
    <row r="63" spans="1:26" x14ac:dyDescent="0.25">
      <c r="A63" t="s">
        <v>13</v>
      </c>
      <c r="B63" t="s">
        <v>53</v>
      </c>
      <c r="C63" s="65">
        <v>1</v>
      </c>
      <c r="M63" s="74">
        <v>0.30099999999999999</v>
      </c>
      <c r="N63" s="74">
        <v>0.313</v>
      </c>
      <c r="O63" s="74">
        <v>0.38600000000000001</v>
      </c>
      <c r="P63" s="74">
        <f t="shared" si="10"/>
        <v>1</v>
      </c>
      <c r="Q63" s="12">
        <f t="shared" si="9"/>
        <v>2.085</v>
      </c>
      <c r="S63" s="43">
        <v>1</v>
      </c>
      <c r="U63" s="184">
        <f>((M63*M$9)+(N63*N$9)+(O63*O$9))</f>
        <v>54.25</v>
      </c>
      <c r="W63" s="83">
        <f>C63*U63</f>
        <v>54.25</v>
      </c>
      <c r="X63" s="83"/>
      <c r="Y63" s="100">
        <f>W63*S63</f>
        <v>54.25</v>
      </c>
    </row>
    <row r="64" spans="1:26" x14ac:dyDescent="0.25">
      <c r="A64" t="s">
        <v>14</v>
      </c>
      <c r="B64" t="s">
        <v>54</v>
      </c>
      <c r="C64" s="65">
        <v>1</v>
      </c>
      <c r="M64" s="74">
        <v>0.39300000000000002</v>
      </c>
      <c r="N64" s="74">
        <v>0.28100000000000003</v>
      </c>
      <c r="O64" s="74">
        <v>0.32600000000000001</v>
      </c>
      <c r="P64" s="74">
        <f t="shared" si="10"/>
        <v>1</v>
      </c>
      <c r="Q64" s="12">
        <f t="shared" si="9"/>
        <v>1.9330000000000001</v>
      </c>
      <c r="S64" s="43">
        <v>1</v>
      </c>
      <c r="U64" s="184">
        <f>((M64*M$9)+(N64*N$9)+(O64*O$9))</f>
        <v>46.650000000000006</v>
      </c>
      <c r="W64" s="83">
        <f>C64*U64</f>
        <v>46.650000000000006</v>
      </c>
      <c r="X64" s="83"/>
      <c r="Y64" s="100">
        <f>W64*S64</f>
        <v>46.650000000000006</v>
      </c>
    </row>
    <row r="65" spans="1:26" x14ac:dyDescent="0.25">
      <c r="A65" t="s">
        <v>15</v>
      </c>
      <c r="B65" t="s">
        <v>55</v>
      </c>
      <c r="C65" s="65">
        <v>1</v>
      </c>
      <c r="M65" s="74">
        <v>0.23300000000000001</v>
      </c>
      <c r="N65" s="74">
        <v>0.41699999999999998</v>
      </c>
      <c r="O65" s="74">
        <v>0.34300000000000003</v>
      </c>
      <c r="P65" s="74">
        <f t="shared" si="10"/>
        <v>0.9930000000000001</v>
      </c>
      <c r="Q65" s="12">
        <f t="shared" si="9"/>
        <v>2.0960000000000001</v>
      </c>
      <c r="S65" s="43">
        <v>1</v>
      </c>
      <c r="U65" s="184">
        <f>((M65*M$9)+(N65*N$9)+(O65*O$9))</f>
        <v>55.150000000000006</v>
      </c>
      <c r="W65" s="83">
        <f>C65*U65</f>
        <v>55.150000000000006</v>
      </c>
      <c r="X65" s="83"/>
      <c r="Y65" s="100">
        <f>W65*S65</f>
        <v>55.150000000000006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0.56000000000000005</v>
      </c>
      <c r="N66" s="74">
        <v>0.33400000000000002</v>
      </c>
      <c r="O66" s="74">
        <v>9.5000000000000001E-2</v>
      </c>
      <c r="P66" s="74">
        <f t="shared" si="10"/>
        <v>0.9890000000000001</v>
      </c>
      <c r="Q66" s="12">
        <f t="shared" si="9"/>
        <v>1.5130000000000003</v>
      </c>
      <c r="S66" s="43">
        <v>0.81499999999999995</v>
      </c>
      <c r="U66" s="184">
        <f>((M66*M$9)+(N66*N$9)+(O66*O$9))</f>
        <v>26.2</v>
      </c>
      <c r="V66" s="83">
        <f>W66</f>
        <v>183.4</v>
      </c>
      <c r="W66" s="83">
        <f>C66*U66</f>
        <v>183.4</v>
      </c>
      <c r="X66" s="88">
        <f>Y66</f>
        <v>149.471</v>
      </c>
      <c r="Y66" s="100">
        <f>W66*S66</f>
        <v>149.471</v>
      </c>
    </row>
    <row r="67" spans="1:26" x14ac:dyDescent="0.25">
      <c r="A67" t="s">
        <v>17</v>
      </c>
      <c r="B67" t="s">
        <v>57</v>
      </c>
      <c r="C67" s="65">
        <v>1</v>
      </c>
      <c r="M67" s="165">
        <v>0.193</v>
      </c>
      <c r="N67" s="165">
        <v>0.14299999999999999</v>
      </c>
      <c r="O67" s="165">
        <v>0.60299999999999998</v>
      </c>
      <c r="P67" s="165">
        <f t="shared" si="10"/>
        <v>0.93899999999999995</v>
      </c>
      <c r="Q67" s="12">
        <f t="shared" si="9"/>
        <v>2.2879999999999998</v>
      </c>
      <c r="S67" s="43">
        <v>0.27400000000000002</v>
      </c>
      <c r="U67" s="184">
        <f>((M67*M$8)+(N67*N$8)+(O67*O$8))</f>
        <v>26.45</v>
      </c>
      <c r="W67" s="83">
        <f>C67*U67</f>
        <v>26.45</v>
      </c>
      <c r="X67" s="83"/>
      <c r="Y67" s="100">
        <f>W67*S67</f>
        <v>7.2473000000000001</v>
      </c>
    </row>
    <row r="68" spans="1:26" x14ac:dyDescent="0.25">
      <c r="A68" t="s">
        <v>18</v>
      </c>
      <c r="B68" t="s">
        <v>58</v>
      </c>
      <c r="C68" s="65">
        <v>1</v>
      </c>
      <c r="M68" s="74">
        <v>0.46400000000000002</v>
      </c>
      <c r="N68" s="74">
        <v>0.375</v>
      </c>
      <c r="O68" s="74">
        <v>0.152</v>
      </c>
      <c r="P68" s="74">
        <f t="shared" si="10"/>
        <v>0.99099999999999999</v>
      </c>
      <c r="Q68" s="12">
        <f t="shared" si="9"/>
        <v>1.67</v>
      </c>
      <c r="S68" s="43">
        <v>1</v>
      </c>
      <c r="U68" s="184">
        <f>((M68*M$9)+(N68*N$9)+(O68*O$9))</f>
        <v>33.950000000000003</v>
      </c>
      <c r="W68" s="83">
        <f>C68*U68</f>
        <v>33.950000000000003</v>
      </c>
      <c r="X68" s="83"/>
      <c r="Y68" s="100">
        <f>W68*S68</f>
        <v>33.950000000000003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0.47399999999999998</v>
      </c>
      <c r="N69" s="92">
        <v>0.39200000000000002</v>
      </c>
      <c r="O69" s="92">
        <v>0.128</v>
      </c>
      <c r="P69" s="92">
        <f t="shared" si="10"/>
        <v>0.99399999999999999</v>
      </c>
      <c r="Q69" s="13">
        <f t="shared" si="9"/>
        <v>1.6419999999999999</v>
      </c>
      <c r="R69" s="89"/>
      <c r="S69" s="7">
        <v>0.85699999999999998</v>
      </c>
      <c r="T69" s="14"/>
      <c r="U69" s="192">
        <f>((M69*M$9)+(N69*N$9)+(O69*O$9))</f>
        <v>32.400000000000006</v>
      </c>
      <c r="V69" s="88">
        <f>W69</f>
        <v>129.60000000000002</v>
      </c>
      <c r="W69" s="89">
        <f>C69*U69</f>
        <v>129.60000000000002</v>
      </c>
      <c r="X69" s="88">
        <f>Y69</f>
        <v>111.06720000000001</v>
      </c>
      <c r="Y69" s="103">
        <f>W69*S69</f>
        <v>111.06720000000001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31.95921052631579</v>
      </c>
      <c r="V70" s="87">
        <f>SUM(V51:V69)/(C70-9)</f>
        <v>26.638636363636362</v>
      </c>
      <c r="W70" s="87">
        <f>SUM(W51:W69)/C70</f>
        <v>28.127734375000003</v>
      </c>
      <c r="X70" s="87">
        <f>SUM(X51:X69)/(C70-9)</f>
        <v>19.748632727272728</v>
      </c>
      <c r="Y70" s="98">
        <f>SUM(Y51:Y69)/C70</f>
        <v>21.575577343750002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0.35399999999999998</v>
      </c>
      <c r="G72" s="159">
        <v>0.17</v>
      </c>
      <c r="H72" s="159">
        <v>0.124</v>
      </c>
      <c r="I72" s="159">
        <v>0.17</v>
      </c>
      <c r="J72" s="159">
        <v>0.17100000000000001</v>
      </c>
      <c r="K72" s="64">
        <f t="shared" ref="K72:K84" si="13">SUM(F72:J72)</f>
        <v>0.9890000000000001</v>
      </c>
      <c r="L72" s="14">
        <f t="shared" ref="L72:L84" si="14">((F72*F$7)+(G72*G$7)+(H72*H$7)+(I72*I$7)+(J72*J$7))</f>
        <v>2.601</v>
      </c>
      <c r="M72" s="75"/>
      <c r="N72" s="75"/>
      <c r="O72" s="75"/>
      <c r="P72" s="75"/>
      <c r="U72" s="184">
        <f t="shared" ref="U72:U81" si="15">((F72*F$8)+(G72*G$8)+(H72*H$8)+(I72*I$8)+(J72*J$8))</f>
        <v>40.300000000000004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0.112</v>
      </c>
      <c r="G73" s="163">
        <v>0.11799999999999999</v>
      </c>
      <c r="H73" s="163">
        <v>9.8000000000000004E-2</v>
      </c>
      <c r="I73" s="163">
        <v>0.192</v>
      </c>
      <c r="J73" s="163">
        <v>0.46800000000000003</v>
      </c>
      <c r="K73" s="5">
        <f t="shared" si="13"/>
        <v>0.98799999999999999</v>
      </c>
      <c r="L73" s="14">
        <f t="shared" si="14"/>
        <v>3.7500000000000004</v>
      </c>
      <c r="U73" s="184">
        <f t="shared" si="15"/>
        <v>69.050000000000011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3.6999999999999998E-2</v>
      </c>
      <c r="G74" s="163">
        <v>4.3999999999999997E-2</v>
      </c>
      <c r="H74" s="163">
        <v>0.222</v>
      </c>
      <c r="I74" s="163">
        <v>0.33400000000000002</v>
      </c>
      <c r="J74" s="163">
        <v>0.35599999999999998</v>
      </c>
      <c r="K74" s="5">
        <f t="shared" si="13"/>
        <v>0.99299999999999999</v>
      </c>
      <c r="L74" s="14">
        <f t="shared" si="14"/>
        <v>3.907</v>
      </c>
      <c r="U74" s="184">
        <f t="shared" si="15"/>
        <v>72.849999999999994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7.0000000000000007E-2</v>
      </c>
      <c r="G75" s="163">
        <v>8.1000000000000003E-2</v>
      </c>
      <c r="H75" s="163">
        <v>0.13800000000000001</v>
      </c>
      <c r="I75" s="163">
        <v>0.32100000000000001</v>
      </c>
      <c r="J75" s="163">
        <v>0.373</v>
      </c>
      <c r="K75" s="5">
        <f t="shared" si="13"/>
        <v>0.9830000000000001</v>
      </c>
      <c r="L75" s="14">
        <f t="shared" si="14"/>
        <v>3.7949999999999999</v>
      </c>
      <c r="U75" s="184">
        <f t="shared" si="15"/>
        <v>70.3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8.2000000000000003E-2</v>
      </c>
      <c r="G76" s="163">
        <v>7.0000000000000007E-2</v>
      </c>
      <c r="H76" s="163">
        <v>8.3000000000000004E-2</v>
      </c>
      <c r="I76" s="163">
        <v>0.21299999999999999</v>
      </c>
      <c r="J76" s="163">
        <v>0.52</v>
      </c>
      <c r="K76" s="5">
        <f>SUM(F76:J76)</f>
        <v>0.96800000000000008</v>
      </c>
      <c r="L76" s="121">
        <f>((F76*F$7)+(G76*G$7)+(H76*H$7)+(I76*I$7)+(J76*J$7))</f>
        <v>3.923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73.875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7.4999999999999997E-2</v>
      </c>
      <c r="G77" s="163">
        <v>8.5999999999999993E-2</v>
      </c>
      <c r="H77" s="163">
        <v>0.16300000000000001</v>
      </c>
      <c r="I77" s="163">
        <v>0.28799999999999998</v>
      </c>
      <c r="J77" s="163">
        <v>0.33600000000000002</v>
      </c>
      <c r="K77" s="5">
        <f>SUM(F77:J77)</f>
        <v>0.94799999999999995</v>
      </c>
      <c r="L77" s="121">
        <f>((F77*F$7)+(G77*G$7)+(H77*H$7)+(I77*I$7)+(J77*J$7))</f>
        <v>3.5680000000000001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65.5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2.5000000000000001E-2</v>
      </c>
      <c r="G79" s="163">
        <v>1.7999999999999999E-2</v>
      </c>
      <c r="H79" s="163">
        <v>7.3999999999999996E-2</v>
      </c>
      <c r="I79" s="163">
        <v>0.25600000000000001</v>
      </c>
      <c r="J79" s="163">
        <v>0.61599999999999999</v>
      </c>
      <c r="K79" s="5">
        <f t="shared" si="13"/>
        <v>0.98899999999999999</v>
      </c>
      <c r="L79" s="14">
        <f t="shared" si="14"/>
        <v>4.3870000000000005</v>
      </c>
      <c r="U79" s="184">
        <f t="shared" si="15"/>
        <v>84.95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0.152</v>
      </c>
      <c r="G80" s="163">
        <v>0.13100000000000001</v>
      </c>
      <c r="H80" s="163">
        <v>0.111</v>
      </c>
      <c r="I80" s="163">
        <v>0.28000000000000003</v>
      </c>
      <c r="J80" s="163">
        <v>0.312</v>
      </c>
      <c r="K80" s="5">
        <f t="shared" si="13"/>
        <v>0.98599999999999999</v>
      </c>
      <c r="L80" s="14">
        <f t="shared" si="14"/>
        <v>3.4270000000000005</v>
      </c>
      <c r="U80" s="184">
        <f t="shared" si="15"/>
        <v>61.025000000000006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0.19800000000000001</v>
      </c>
      <c r="G81" s="163">
        <v>0.16800000000000001</v>
      </c>
      <c r="H81" s="163">
        <v>0.183</v>
      </c>
      <c r="I81" s="163">
        <v>0.25900000000000001</v>
      </c>
      <c r="J81" s="163">
        <v>0.183</v>
      </c>
      <c r="K81" s="5">
        <f t="shared" si="13"/>
        <v>0.99099999999999988</v>
      </c>
      <c r="L81" s="14">
        <f t="shared" si="14"/>
        <v>3.0339999999999998</v>
      </c>
      <c r="U81" s="184">
        <f t="shared" si="15"/>
        <v>51.075000000000003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5.6000000000000001E-2</v>
      </c>
      <c r="G83" s="5">
        <v>6.0999999999999999E-2</v>
      </c>
      <c r="H83" s="5">
        <v>0.1</v>
      </c>
      <c r="I83" s="5">
        <v>0.33100000000000002</v>
      </c>
      <c r="J83" s="5">
        <v>0.44900000000000001</v>
      </c>
      <c r="K83" s="5">
        <f t="shared" si="13"/>
        <v>0.99700000000000011</v>
      </c>
      <c r="L83" s="121">
        <f t="shared" si="14"/>
        <v>4.0470000000000006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5.6000000000000001E-2</v>
      </c>
      <c r="G84" s="141">
        <v>3.9E-2</v>
      </c>
      <c r="H84" s="141">
        <v>0.11700000000000001</v>
      </c>
      <c r="I84" s="141">
        <v>0.20699999999999999</v>
      </c>
      <c r="J84" s="141">
        <v>0.55000000000000004</v>
      </c>
      <c r="K84" s="141">
        <f t="shared" si="13"/>
        <v>0.96900000000000008</v>
      </c>
      <c r="L84" s="142">
        <f t="shared" si="14"/>
        <v>4.0629999999999997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63.6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65.683333333333337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E8EB-4961-4FF5-81E8-3E60342BE5F8}">
  <sheetPr>
    <pageSetUpPr fitToPage="1"/>
  </sheetPr>
  <dimension ref="A1:Z93"/>
  <sheetViews>
    <sheetView zoomScale="80" zoomScaleNormal="80" workbookViewId="0">
      <pane xSplit="3" ySplit="9" topLeftCell="F34" activePane="bottomRight" state="frozen"/>
      <selection pane="topRight" activeCell="D1" sqref="D1"/>
      <selection pane="bottomLeft" activeCell="A10" sqref="A10"/>
      <selection pane="bottomRight" activeCell="C51" sqref="C51:C69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1" width="9.140625" style="2" customWidth="1"/>
    <col min="12" max="12" width="9.140625" style="14" customWidth="1"/>
    <col min="13" max="13" width="8.7109375" style="70" customWidth="1"/>
    <col min="14" max="16" width="9.140625" style="70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217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0.45500000000000002</v>
      </c>
      <c r="G12" s="196">
        <v>6.2E-2</v>
      </c>
      <c r="H12" s="196">
        <v>6.5000000000000002E-2</v>
      </c>
      <c r="I12" s="196">
        <v>6.8000000000000005E-2</v>
      </c>
      <c r="J12" s="196">
        <v>0.34799999999999998</v>
      </c>
      <c r="K12" s="196">
        <f t="shared" ref="K12:K13" si="0">SUM(F12:J12)</f>
        <v>0.99800000000000011</v>
      </c>
      <c r="L12" s="197">
        <f t="shared" ref="L12:L13" si="1">((F12*F$7)+(G12*G$7)+(H12*H$7)+(I12*I$7)+(J12*J$7))</f>
        <v>2.7859999999999996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0.55600000000000005</v>
      </c>
      <c r="G13" s="196">
        <v>3.9E-2</v>
      </c>
      <c r="H13" s="196">
        <v>6.7000000000000004E-2</v>
      </c>
      <c r="I13" s="196">
        <v>4.7E-2</v>
      </c>
      <c r="J13" s="196">
        <v>0.25700000000000001</v>
      </c>
      <c r="K13" s="196">
        <f t="shared" si="0"/>
        <v>0.96600000000000019</v>
      </c>
      <c r="L13" s="197">
        <f t="shared" si="1"/>
        <v>2.3079999999999998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12" t="s">
        <v>81</v>
      </c>
      <c r="B14" s="212" t="s">
        <v>131</v>
      </c>
      <c r="C14" s="175">
        <v>4</v>
      </c>
      <c r="D14" s="213">
        <v>0.23599999999999999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23.599999999999998</v>
      </c>
      <c r="V14" s="180">
        <f>W14</f>
        <v>94.399999999999991</v>
      </c>
      <c r="W14" s="180">
        <f>C14*U14</f>
        <v>94.399999999999991</v>
      </c>
      <c r="X14" s="180">
        <f>Y14</f>
        <v>76.935999999999993</v>
      </c>
      <c r="Y14" s="182">
        <f>W14*S14</f>
        <v>76.935999999999993</v>
      </c>
    </row>
    <row r="15" spans="1:25" x14ac:dyDescent="0.25">
      <c r="A15" s="117" t="s">
        <v>82</v>
      </c>
      <c r="B15" s="117" t="s">
        <v>132</v>
      </c>
      <c r="C15" s="153">
        <v>7</v>
      </c>
      <c r="D15" s="163">
        <v>0.14599999999999999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14.6</v>
      </c>
      <c r="V15" s="83">
        <f>W15</f>
        <v>102.2</v>
      </c>
      <c r="W15" s="83">
        <f>C15*U15</f>
        <v>102.2</v>
      </c>
      <c r="X15" s="83">
        <f>Y15</f>
        <v>87.585400000000007</v>
      </c>
      <c r="Y15" s="108">
        <f>W15*S15</f>
        <v>87.585400000000007</v>
      </c>
    </row>
    <row r="16" spans="1:25" x14ac:dyDescent="0.25">
      <c r="A16" s="119" t="s">
        <v>89</v>
      </c>
      <c r="B16" s="119" t="s">
        <v>46</v>
      </c>
      <c r="C16" s="173">
        <v>7</v>
      </c>
      <c r="D16" s="159">
        <v>0.58299999999999996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58.3</v>
      </c>
      <c r="V16" s="88">
        <f>W16</f>
        <v>408.09999999999997</v>
      </c>
      <c r="W16" s="83">
        <f>C16*U16</f>
        <v>408.09999999999997</v>
      </c>
      <c r="X16" s="88">
        <f>Y16</f>
        <v>127.32719999999999</v>
      </c>
      <c r="Y16" s="108">
        <f>W16*S16</f>
        <v>127.32719999999999</v>
      </c>
    </row>
    <row r="17" spans="1:26" x14ac:dyDescent="0.25">
      <c r="A17" s="117" t="s">
        <v>83</v>
      </c>
      <c r="B17" s="117" t="s">
        <v>47</v>
      </c>
      <c r="C17" s="153">
        <v>7</v>
      </c>
      <c r="D17" s="163">
        <v>0.53600000000000003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53.6</v>
      </c>
      <c r="V17" s="83">
        <f>W17</f>
        <v>375.2</v>
      </c>
      <c r="W17" s="83">
        <f>C17*U17</f>
        <v>375.2</v>
      </c>
      <c r="X17" s="83">
        <f>Y17</f>
        <v>375.2</v>
      </c>
      <c r="Y17" s="108">
        <f>W17*S17</f>
        <v>375.2</v>
      </c>
    </row>
    <row r="18" spans="1:26" x14ac:dyDescent="0.25">
      <c r="A18" s="42" t="s">
        <v>84</v>
      </c>
      <c r="B18" s="42" t="s">
        <v>48</v>
      </c>
      <c r="C18" s="173">
        <v>1</v>
      </c>
      <c r="D18" s="64"/>
      <c r="E18" s="9">
        <v>0.86099999999999999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86.1</v>
      </c>
      <c r="V18" s="88"/>
      <c r="W18" s="88">
        <f>C18*U18</f>
        <v>86.1</v>
      </c>
      <c r="X18" s="88"/>
      <c r="Y18" s="109">
        <f>W18*S18</f>
        <v>68.88</v>
      </c>
    </row>
    <row r="19" spans="1:26" x14ac:dyDescent="0.25">
      <c r="A19" s="42" t="s">
        <v>85</v>
      </c>
      <c r="B19" s="42" t="s">
        <v>133</v>
      </c>
      <c r="C19" s="173">
        <v>1</v>
      </c>
      <c r="D19" s="159">
        <v>0.159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15.9</v>
      </c>
      <c r="V19" s="88"/>
      <c r="W19" s="83">
        <f>C19*U19</f>
        <v>15.9</v>
      </c>
      <c r="X19" s="88"/>
      <c r="Y19" s="108">
        <f>W19*S19</f>
        <v>12.72</v>
      </c>
    </row>
    <row r="20" spans="1:26" x14ac:dyDescent="0.25">
      <c r="A20" s="119" t="s">
        <v>86</v>
      </c>
      <c r="B20" s="119" t="s">
        <v>49</v>
      </c>
      <c r="C20" s="173">
        <v>4</v>
      </c>
      <c r="D20" s="159">
        <f>8/69</f>
        <v>0.11594202898550725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11.594202898550725</v>
      </c>
      <c r="V20" s="88">
        <f>W20</f>
        <v>46.376811594202898</v>
      </c>
      <c r="W20" s="88">
        <f>C20*U20</f>
        <v>46.376811594202898</v>
      </c>
      <c r="X20" s="88">
        <f>Y20</f>
        <v>37.10144927536232</v>
      </c>
      <c r="Y20" s="109">
        <f>W20*S20</f>
        <v>37.10144927536232</v>
      </c>
    </row>
    <row r="21" spans="1:26" s="42" customFormat="1" x14ac:dyDescent="0.25">
      <c r="A21" s="119" t="s">
        <v>87</v>
      </c>
      <c r="B21" s="119" t="s">
        <v>134</v>
      </c>
      <c r="C21" s="173">
        <v>4</v>
      </c>
      <c r="D21" s="159">
        <v>0.56899999999999995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56.899999999999991</v>
      </c>
      <c r="V21" s="88">
        <f>W21</f>
        <v>227.59999999999997</v>
      </c>
      <c r="W21" s="83">
        <f>C21*U21</f>
        <v>227.59999999999997</v>
      </c>
      <c r="X21" s="88">
        <f>Y21</f>
        <v>227.59999999999997</v>
      </c>
      <c r="Y21" s="108">
        <f>W21*S21</f>
        <v>227.59999999999997</v>
      </c>
    </row>
    <row r="22" spans="1:26" x14ac:dyDescent="0.25">
      <c r="A22" s="117" t="s">
        <v>88</v>
      </c>
      <c r="B22" s="117" t="s">
        <v>159</v>
      </c>
      <c r="C22" s="153">
        <v>7</v>
      </c>
      <c r="D22" s="43"/>
      <c r="F22" s="159">
        <f>AVERAGE(F12:F13)</f>
        <v>0.50550000000000006</v>
      </c>
      <c r="G22" s="159">
        <f t="shared" ref="G22:J22" si="3">AVERAGE(G12:G13)</f>
        <v>5.0500000000000003E-2</v>
      </c>
      <c r="H22" s="159">
        <f t="shared" si="3"/>
        <v>6.6000000000000003E-2</v>
      </c>
      <c r="I22" s="159">
        <f t="shared" si="3"/>
        <v>5.7500000000000002E-2</v>
      </c>
      <c r="J22" s="159">
        <f t="shared" si="3"/>
        <v>0.30249999999999999</v>
      </c>
      <c r="K22" s="159">
        <f t="shared" ref="K22:K32" si="4">SUM(F22:J22)</f>
        <v>0.9820000000000001</v>
      </c>
      <c r="L22" s="14">
        <f t="shared" ref="L22:L32" si="5">((F22*F$7)+(G22*G$7)+(H22*H$7)+(I22*I$7)+(J22*J$7))</f>
        <v>2.5469999999999997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39.125</v>
      </c>
      <c r="V22" s="88">
        <f>W22</f>
        <v>273.875</v>
      </c>
      <c r="W22" s="83">
        <f>C22*U22</f>
        <v>273.875</v>
      </c>
      <c r="X22" s="88">
        <f>Y22</f>
        <v>124.33925000000001</v>
      </c>
      <c r="Y22" s="108">
        <f>W22*S22</f>
        <v>124.33925000000001</v>
      </c>
    </row>
    <row r="23" spans="1:26" x14ac:dyDescent="0.25">
      <c r="A23" t="s">
        <v>0</v>
      </c>
      <c r="B23" t="s">
        <v>50</v>
      </c>
      <c r="C23" s="153">
        <v>1</v>
      </c>
      <c r="F23" s="163">
        <v>0.436</v>
      </c>
      <c r="G23" s="163">
        <v>8.7999999999999995E-2</v>
      </c>
      <c r="H23" s="163">
        <v>0.14699999999999999</v>
      </c>
      <c r="I23" s="163">
        <v>7.8E-2</v>
      </c>
      <c r="J23" s="163">
        <v>0.246</v>
      </c>
      <c r="K23" s="163">
        <f t="shared" si="4"/>
        <v>0.995</v>
      </c>
      <c r="L23" s="14">
        <f t="shared" si="5"/>
        <v>2.5949999999999998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40</v>
      </c>
      <c r="W23" s="83">
        <f>C23*U23</f>
        <v>40</v>
      </c>
      <c r="X23" s="83"/>
      <c r="Y23" s="108">
        <f>W23*S23</f>
        <v>34.28</v>
      </c>
    </row>
    <row r="24" spans="1:26" x14ac:dyDescent="0.25">
      <c r="A24" t="s">
        <v>1</v>
      </c>
      <c r="B24" t="s">
        <v>51</v>
      </c>
      <c r="C24" s="153">
        <v>1</v>
      </c>
      <c r="F24" s="10">
        <v>0.80600000000000005</v>
      </c>
      <c r="G24" s="10">
        <v>6.3E-2</v>
      </c>
      <c r="H24" s="10">
        <v>4.2999999999999997E-2</v>
      </c>
      <c r="I24" s="10">
        <v>2.4E-2</v>
      </c>
      <c r="J24" s="10">
        <v>5.5E-2</v>
      </c>
      <c r="K24" s="10">
        <f t="shared" si="4"/>
        <v>0.9910000000000001</v>
      </c>
      <c r="L24" s="14">
        <f t="shared" si="5"/>
        <v>1.4319999999999999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88.075000000000003</v>
      </c>
      <c r="W24" s="83">
        <f>C24*U24</f>
        <v>88.075000000000003</v>
      </c>
      <c r="X24" s="83"/>
      <c r="Y24" s="108">
        <f>W24*S24</f>
        <v>71.781125000000003</v>
      </c>
    </row>
    <row r="25" spans="1:26" x14ac:dyDescent="0.25">
      <c r="A25" s="117" t="s">
        <v>2</v>
      </c>
      <c r="B25" s="117" t="s">
        <v>52</v>
      </c>
      <c r="C25" s="153">
        <v>4</v>
      </c>
      <c r="F25" s="163">
        <v>6.6000000000000003E-2</v>
      </c>
      <c r="G25" s="163">
        <v>0.106</v>
      </c>
      <c r="H25" s="163">
        <v>0.36099999999999999</v>
      </c>
      <c r="I25" s="163">
        <v>0.17599999999999999</v>
      </c>
      <c r="J25" s="163">
        <v>0.28399999999999997</v>
      </c>
      <c r="K25" s="163">
        <f t="shared" si="4"/>
        <v>0.99299999999999988</v>
      </c>
      <c r="L25" s="14">
        <f t="shared" si="5"/>
        <v>3.4849999999999999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62.3</v>
      </c>
      <c r="V25" s="83">
        <f>W25</f>
        <v>249.2</v>
      </c>
      <c r="W25" s="83">
        <f>C25*U25</f>
        <v>249.2</v>
      </c>
      <c r="X25" s="83">
        <f>Y25</f>
        <v>249.2</v>
      </c>
      <c r="Y25" s="108">
        <f>W25*S25</f>
        <v>249.2</v>
      </c>
    </row>
    <row r="26" spans="1:26" x14ac:dyDescent="0.25">
      <c r="A26" s="42" t="s">
        <v>3</v>
      </c>
      <c r="B26" s="42" t="s">
        <v>53</v>
      </c>
      <c r="C26" s="173">
        <v>1</v>
      </c>
      <c r="D26" s="43"/>
      <c r="F26" s="62">
        <v>0.91200000000000003</v>
      </c>
      <c r="G26" s="62">
        <v>4.1000000000000002E-2</v>
      </c>
      <c r="H26" s="62">
        <v>0.03</v>
      </c>
      <c r="I26" s="62">
        <v>6.0000000000000001E-3</v>
      </c>
      <c r="J26" s="62">
        <v>8.9999999999999993E-3</v>
      </c>
      <c r="K26" s="62">
        <f t="shared" si="4"/>
        <v>0.99800000000000011</v>
      </c>
      <c r="L26" s="14">
        <f t="shared" si="5"/>
        <v>1.153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95.925000000000011</v>
      </c>
      <c r="V26" s="88"/>
      <c r="W26" s="88">
        <f>C26*U26</f>
        <v>95.925000000000011</v>
      </c>
      <c r="X26" s="88"/>
      <c r="Y26" s="109">
        <f>W26*S26</f>
        <v>95.925000000000011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0.85599999999999998</v>
      </c>
      <c r="G27" s="10">
        <v>5.6000000000000001E-2</v>
      </c>
      <c r="H27" s="10">
        <v>4.3999999999999997E-2</v>
      </c>
      <c r="I27" s="10">
        <v>1.2999999999999999E-2</v>
      </c>
      <c r="J27" s="10">
        <v>0.03</v>
      </c>
      <c r="K27" s="10">
        <f t="shared" si="4"/>
        <v>0.99900000000000011</v>
      </c>
      <c r="L27" s="14">
        <f t="shared" si="5"/>
        <v>1.302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92.325000000000003</v>
      </c>
      <c r="W27" s="83">
        <f>C27*U27</f>
        <v>92.325000000000003</v>
      </c>
      <c r="X27" s="83"/>
      <c r="Y27" s="108">
        <f>W27*S27</f>
        <v>92.325000000000003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0.74</v>
      </c>
      <c r="G28" s="10">
        <v>0.13700000000000001</v>
      </c>
      <c r="H28" s="10">
        <v>8.4000000000000005E-2</v>
      </c>
      <c r="I28" s="10">
        <v>1.4999999999999999E-2</v>
      </c>
      <c r="J28" s="10">
        <v>2.1999999999999999E-2</v>
      </c>
      <c r="K28" s="10">
        <f t="shared" si="4"/>
        <v>0.998</v>
      </c>
      <c r="L28" s="14">
        <f t="shared" si="5"/>
        <v>1.4359999999999999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88.850000000000009</v>
      </c>
      <c r="W28" s="83">
        <f>C28*U28</f>
        <v>88.850000000000009</v>
      </c>
      <c r="X28" s="83"/>
      <c r="Y28" s="108">
        <f>W28*S28</f>
        <v>88.850000000000009</v>
      </c>
    </row>
    <row r="29" spans="1:26" x14ac:dyDescent="0.25">
      <c r="A29" s="119" t="s">
        <v>6</v>
      </c>
      <c r="B29" s="119" t="s">
        <v>56</v>
      </c>
      <c r="C29" s="173">
        <v>7</v>
      </c>
      <c r="D29" s="43"/>
      <c r="F29" s="62">
        <v>0.54900000000000004</v>
      </c>
      <c r="G29" s="62">
        <v>0.18</v>
      </c>
      <c r="H29" s="62">
        <v>0.16500000000000001</v>
      </c>
      <c r="I29" s="62">
        <v>8.2000000000000003E-2</v>
      </c>
      <c r="J29" s="62">
        <v>1.4999999999999999E-2</v>
      </c>
      <c r="K29" s="62">
        <f t="shared" si="4"/>
        <v>0.9910000000000001</v>
      </c>
      <c r="L29" s="14">
        <f t="shared" si="5"/>
        <v>1.8069999999999999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78.7</v>
      </c>
      <c r="V29" s="88">
        <f>W29</f>
        <v>550.9</v>
      </c>
      <c r="W29" s="83">
        <f>C29*U29</f>
        <v>550.9</v>
      </c>
      <c r="X29" s="88">
        <f>Y29</f>
        <v>448.98349999999994</v>
      </c>
      <c r="Y29" s="108">
        <f>W29*S29</f>
        <v>448.98349999999994</v>
      </c>
    </row>
    <row r="30" spans="1:26" x14ac:dyDescent="0.25">
      <c r="A30" t="s">
        <v>7</v>
      </c>
      <c r="B30" t="s">
        <v>57</v>
      </c>
      <c r="C30" s="153">
        <v>1</v>
      </c>
      <c r="F30" s="163">
        <v>0.60699999999999998</v>
      </c>
      <c r="G30" s="163">
        <v>6.4000000000000001E-2</v>
      </c>
      <c r="H30" s="163">
        <v>0.14899999999999999</v>
      </c>
      <c r="I30" s="163">
        <v>9.2999999999999999E-2</v>
      </c>
      <c r="J30" s="163">
        <v>4.7E-2</v>
      </c>
      <c r="K30" s="163">
        <f t="shared" si="4"/>
        <v>0.96000000000000008</v>
      </c>
      <c r="L30" s="14">
        <f t="shared" si="5"/>
        <v>1.7889999999999997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20.724999999999998</v>
      </c>
      <c r="W30" s="83">
        <f>C30*U30</f>
        <v>20.724999999999998</v>
      </c>
      <c r="X30" s="83"/>
      <c r="Y30" s="108">
        <f>W30*S30</f>
        <v>5.6786500000000002</v>
      </c>
    </row>
    <row r="31" spans="1:26" x14ac:dyDescent="0.25">
      <c r="A31" t="s">
        <v>8</v>
      </c>
      <c r="B31" t="s">
        <v>58</v>
      </c>
      <c r="C31" s="153">
        <v>1</v>
      </c>
      <c r="F31" s="10">
        <v>0.46</v>
      </c>
      <c r="G31" s="10">
        <v>0.214</v>
      </c>
      <c r="H31" s="10">
        <v>0.187</v>
      </c>
      <c r="I31" s="10">
        <v>0.114</v>
      </c>
      <c r="J31" s="10">
        <v>2.1000000000000001E-2</v>
      </c>
      <c r="K31" s="10">
        <f t="shared" si="4"/>
        <v>0.996</v>
      </c>
      <c r="L31" s="14">
        <f t="shared" si="5"/>
        <v>2.0099999999999998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74.249999999999986</v>
      </c>
      <c r="W31" s="83">
        <f>C31*U31</f>
        <v>74.249999999999986</v>
      </c>
      <c r="X31" s="83"/>
      <c r="Y31" s="108">
        <f>W31*S31</f>
        <v>74.249999999999986</v>
      </c>
    </row>
    <row r="32" spans="1:26" s="42" customFormat="1" ht="15.75" thickBot="1" x14ac:dyDescent="0.3">
      <c r="A32" s="119" t="s">
        <v>9</v>
      </c>
      <c r="B32" s="119" t="s">
        <v>59</v>
      </c>
      <c r="C32" s="173">
        <v>4</v>
      </c>
      <c r="D32" s="43"/>
      <c r="E32" s="3"/>
      <c r="F32" s="62">
        <v>0.53400000000000003</v>
      </c>
      <c r="G32" s="62">
        <v>0.17899999999999999</v>
      </c>
      <c r="H32" s="62">
        <v>0.184</v>
      </c>
      <c r="I32" s="62">
        <v>8.1000000000000003E-2</v>
      </c>
      <c r="J32" s="62">
        <v>0.02</v>
      </c>
      <c r="K32" s="62">
        <f t="shared" si="4"/>
        <v>0.998</v>
      </c>
      <c r="L32" s="14">
        <f t="shared" si="5"/>
        <v>1.8680000000000001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78.050000000000011</v>
      </c>
      <c r="V32" s="88">
        <f>W32</f>
        <v>312.20000000000005</v>
      </c>
      <c r="W32" s="88">
        <f>C32*U32</f>
        <v>312.20000000000005</v>
      </c>
      <c r="X32" s="88">
        <f>Y32</f>
        <v>267.55540000000002</v>
      </c>
      <c r="Y32" s="109">
        <f>W32*S32</f>
        <v>267.55540000000002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56.785221205186886</v>
      </c>
      <c r="V33" s="87">
        <f>SUM(V14:V32)/(C33-9)</f>
        <v>48.000942028985513</v>
      </c>
      <c r="W33" s="87">
        <f>SUM(W14:W32)/C33</f>
        <v>50.659403306159419</v>
      </c>
      <c r="X33" s="87">
        <f>SUM(X14:X32)/(C33-9)</f>
        <v>36.760512714097494</v>
      </c>
      <c r="Y33" s="98">
        <f>SUM(Y14:Y32)/C33</f>
        <v>40.101843348052533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t="s">
        <v>20</v>
      </c>
      <c r="B35" t="s">
        <v>139</v>
      </c>
      <c r="F35" s="5">
        <v>0.26</v>
      </c>
      <c r="G35" s="5">
        <v>0.13800000000000001</v>
      </c>
      <c r="H35" s="5">
        <v>0.28399999999999997</v>
      </c>
      <c r="I35" s="5">
        <v>0.22600000000000001</v>
      </c>
      <c r="J35" s="5">
        <v>9.1999999999999998E-2</v>
      </c>
      <c r="K35" s="5">
        <f>SUM(F35:J35)</f>
        <v>0.99999999999999989</v>
      </c>
    </row>
    <row r="36" spans="1:26" x14ac:dyDescent="0.25">
      <c r="A36" s="63" t="s">
        <v>21</v>
      </c>
      <c r="B36" s="63" t="s">
        <v>140</v>
      </c>
      <c r="C36" s="125"/>
      <c r="F36" s="163">
        <v>0.63600000000000001</v>
      </c>
      <c r="G36" s="163">
        <v>0.14599999999999999</v>
      </c>
      <c r="H36" s="163">
        <v>0.13400000000000001</v>
      </c>
      <c r="I36" s="163">
        <v>4.3999999999999997E-2</v>
      </c>
      <c r="J36" s="163">
        <v>3.6999999999999998E-2</v>
      </c>
      <c r="K36" s="163">
        <f t="shared" ref="K36:K38" si="6">SUM(F36:J36)</f>
        <v>0.99700000000000011</v>
      </c>
      <c r="L36" s="14">
        <f>((F36*F$7)+(G36*G$7)+(H36*H$7)+(I36*I$7)+(J36*J$7))</f>
        <v>1.6910000000000001</v>
      </c>
      <c r="U36" s="184">
        <f>((F36*F$8)+(G36*G$8)+(H36*H$8)+(I36*I$8)+(J36*J$8))</f>
        <v>17.349999999999998</v>
      </c>
    </row>
    <row r="37" spans="1:26" x14ac:dyDescent="0.25">
      <c r="A37" s="63" t="s">
        <v>22</v>
      </c>
      <c r="B37" s="63" t="s">
        <v>141</v>
      </c>
      <c r="C37" s="125"/>
      <c r="F37" s="5">
        <v>0.19600000000000001</v>
      </c>
      <c r="G37" s="5">
        <v>0.153</v>
      </c>
      <c r="H37" s="5">
        <v>0.33200000000000002</v>
      </c>
      <c r="I37" s="5">
        <v>0.23100000000000001</v>
      </c>
      <c r="J37" s="5">
        <v>7.4999999999999997E-2</v>
      </c>
      <c r="K37" s="5">
        <f t="shared" si="6"/>
        <v>0.98699999999999999</v>
      </c>
    </row>
    <row r="38" spans="1:26" x14ac:dyDescent="0.25">
      <c r="A38" s="63" t="s">
        <v>23</v>
      </c>
      <c r="B38" s="63" t="s">
        <v>142</v>
      </c>
      <c r="C38" s="125"/>
      <c r="F38" s="163">
        <v>0.55600000000000005</v>
      </c>
      <c r="G38" s="163">
        <v>0.17899999999999999</v>
      </c>
      <c r="H38" s="163">
        <v>0.14899999999999999</v>
      </c>
      <c r="I38" s="163">
        <v>0.08</v>
      </c>
      <c r="J38" s="163">
        <v>0.02</v>
      </c>
      <c r="K38" s="163">
        <f t="shared" si="6"/>
        <v>0.9840000000000001</v>
      </c>
      <c r="L38" s="14">
        <f>((F38*F$7)+(G38*G$7)+(H38*H$7)+(I38*I$7)+(J38*J$7))</f>
        <v>1.7810000000000001</v>
      </c>
      <c r="U38" s="184">
        <f>((F38*F$8)+(G38*G$8)+(H38*H$8)+(I38*I$8)+(J38*J$8))</f>
        <v>19.924999999999997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30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22.424999999999997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0.58199999999999996</v>
      </c>
      <c r="G42" s="163">
        <v>0.127</v>
      </c>
      <c r="H42" s="163">
        <v>0.14399999999999999</v>
      </c>
      <c r="I42" s="163">
        <v>0.1</v>
      </c>
      <c r="J42" s="163">
        <v>4.7E-2</v>
      </c>
      <c r="K42" s="163">
        <f t="shared" ref="K42" si="8">SUM(F42:J42)</f>
        <v>1</v>
      </c>
      <c r="L42" s="14">
        <f>((F42*F$7)+(G42*G$7)+(H42*H$7)+(I42*I$7)+(J42*J$7))</f>
        <v>1.9029999999999996</v>
      </c>
      <c r="U42" s="184">
        <f>((F42*F$8)+(G42*G$8)+(H42*H$8)+(I42*I$8)+(J42*J$8))</f>
        <v>22.574999999999999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(8+2)/79</f>
        <v>0.12658227848101267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12.658227848101266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17.616613924050633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5.2999999999999999E-2</v>
      </c>
      <c r="N49" s="198">
        <v>0.113</v>
      </c>
      <c r="O49" s="198">
        <v>0.82599999999999996</v>
      </c>
      <c r="P49" s="198">
        <f>SUM(M49:O49)</f>
        <v>0.99199999999999999</v>
      </c>
      <c r="Q49" s="199">
        <f t="shared" ref="Q49:Q69" si="9">((M49*M$7)+(N49*N$7)+(O49*O$7))</f>
        <v>2.7569999999999997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0.182</v>
      </c>
      <c r="N50" s="198">
        <v>6.8000000000000005E-2</v>
      </c>
      <c r="O50" s="198">
        <v>0.69799999999999995</v>
      </c>
      <c r="P50" s="198">
        <f t="shared" ref="P50:P69" si="10">SUM(M50:O50)</f>
        <v>0.94799999999999995</v>
      </c>
      <c r="Q50" s="199">
        <f t="shared" si="9"/>
        <v>2.4119999999999999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117" t="s">
        <v>90</v>
      </c>
      <c r="B51" s="117" t="s">
        <v>144</v>
      </c>
      <c r="C51" s="118">
        <v>4</v>
      </c>
      <c r="M51" s="165">
        <v>0.106</v>
      </c>
      <c r="N51" s="165">
        <v>0.22500000000000001</v>
      </c>
      <c r="O51" s="165">
        <v>0.66300000000000003</v>
      </c>
      <c r="P51" s="165">
        <f t="shared" si="10"/>
        <v>0.99399999999999999</v>
      </c>
      <c r="Q51" s="12">
        <f t="shared" si="9"/>
        <v>2.5449999999999999</v>
      </c>
      <c r="S51" s="43">
        <v>0.81499999999999995</v>
      </c>
      <c r="U51" s="184">
        <f t="shared" ref="U51:U60" si="11">((M51*M$8)+(N51*N$8)+(O51*O$8))</f>
        <v>21.85</v>
      </c>
      <c r="V51" s="83">
        <f>W51</f>
        <v>87.4</v>
      </c>
      <c r="W51" s="83">
        <f>C51*U51</f>
        <v>87.4</v>
      </c>
      <c r="X51" s="88">
        <f>Y51</f>
        <v>71.230999999999995</v>
      </c>
      <c r="Y51" s="100">
        <f>W51*S51</f>
        <v>71.230999999999995</v>
      </c>
    </row>
    <row r="52" spans="1:26" x14ac:dyDescent="0.25">
      <c r="A52" s="119" t="s">
        <v>91</v>
      </c>
      <c r="B52" s="119" t="s">
        <v>145</v>
      </c>
      <c r="C52" s="210">
        <v>7</v>
      </c>
      <c r="D52" s="43"/>
      <c r="F52" s="43"/>
      <c r="G52" s="43"/>
      <c r="H52" s="43"/>
      <c r="I52" s="43"/>
      <c r="J52" s="43"/>
      <c r="K52" s="43"/>
      <c r="M52" s="166">
        <v>6.2E-2</v>
      </c>
      <c r="N52" s="166">
        <v>0.159</v>
      </c>
      <c r="O52" s="166">
        <v>0.77300000000000002</v>
      </c>
      <c r="P52" s="166">
        <f t="shared" si="10"/>
        <v>0.99399999999999999</v>
      </c>
      <c r="Q52" s="12">
        <f t="shared" si="9"/>
        <v>2.6989999999999998</v>
      </c>
      <c r="R52" s="88"/>
      <c r="S52" s="43">
        <v>0.85699999999999998</v>
      </c>
      <c r="U52" s="184">
        <f t="shared" si="11"/>
        <v>14.15</v>
      </c>
      <c r="V52" s="83">
        <f>W52</f>
        <v>99.05</v>
      </c>
      <c r="W52" s="88">
        <f>C52*U52</f>
        <v>99.05</v>
      </c>
      <c r="X52" s="83">
        <f>Y52</f>
        <v>84.885849999999991</v>
      </c>
      <c r="Y52" s="211">
        <f>W52*S52</f>
        <v>84.885849999999991</v>
      </c>
      <c r="Z52" s="42"/>
    </row>
    <row r="53" spans="1:26" x14ac:dyDescent="0.25">
      <c r="A53" s="117" t="s">
        <v>92</v>
      </c>
      <c r="B53" s="117" t="s">
        <v>60</v>
      </c>
      <c r="C53" s="118">
        <v>7</v>
      </c>
      <c r="M53" s="165">
        <v>0.215</v>
      </c>
      <c r="N53" s="165">
        <v>0.28000000000000003</v>
      </c>
      <c r="O53" s="165">
        <v>0.47</v>
      </c>
      <c r="P53" s="165">
        <f t="shared" si="10"/>
        <v>0.96499999999999997</v>
      </c>
      <c r="Q53" s="12">
        <f t="shared" si="9"/>
        <v>2.1850000000000001</v>
      </c>
      <c r="S53" s="43">
        <v>0.312</v>
      </c>
      <c r="U53" s="184">
        <f t="shared" si="11"/>
        <v>35.5</v>
      </c>
      <c r="V53" s="83">
        <f>W53</f>
        <v>248.5</v>
      </c>
      <c r="W53" s="83">
        <f>C53*U53</f>
        <v>248.5</v>
      </c>
      <c r="X53" s="88">
        <f>Y53</f>
        <v>77.531999999999996</v>
      </c>
      <c r="Y53" s="100">
        <f>W53*S53</f>
        <v>77.531999999999996</v>
      </c>
    </row>
    <row r="54" spans="1:26" x14ac:dyDescent="0.25">
      <c r="A54" s="117" t="s">
        <v>93</v>
      </c>
      <c r="B54" s="117" t="s">
        <v>61</v>
      </c>
      <c r="C54" s="118">
        <v>7</v>
      </c>
      <c r="M54" s="165">
        <v>0.16900000000000001</v>
      </c>
      <c r="N54" s="165">
        <v>0.28100000000000003</v>
      </c>
      <c r="O54" s="165">
        <v>0.53600000000000003</v>
      </c>
      <c r="P54" s="165">
        <f t="shared" si="10"/>
        <v>0.9860000000000001</v>
      </c>
      <c r="Q54" s="12">
        <f t="shared" si="9"/>
        <v>2.3390000000000004</v>
      </c>
      <c r="S54" s="43">
        <v>1</v>
      </c>
      <c r="U54" s="184">
        <f t="shared" si="11"/>
        <v>30.950000000000003</v>
      </c>
      <c r="V54" s="83">
        <f>W54</f>
        <v>216.65000000000003</v>
      </c>
      <c r="W54" s="83">
        <f>C54*U54</f>
        <v>216.65000000000003</v>
      </c>
      <c r="X54" s="83">
        <f>Y54</f>
        <v>216.65000000000003</v>
      </c>
      <c r="Y54" s="100">
        <f>W54*S54</f>
        <v>216.65000000000003</v>
      </c>
    </row>
    <row r="55" spans="1:26" x14ac:dyDescent="0.25">
      <c r="A55" t="s">
        <v>94</v>
      </c>
      <c r="B55" t="s">
        <v>62</v>
      </c>
      <c r="C55" s="65">
        <v>1</v>
      </c>
      <c r="M55" s="165">
        <v>0.254</v>
      </c>
      <c r="N55" s="165">
        <v>0.218</v>
      </c>
      <c r="O55" s="165">
        <v>0.495</v>
      </c>
      <c r="P55" s="165">
        <f t="shared" si="10"/>
        <v>0.96699999999999997</v>
      </c>
      <c r="Q55" s="12">
        <f t="shared" si="9"/>
        <v>2.1749999999999998</v>
      </c>
      <c r="S55" s="43">
        <v>0.8</v>
      </c>
      <c r="U55" s="184">
        <f t="shared" si="11"/>
        <v>36.299999999999997</v>
      </c>
      <c r="W55" s="83">
        <f>C55*U55</f>
        <v>36.299999999999997</v>
      </c>
      <c r="X55" s="88"/>
      <c r="Y55" s="100">
        <f>W55*S55</f>
        <v>29.04</v>
      </c>
    </row>
    <row r="56" spans="1:26" x14ac:dyDescent="0.25">
      <c r="A56" s="42" t="s">
        <v>95</v>
      </c>
      <c r="B56" s="42" t="s">
        <v>63</v>
      </c>
      <c r="C56" s="68">
        <v>1</v>
      </c>
      <c r="D56" s="43"/>
      <c r="F56" s="43"/>
      <c r="G56" s="43"/>
      <c r="H56" s="43"/>
      <c r="I56" s="43"/>
      <c r="J56" s="43"/>
      <c r="K56" s="43"/>
      <c r="M56" s="166">
        <v>6.6000000000000003E-2</v>
      </c>
      <c r="N56" s="166">
        <v>0.193</v>
      </c>
      <c r="O56" s="166">
        <v>0.73499999999999999</v>
      </c>
      <c r="P56" s="166">
        <f t="shared" si="10"/>
        <v>0.99399999999999999</v>
      </c>
      <c r="Q56" s="12">
        <f t="shared" si="9"/>
        <v>2.657</v>
      </c>
      <c r="S56" s="43">
        <v>0.8</v>
      </c>
      <c r="U56" s="184">
        <f t="shared" si="11"/>
        <v>16.25</v>
      </c>
      <c r="V56" s="88"/>
      <c r="W56" s="83">
        <f>C56*U56</f>
        <v>16.25</v>
      </c>
      <c r="X56" s="88"/>
      <c r="Y56" s="100">
        <f>W56*S56</f>
        <v>13</v>
      </c>
    </row>
    <row r="57" spans="1:26" x14ac:dyDescent="0.25">
      <c r="A57" s="117" t="s">
        <v>96</v>
      </c>
      <c r="B57" s="117" t="s">
        <v>64</v>
      </c>
      <c r="C57" s="118">
        <v>4</v>
      </c>
      <c r="M57" s="165">
        <v>0.29499999999999998</v>
      </c>
      <c r="N57" s="165">
        <v>0.39300000000000002</v>
      </c>
      <c r="O57" s="165">
        <v>0.312</v>
      </c>
      <c r="P57" s="165">
        <f t="shared" si="10"/>
        <v>1</v>
      </c>
      <c r="Q57" s="12">
        <f t="shared" si="9"/>
        <v>2.0169999999999999</v>
      </c>
      <c r="S57" s="43">
        <v>0.8</v>
      </c>
      <c r="U57" s="184">
        <f t="shared" si="11"/>
        <v>49.150000000000006</v>
      </c>
      <c r="V57" s="83">
        <f>W57</f>
        <v>196.60000000000002</v>
      </c>
      <c r="W57" s="83">
        <f>C57*U57</f>
        <v>196.60000000000002</v>
      </c>
      <c r="X57" s="88">
        <f>Y57</f>
        <v>157.28000000000003</v>
      </c>
      <c r="Y57" s="100">
        <f>W57*S57</f>
        <v>157.28000000000003</v>
      </c>
    </row>
    <row r="58" spans="1:26" x14ac:dyDescent="0.25">
      <c r="A58" s="117" t="s">
        <v>97</v>
      </c>
      <c r="B58" s="117" t="s">
        <v>146</v>
      </c>
      <c r="C58" s="118">
        <v>4</v>
      </c>
      <c r="M58" s="165">
        <v>7.6999999999999999E-2</v>
      </c>
      <c r="N58" s="165">
        <v>0.26600000000000001</v>
      </c>
      <c r="O58" s="165">
        <v>0.63200000000000001</v>
      </c>
      <c r="P58" s="165">
        <f t="shared" si="10"/>
        <v>0.97500000000000009</v>
      </c>
      <c r="Q58" s="12">
        <f t="shared" si="9"/>
        <v>2.5049999999999999</v>
      </c>
      <c r="S58" s="43">
        <v>1</v>
      </c>
      <c r="U58" s="184">
        <f t="shared" si="11"/>
        <v>21</v>
      </c>
      <c r="V58" s="83">
        <f>W58</f>
        <v>84</v>
      </c>
      <c r="W58" s="83">
        <f>C58*U58</f>
        <v>84</v>
      </c>
      <c r="X58" s="88">
        <f>Y58</f>
        <v>84</v>
      </c>
      <c r="Y58" s="100">
        <f>W58*S58</f>
        <v>84</v>
      </c>
    </row>
    <row r="59" spans="1:26" x14ac:dyDescent="0.25">
      <c r="A59" s="117" t="s">
        <v>98</v>
      </c>
      <c r="B59" s="117" t="s">
        <v>159</v>
      </c>
      <c r="C59" s="118">
        <v>7</v>
      </c>
      <c r="M59" s="165">
        <f>AVERAGE(M49:M50)</f>
        <v>0.11749999999999999</v>
      </c>
      <c r="N59" s="165">
        <f t="shared" ref="N59:O59" si="12">AVERAGE(N49:N50)</f>
        <v>9.0499999999999997E-2</v>
      </c>
      <c r="O59" s="165">
        <f t="shared" si="12"/>
        <v>0.76200000000000001</v>
      </c>
      <c r="P59" s="165">
        <f t="shared" si="10"/>
        <v>0.97</v>
      </c>
      <c r="Q59" s="12">
        <f t="shared" si="9"/>
        <v>2.5845000000000002</v>
      </c>
      <c r="S59" s="43">
        <v>0.45400000000000001</v>
      </c>
      <c r="U59" s="184">
        <f t="shared" si="11"/>
        <v>16.274999999999999</v>
      </c>
      <c r="V59" s="83">
        <f>W59</f>
        <v>113.92499999999998</v>
      </c>
      <c r="W59" s="83">
        <f>C59*U59</f>
        <v>113.92499999999998</v>
      </c>
      <c r="X59" s="88">
        <f>Y59</f>
        <v>51.721949999999993</v>
      </c>
      <c r="Y59" s="100">
        <f>W59*S59</f>
        <v>51.721949999999993</v>
      </c>
    </row>
    <row r="60" spans="1:26" x14ac:dyDescent="0.25">
      <c r="A60" t="s">
        <v>10</v>
      </c>
      <c r="B60" t="s">
        <v>50</v>
      </c>
      <c r="C60" s="65">
        <v>1</v>
      </c>
      <c r="M60" s="165">
        <v>0.111</v>
      </c>
      <c r="N60" s="165">
        <v>0.17399999999999999</v>
      </c>
      <c r="O60" s="165">
        <v>0.70099999999999996</v>
      </c>
      <c r="P60" s="165">
        <f t="shared" si="10"/>
        <v>0.98599999999999999</v>
      </c>
      <c r="Q60" s="12">
        <f t="shared" si="9"/>
        <v>2.5619999999999998</v>
      </c>
      <c r="S60" s="43">
        <v>0.85699999999999998</v>
      </c>
      <c r="U60" s="184">
        <f t="shared" si="11"/>
        <v>19.799999999999997</v>
      </c>
      <c r="W60" s="83">
        <f>C60*U60</f>
        <v>19.799999999999997</v>
      </c>
      <c r="X60" s="83"/>
      <c r="Y60" s="100">
        <f>W60*S60</f>
        <v>16.968599999999999</v>
      </c>
    </row>
    <row r="61" spans="1:26" x14ac:dyDescent="0.25">
      <c r="A61" t="s">
        <v>11</v>
      </c>
      <c r="B61" t="s">
        <v>51</v>
      </c>
      <c r="C61" s="65">
        <v>1</v>
      </c>
      <c r="M61" s="74">
        <v>0.433</v>
      </c>
      <c r="N61" s="74">
        <v>0.22900000000000001</v>
      </c>
      <c r="O61" s="74">
        <v>0.33800000000000002</v>
      </c>
      <c r="P61" s="74">
        <f t="shared" si="10"/>
        <v>1</v>
      </c>
      <c r="Q61" s="12">
        <f t="shared" si="9"/>
        <v>1.905</v>
      </c>
      <c r="S61" s="43">
        <v>0.81499999999999995</v>
      </c>
      <c r="U61" s="184">
        <f>((M61*M$9)+(N61*N$9)+(O61*O$9))</f>
        <v>45.250000000000007</v>
      </c>
      <c r="W61" s="83">
        <f>C61*U61</f>
        <v>45.250000000000007</v>
      </c>
      <c r="X61" s="83"/>
      <c r="Y61" s="100">
        <f>W61*S61</f>
        <v>36.878750000000004</v>
      </c>
    </row>
    <row r="62" spans="1:26" x14ac:dyDescent="0.25">
      <c r="A62" s="117" t="s">
        <v>12</v>
      </c>
      <c r="B62" s="117" t="s">
        <v>52</v>
      </c>
      <c r="C62" s="118">
        <v>4</v>
      </c>
      <c r="M62" s="165">
        <v>0.20499999999999999</v>
      </c>
      <c r="N62" s="165">
        <v>0.45300000000000001</v>
      </c>
      <c r="O62" s="165">
        <v>0.315</v>
      </c>
      <c r="P62" s="165">
        <f t="shared" si="10"/>
        <v>0.97300000000000009</v>
      </c>
      <c r="Q62" s="12">
        <f t="shared" si="9"/>
        <v>2.056</v>
      </c>
      <c r="S62" s="43">
        <v>1</v>
      </c>
      <c r="U62" s="184">
        <f>((M62*M$8)+(N62*N$8)+(O62*O$8))</f>
        <v>43.150000000000006</v>
      </c>
      <c r="V62" s="83">
        <f>W62</f>
        <v>172.60000000000002</v>
      </c>
      <c r="W62" s="83">
        <f>C62*U62</f>
        <v>172.60000000000002</v>
      </c>
      <c r="X62" s="83">
        <f>Y62</f>
        <v>172.60000000000002</v>
      </c>
      <c r="Y62" s="100">
        <f>W62*S62</f>
        <v>172.60000000000002</v>
      </c>
    </row>
    <row r="63" spans="1:26" x14ac:dyDescent="0.25">
      <c r="A63" t="s">
        <v>13</v>
      </c>
      <c r="B63" t="s">
        <v>53</v>
      </c>
      <c r="C63" s="65">
        <v>1</v>
      </c>
      <c r="M63" s="74">
        <v>0.20399999999999999</v>
      </c>
      <c r="N63" s="74">
        <v>0.215</v>
      </c>
      <c r="O63" s="74">
        <v>0.58099999999999996</v>
      </c>
      <c r="P63" s="74">
        <f t="shared" si="10"/>
        <v>1</v>
      </c>
      <c r="Q63" s="12">
        <f t="shared" si="9"/>
        <v>2.3769999999999998</v>
      </c>
      <c r="S63" s="43">
        <v>1</v>
      </c>
      <c r="U63" s="184">
        <f>((M63*M$9)+(N63*N$9)+(O63*O$9))</f>
        <v>68.849999999999994</v>
      </c>
      <c r="W63" s="83">
        <f>C63*U63</f>
        <v>68.849999999999994</v>
      </c>
      <c r="X63" s="83"/>
      <c r="Y63" s="100">
        <f>W63*S63</f>
        <v>68.849999999999994</v>
      </c>
    </row>
    <row r="64" spans="1:26" x14ac:dyDescent="0.25">
      <c r="A64" t="s">
        <v>14</v>
      </c>
      <c r="B64" t="s">
        <v>54</v>
      </c>
      <c r="C64" s="65">
        <v>1</v>
      </c>
      <c r="M64" s="74">
        <v>0.41899999999999998</v>
      </c>
      <c r="N64" s="74">
        <v>0.27400000000000002</v>
      </c>
      <c r="O64" s="74">
        <v>0.307</v>
      </c>
      <c r="P64" s="74">
        <f t="shared" si="10"/>
        <v>1</v>
      </c>
      <c r="Q64" s="12">
        <f t="shared" si="9"/>
        <v>1.8880000000000001</v>
      </c>
      <c r="S64" s="43">
        <v>1</v>
      </c>
      <c r="U64" s="184">
        <f>((M64*M$9)+(N64*N$9)+(O64*O$9))</f>
        <v>44.4</v>
      </c>
      <c r="W64" s="83">
        <f>C64*U64</f>
        <v>44.4</v>
      </c>
      <c r="X64" s="83"/>
      <c r="Y64" s="100">
        <f>W64*S64</f>
        <v>44.4</v>
      </c>
    </row>
    <row r="65" spans="1:26" x14ac:dyDescent="0.25">
      <c r="A65" t="s">
        <v>15</v>
      </c>
      <c r="B65" t="s">
        <v>55</v>
      </c>
      <c r="C65" s="65">
        <v>1</v>
      </c>
      <c r="M65" s="74">
        <v>0.191</v>
      </c>
      <c r="N65" s="74">
        <v>0.53</v>
      </c>
      <c r="O65" s="74">
        <v>0.27900000000000003</v>
      </c>
      <c r="P65" s="74">
        <f t="shared" si="10"/>
        <v>1</v>
      </c>
      <c r="Q65" s="12">
        <f t="shared" si="9"/>
        <v>2.0880000000000001</v>
      </c>
      <c r="S65" s="43">
        <v>1</v>
      </c>
      <c r="U65" s="184">
        <f>((M65*M$9)+(N65*N$9)+(O65*O$9))</f>
        <v>54.400000000000006</v>
      </c>
      <c r="W65" s="83">
        <f>C65*U65</f>
        <v>54.400000000000006</v>
      </c>
      <c r="X65" s="83"/>
      <c r="Y65" s="100">
        <f>W65*S65</f>
        <v>54.400000000000006</v>
      </c>
    </row>
    <row r="66" spans="1:26" x14ac:dyDescent="0.25">
      <c r="A66" s="117" t="s">
        <v>16</v>
      </c>
      <c r="B66" s="117" t="s">
        <v>56</v>
      </c>
      <c r="C66" s="118">
        <v>7</v>
      </c>
      <c r="M66" s="74">
        <v>0.48199999999999998</v>
      </c>
      <c r="N66" s="74">
        <v>0.32</v>
      </c>
      <c r="O66" s="74">
        <v>0.19800000000000001</v>
      </c>
      <c r="P66" s="74">
        <f t="shared" si="10"/>
        <v>1</v>
      </c>
      <c r="Q66" s="12">
        <f t="shared" si="9"/>
        <v>1.716</v>
      </c>
      <c r="S66" s="43">
        <v>0.81499999999999995</v>
      </c>
      <c r="U66" s="184">
        <f>((M66*M$9)+(N66*N$9)+(O66*O$9))</f>
        <v>35.799999999999997</v>
      </c>
      <c r="V66" s="83">
        <f>W66</f>
        <v>250.59999999999997</v>
      </c>
      <c r="W66" s="83">
        <f>C66*U66</f>
        <v>250.59999999999997</v>
      </c>
      <c r="X66" s="88">
        <f>Y66</f>
        <v>204.23899999999995</v>
      </c>
      <c r="Y66" s="100">
        <f>W66*S66</f>
        <v>204.23899999999995</v>
      </c>
    </row>
    <row r="67" spans="1:26" x14ac:dyDescent="0.25">
      <c r="A67" t="s">
        <v>17</v>
      </c>
      <c r="B67" t="s">
        <v>57</v>
      </c>
      <c r="C67" s="65">
        <v>1</v>
      </c>
      <c r="M67" s="165">
        <v>0.104</v>
      </c>
      <c r="N67" s="165">
        <v>7.3999999999999996E-2</v>
      </c>
      <c r="O67" s="165">
        <v>0.76700000000000002</v>
      </c>
      <c r="P67" s="165">
        <f t="shared" si="10"/>
        <v>0.94500000000000006</v>
      </c>
      <c r="Q67" s="12">
        <f t="shared" si="9"/>
        <v>2.5529999999999999</v>
      </c>
      <c r="S67" s="43">
        <v>0.27400000000000002</v>
      </c>
      <c r="U67" s="184">
        <f>((M67*M$8)+(N67*N$8)+(O67*O$8))</f>
        <v>14.1</v>
      </c>
      <c r="W67" s="83">
        <f>C67*U67</f>
        <v>14.1</v>
      </c>
      <c r="X67" s="83"/>
      <c r="Y67" s="100">
        <f>W67*S67</f>
        <v>3.8634000000000004</v>
      </c>
    </row>
    <row r="68" spans="1:26" x14ac:dyDescent="0.25">
      <c r="A68" t="s">
        <v>18</v>
      </c>
      <c r="B68" t="s">
        <v>58</v>
      </c>
      <c r="C68" s="65">
        <v>1</v>
      </c>
      <c r="M68" s="74">
        <v>0.48199999999999998</v>
      </c>
      <c r="N68" s="74">
        <v>0.34799999999999998</v>
      </c>
      <c r="O68" s="74">
        <v>0.159</v>
      </c>
      <c r="P68" s="74">
        <f t="shared" si="10"/>
        <v>0.98899999999999999</v>
      </c>
      <c r="Q68" s="12">
        <f t="shared" si="9"/>
        <v>1.6549999999999998</v>
      </c>
      <c r="S68" s="43">
        <v>1</v>
      </c>
      <c r="U68" s="184">
        <f>((M68*M$9)+(N68*N$9)+(O68*O$9))</f>
        <v>33.299999999999997</v>
      </c>
      <c r="W68" s="83">
        <f>C68*U68</f>
        <v>33.299999999999997</v>
      </c>
      <c r="X68" s="83"/>
      <c r="Y68" s="100">
        <f>W68*S68</f>
        <v>33.299999999999997</v>
      </c>
    </row>
    <row r="69" spans="1:26" s="1" customFormat="1" ht="15.75" thickBot="1" x14ac:dyDescent="0.3">
      <c r="A69" s="115" t="s">
        <v>19</v>
      </c>
      <c r="B69" s="115" t="s">
        <v>59</v>
      </c>
      <c r="C69" s="116">
        <v>4</v>
      </c>
      <c r="D69" s="7"/>
      <c r="E69" s="8"/>
      <c r="F69" s="7"/>
      <c r="G69" s="7"/>
      <c r="H69" s="7"/>
      <c r="I69" s="7"/>
      <c r="J69" s="7"/>
      <c r="K69" s="7"/>
      <c r="L69" s="15"/>
      <c r="M69" s="92">
        <v>0.438</v>
      </c>
      <c r="N69" s="92">
        <v>0.40899999999999997</v>
      </c>
      <c r="O69" s="92">
        <v>0.14799999999999999</v>
      </c>
      <c r="P69" s="92">
        <f t="shared" si="10"/>
        <v>0.995</v>
      </c>
      <c r="Q69" s="13">
        <f t="shared" si="9"/>
        <v>1.7</v>
      </c>
      <c r="R69" s="89"/>
      <c r="S69" s="7">
        <v>0.85699999999999998</v>
      </c>
      <c r="T69" s="14"/>
      <c r="U69" s="192">
        <f>((M69*M$9)+(N69*N$9)+(O69*O$9))</f>
        <v>35.25</v>
      </c>
      <c r="V69" s="88">
        <f>W69</f>
        <v>141</v>
      </c>
      <c r="W69" s="89">
        <f>C69*U69</f>
        <v>141</v>
      </c>
      <c r="X69" s="88">
        <f>Y69</f>
        <v>120.837</v>
      </c>
      <c r="Y69" s="103">
        <f>W69*S69</f>
        <v>120.837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33.459210526315786</v>
      </c>
      <c r="V70" s="87">
        <f>SUM(V51:V69)/(C70-9)</f>
        <v>29.278636363636359</v>
      </c>
      <c r="W70" s="87">
        <f>SUM(W51:W69)/C70</f>
        <v>30.358984374999995</v>
      </c>
      <c r="X70" s="87">
        <f>SUM(X51:X69)/(C70-9)</f>
        <v>22.563214545454549</v>
      </c>
      <c r="Y70" s="98">
        <f>SUM(Y51:Y69)/C70</f>
        <v>24.088711718750002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35" t="s">
        <v>106</v>
      </c>
      <c r="B72" s="135" t="s">
        <v>152</v>
      </c>
      <c r="C72" s="136"/>
      <c r="D72" s="80"/>
      <c r="E72" s="137"/>
      <c r="F72" s="159">
        <v>0.439</v>
      </c>
      <c r="G72" s="159">
        <v>0.11799999999999999</v>
      </c>
      <c r="H72" s="159">
        <v>0.13900000000000001</v>
      </c>
      <c r="I72" s="159">
        <v>0.13300000000000001</v>
      </c>
      <c r="J72" s="159">
        <v>0.14899999999999999</v>
      </c>
      <c r="K72" s="64">
        <f t="shared" ref="K72:K84" si="13">SUM(F72:J72)</f>
        <v>0.97799999999999998</v>
      </c>
      <c r="L72" s="14">
        <f t="shared" ref="L72:L84" si="14">((F72*F$7)+(G72*G$7)+(H72*H$7)+(I72*I$7)+(J72*J$7))</f>
        <v>2.3690000000000002</v>
      </c>
      <c r="M72" s="75"/>
      <c r="N72" s="75"/>
      <c r="O72" s="75"/>
      <c r="P72" s="75"/>
      <c r="U72" s="184">
        <f t="shared" ref="U72:U81" si="15">((F72*F$8)+(G72*G$8)+(H72*H$8)+(I72*I$8)+(J72*J$8))</f>
        <v>34.774999999999999</v>
      </c>
      <c r="V72" s="88"/>
    </row>
    <row r="73" spans="1:26" x14ac:dyDescent="0.25">
      <c r="A73" s="138" t="s">
        <v>102</v>
      </c>
      <c r="B73" s="138" t="s">
        <v>65</v>
      </c>
      <c r="C73" s="139"/>
      <c r="D73" s="140"/>
      <c r="E73" s="137"/>
      <c r="F73" s="163">
        <v>0.155</v>
      </c>
      <c r="G73" s="163">
        <v>0.11</v>
      </c>
      <c r="H73" s="163">
        <v>0.13600000000000001</v>
      </c>
      <c r="I73" s="163">
        <v>0.16200000000000001</v>
      </c>
      <c r="J73" s="163">
        <v>0.42599999999999999</v>
      </c>
      <c r="K73" s="5">
        <f t="shared" si="13"/>
        <v>0.9890000000000001</v>
      </c>
      <c r="L73" s="14">
        <f t="shared" si="14"/>
        <v>3.5609999999999999</v>
      </c>
      <c r="U73" s="184">
        <f t="shared" si="15"/>
        <v>64.300000000000011</v>
      </c>
    </row>
    <row r="74" spans="1:26" x14ac:dyDescent="0.25">
      <c r="A74" s="138" t="s">
        <v>100</v>
      </c>
      <c r="B74" s="138" t="s">
        <v>153</v>
      </c>
      <c r="C74" s="139"/>
      <c r="D74" s="140"/>
      <c r="E74" s="137"/>
      <c r="F74" s="163">
        <v>2.3E-2</v>
      </c>
      <c r="G74" s="163">
        <v>4.8000000000000001E-2</v>
      </c>
      <c r="H74" s="163">
        <v>0.17899999999999999</v>
      </c>
      <c r="I74" s="163">
        <v>0.32100000000000001</v>
      </c>
      <c r="J74" s="163">
        <v>0.40899999999999997</v>
      </c>
      <c r="K74" s="5">
        <f t="shared" si="13"/>
        <v>0.98</v>
      </c>
      <c r="L74" s="14">
        <f t="shared" si="14"/>
        <v>3.9849999999999999</v>
      </c>
      <c r="U74" s="184">
        <f t="shared" si="15"/>
        <v>75.125</v>
      </c>
    </row>
    <row r="75" spans="1:26" x14ac:dyDescent="0.25">
      <c r="A75" s="138" t="s">
        <v>103</v>
      </c>
      <c r="B75" s="138" t="s">
        <v>66</v>
      </c>
      <c r="C75" s="139"/>
      <c r="D75" s="140"/>
      <c r="E75" s="137"/>
      <c r="F75" s="163">
        <v>9.5000000000000001E-2</v>
      </c>
      <c r="G75" s="163">
        <v>8.2000000000000003E-2</v>
      </c>
      <c r="H75" s="163">
        <v>0.14499999999999999</v>
      </c>
      <c r="I75" s="163">
        <v>0.28499999999999998</v>
      </c>
      <c r="J75" s="163">
        <v>0.36199999999999999</v>
      </c>
      <c r="K75" s="5">
        <f t="shared" si="13"/>
        <v>0.96899999999999997</v>
      </c>
      <c r="L75" s="14">
        <f t="shared" si="14"/>
        <v>3.6440000000000001</v>
      </c>
      <c r="U75" s="184">
        <f t="shared" si="15"/>
        <v>66.875</v>
      </c>
    </row>
    <row r="76" spans="1:26" s="63" customFormat="1" x14ac:dyDescent="0.25">
      <c r="A76" s="168" t="s">
        <v>105</v>
      </c>
      <c r="B76" s="168" t="s">
        <v>155</v>
      </c>
      <c r="C76" s="169"/>
      <c r="D76" s="170"/>
      <c r="E76" s="171"/>
      <c r="F76" s="163">
        <v>8.5000000000000006E-2</v>
      </c>
      <c r="G76" s="163">
        <v>5.6000000000000001E-2</v>
      </c>
      <c r="H76" s="163">
        <v>7.9000000000000001E-2</v>
      </c>
      <c r="I76" s="163">
        <v>0.17299999999999999</v>
      </c>
      <c r="J76" s="163">
        <v>0.59</v>
      </c>
      <c r="K76" s="5">
        <f>SUM(F76:J76)</f>
        <v>0.98299999999999998</v>
      </c>
      <c r="L76" s="121">
        <f>((F76*F$7)+(G76*G$7)+(H76*H$7)+(I76*I$7)+(J76*J$7))</f>
        <v>4.0759999999999996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5"/>
        <v>77.325000000000003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9.6000000000000002E-2</v>
      </c>
      <c r="G77" s="163">
        <v>0.1</v>
      </c>
      <c r="H77" s="163">
        <v>0.126</v>
      </c>
      <c r="I77" s="163">
        <v>0.25900000000000001</v>
      </c>
      <c r="J77" s="163">
        <v>0.36299999999999999</v>
      </c>
      <c r="K77" s="5">
        <f>SUM(F77:J77)</f>
        <v>0.94399999999999995</v>
      </c>
      <c r="L77" s="121">
        <f>((F77*F$7)+(G77*G$7)+(H77*H$7)+(I77*I$7)+(J77*J$7))</f>
        <v>3.5249999999999999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64.525000000000006</v>
      </c>
      <c r="V77" s="128"/>
      <c r="W77" s="128"/>
      <c r="Y77" s="108"/>
    </row>
    <row r="78" spans="1:26" s="63" customFormat="1" x14ac:dyDescent="0.25">
      <c r="A78" s="167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2.3E-2</v>
      </c>
      <c r="G79" s="163">
        <v>2.1000000000000001E-2</v>
      </c>
      <c r="H79" s="163">
        <v>9.7000000000000003E-2</v>
      </c>
      <c r="I79" s="163">
        <v>0.23499999999999999</v>
      </c>
      <c r="J79" s="163">
        <v>0.60399999999999998</v>
      </c>
      <c r="K79" s="5">
        <f t="shared" si="13"/>
        <v>0.98</v>
      </c>
      <c r="L79" s="14">
        <f t="shared" si="14"/>
        <v>4.3159999999999998</v>
      </c>
      <c r="U79" s="184">
        <f t="shared" si="15"/>
        <v>83.4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0.16500000000000001</v>
      </c>
      <c r="G80" s="163">
        <v>0.154</v>
      </c>
      <c r="H80" s="163">
        <v>0.124</v>
      </c>
      <c r="I80" s="163">
        <v>0.255</v>
      </c>
      <c r="J80" s="163">
        <v>0.29299999999999998</v>
      </c>
      <c r="K80" s="5">
        <f t="shared" si="13"/>
        <v>0.99099999999999988</v>
      </c>
      <c r="L80" s="14">
        <f t="shared" si="14"/>
        <v>3.33</v>
      </c>
      <c r="U80" s="184">
        <f t="shared" si="15"/>
        <v>58.474999999999994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0.221</v>
      </c>
      <c r="G81" s="163">
        <v>0.17599999999999999</v>
      </c>
      <c r="H81" s="163">
        <v>0.188</v>
      </c>
      <c r="I81" s="163">
        <v>0.19700000000000001</v>
      </c>
      <c r="J81" s="163">
        <v>0.20200000000000001</v>
      </c>
      <c r="K81" s="5">
        <f t="shared" si="13"/>
        <v>0.98399999999999999</v>
      </c>
      <c r="L81" s="14">
        <f t="shared" si="14"/>
        <v>2.9350000000000001</v>
      </c>
      <c r="U81" s="184">
        <f t="shared" si="15"/>
        <v>48.775000000000006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7.4999999999999997E-2</v>
      </c>
      <c r="G83" s="5">
        <v>7.5999999999999998E-2</v>
      </c>
      <c r="H83" s="5">
        <v>0.14299999999999999</v>
      </c>
      <c r="I83" s="5">
        <v>0.28100000000000003</v>
      </c>
      <c r="J83" s="5">
        <v>0.42299999999999999</v>
      </c>
      <c r="K83" s="5">
        <f t="shared" si="13"/>
        <v>0.998</v>
      </c>
      <c r="L83" s="121">
        <f t="shared" si="14"/>
        <v>3.8949999999999996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5.8999999999999997E-2</v>
      </c>
      <c r="G84" s="141">
        <v>0.05</v>
      </c>
      <c r="H84" s="141">
        <v>0.153</v>
      </c>
      <c r="I84" s="141">
        <v>0.17</v>
      </c>
      <c r="J84" s="141">
        <v>0.51800000000000002</v>
      </c>
      <c r="K84" s="141">
        <f t="shared" si="13"/>
        <v>0.95000000000000007</v>
      </c>
      <c r="L84" s="142">
        <f t="shared" si="14"/>
        <v>3.8879999999999999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61.120000000000005</v>
      </c>
      <c r="W85" s="91" t="s">
        <v>180</v>
      </c>
      <c r="Y85" s="105"/>
    </row>
    <row r="86" spans="1:25" ht="15.75" thickBot="1" x14ac:dyDescent="0.3">
      <c r="A86" t="s">
        <v>68</v>
      </c>
      <c r="U86" s="99">
        <f>AVERAGE(U79:U81)</f>
        <v>63.550000000000004</v>
      </c>
      <c r="W86" s="60" t="s">
        <v>160</v>
      </c>
    </row>
    <row r="87" spans="1:25" s="65" customFormat="1" x14ac:dyDescent="0.25">
      <c r="A87">
        <v>1</v>
      </c>
      <c r="B87" t="s">
        <v>123</v>
      </c>
      <c r="D87" s="2"/>
      <c r="E87" s="3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>
        <v>2</v>
      </c>
      <c r="B88" t="s">
        <v>170</v>
      </c>
      <c r="D88" s="2"/>
      <c r="E88" s="3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149">
        <v>3</v>
      </c>
      <c r="B89" s="149" t="s">
        <v>127</v>
      </c>
      <c r="D89" s="2"/>
      <c r="E89" s="3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>
        <v>4</v>
      </c>
      <c r="B90" t="s">
        <v>172</v>
      </c>
      <c r="D90" s="2"/>
      <c r="E90" s="3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149">
        <v>5</v>
      </c>
      <c r="B91" s="149" t="s">
        <v>130</v>
      </c>
      <c r="D91" s="2"/>
      <c r="E91" s="3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>
        <v>6</v>
      </c>
      <c r="B92" t="s">
        <v>171</v>
      </c>
    </row>
    <row r="93" spans="1:25" x14ac:dyDescent="0.25">
      <c r="A93" s="63">
        <v>7</v>
      </c>
      <c r="B93" s="63" t="s">
        <v>178</v>
      </c>
    </row>
  </sheetData>
  <printOptions gridLines="1"/>
  <pageMargins left="0.25" right="0.25" top="0.75" bottom="0.75" header="0.3" footer="0.3"/>
  <pageSetup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B94D-00E4-4CA1-98F3-DF13A2291160}">
  <sheetPr>
    <pageSetUpPr fitToPage="1"/>
  </sheetPr>
  <dimension ref="A1:Z93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" x14ac:dyDescent="0.25"/>
  <cols>
    <col min="1" max="1" width="9.7109375" customWidth="1"/>
    <col min="2" max="2" width="56.140625" customWidth="1"/>
    <col min="3" max="3" width="10.140625" style="65" customWidth="1"/>
    <col min="4" max="4" width="8.7109375" style="2" customWidth="1"/>
    <col min="5" max="5" width="8.7109375" style="3" customWidth="1"/>
    <col min="6" max="10" width="9.140625" style="2" customWidth="1"/>
    <col min="11" max="11" width="9.140625" style="2" hidden="1" customWidth="1"/>
    <col min="12" max="12" width="9.140625" style="14" customWidth="1"/>
    <col min="13" max="13" width="8.7109375" style="70" customWidth="1"/>
    <col min="14" max="15" width="9.140625" style="70" customWidth="1"/>
    <col min="16" max="16" width="9.140625" style="70" hidden="1" customWidth="1"/>
    <col min="17" max="17" width="9.140625" style="12" customWidth="1"/>
    <col min="18" max="18" width="15.28515625" style="83" customWidth="1"/>
    <col min="19" max="19" width="12.7109375" style="43" customWidth="1"/>
    <col min="20" max="20" width="12.7109375" style="14" customWidth="1"/>
    <col min="21" max="21" width="12.7109375" style="184" customWidth="1"/>
    <col min="22" max="22" width="12.7109375" style="83" hidden="1" customWidth="1"/>
    <col min="23" max="23" width="12.7109375" style="83" customWidth="1"/>
    <col min="24" max="24" width="12.7109375" hidden="1" customWidth="1"/>
    <col min="25" max="25" width="12.7109375" style="100" customWidth="1"/>
  </cols>
  <sheetData>
    <row r="1" spans="1:25" s="93" customFormat="1" x14ac:dyDescent="0.25">
      <c r="A1" s="93" t="s">
        <v>174</v>
      </c>
      <c r="C1" s="94"/>
      <c r="D1" s="154"/>
      <c r="E1" s="49"/>
      <c r="F1" s="154"/>
      <c r="G1" s="154"/>
      <c r="H1" s="154"/>
      <c r="I1" s="154"/>
      <c r="J1" s="154"/>
      <c r="K1" s="154"/>
      <c r="L1" s="50"/>
      <c r="M1" s="155"/>
      <c r="N1" s="155"/>
      <c r="O1" s="155"/>
      <c r="P1" s="155"/>
      <c r="Q1" s="17"/>
      <c r="R1" s="156"/>
      <c r="S1" s="16"/>
      <c r="T1" s="50"/>
      <c r="U1" s="183"/>
      <c r="V1" s="156"/>
      <c r="W1" s="156"/>
      <c r="Y1" s="157"/>
    </row>
    <row r="2" spans="1:25" x14ac:dyDescent="0.25">
      <c r="A2" s="158">
        <v>43025</v>
      </c>
      <c r="B2" s="61" t="s">
        <v>224</v>
      </c>
      <c r="C2" s="94"/>
    </row>
    <row r="4" spans="1:25" s="20" customFormat="1" x14ac:dyDescent="0.25">
      <c r="C4" s="95" t="s">
        <v>113</v>
      </c>
      <c r="D4" s="21" t="s">
        <v>29</v>
      </c>
      <c r="E4" s="22" t="s">
        <v>30</v>
      </c>
      <c r="F4" s="21" t="s">
        <v>31</v>
      </c>
      <c r="G4" s="21" t="s">
        <v>32</v>
      </c>
      <c r="H4" s="21" t="s">
        <v>33</v>
      </c>
      <c r="I4" s="21" t="s">
        <v>34</v>
      </c>
      <c r="J4" s="21" t="s">
        <v>35</v>
      </c>
      <c r="K4" s="21"/>
      <c r="L4" s="23"/>
      <c r="M4" s="71" t="s">
        <v>37</v>
      </c>
      <c r="N4" s="71" t="s">
        <v>38</v>
      </c>
      <c r="O4" s="71" t="s">
        <v>39</v>
      </c>
      <c r="P4" s="71"/>
      <c r="Q4" s="24"/>
      <c r="R4" s="84" t="s">
        <v>162</v>
      </c>
      <c r="S4" s="111" t="s">
        <v>173</v>
      </c>
      <c r="T4" s="82" t="s">
        <v>79</v>
      </c>
      <c r="U4" s="185" t="s">
        <v>69</v>
      </c>
      <c r="V4" s="84" t="s">
        <v>116</v>
      </c>
      <c r="W4" s="84" t="s">
        <v>116</v>
      </c>
      <c r="X4" s="106" t="s">
        <v>109</v>
      </c>
      <c r="Y4" s="107" t="s">
        <v>109</v>
      </c>
    </row>
    <row r="5" spans="1:25" s="25" customFormat="1" x14ac:dyDescent="0.25">
      <c r="C5" s="96" t="s">
        <v>112</v>
      </c>
      <c r="D5" s="26"/>
      <c r="E5" s="27"/>
      <c r="F5" s="26" t="s">
        <v>31</v>
      </c>
      <c r="G5" s="26" t="s">
        <v>32</v>
      </c>
      <c r="H5" s="26" t="s">
        <v>33</v>
      </c>
      <c r="I5" s="80" t="s">
        <v>115</v>
      </c>
      <c r="J5" s="26" t="s">
        <v>40</v>
      </c>
      <c r="K5" s="26"/>
      <c r="L5" s="28"/>
      <c r="M5" s="72"/>
      <c r="N5" s="72"/>
      <c r="O5" s="72"/>
      <c r="P5" s="72"/>
      <c r="Q5" s="29"/>
      <c r="R5" s="85"/>
      <c r="S5" s="112"/>
      <c r="T5" s="28"/>
      <c r="U5" s="186"/>
      <c r="V5" s="85" t="s">
        <v>117</v>
      </c>
      <c r="W5" s="85" t="s">
        <v>117</v>
      </c>
      <c r="X5" s="85" t="s">
        <v>117</v>
      </c>
      <c r="Y5" s="85" t="s">
        <v>117</v>
      </c>
    </row>
    <row r="6" spans="1:25" s="25" customFormat="1" x14ac:dyDescent="0.25">
      <c r="C6" s="96" t="s">
        <v>119</v>
      </c>
      <c r="D6" s="26"/>
      <c r="E6" s="27"/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/>
      <c r="L6" s="28"/>
      <c r="M6" s="72"/>
      <c r="N6" s="72"/>
      <c r="O6" s="72"/>
      <c r="P6" s="72"/>
      <c r="Q6" s="29"/>
      <c r="R6" s="85"/>
      <c r="S6" s="112"/>
      <c r="T6" s="28"/>
      <c r="U6" s="186"/>
      <c r="V6" s="85" t="s">
        <v>118</v>
      </c>
      <c r="W6" s="85" t="s">
        <v>108</v>
      </c>
      <c r="X6" s="85" t="s">
        <v>118</v>
      </c>
      <c r="Y6" s="85" t="s">
        <v>108</v>
      </c>
    </row>
    <row r="7" spans="1:25" s="35" customFormat="1" x14ac:dyDescent="0.25">
      <c r="C7" s="97" t="s">
        <v>114</v>
      </c>
      <c r="D7" s="36" t="s">
        <v>70</v>
      </c>
      <c r="E7" s="37" t="s">
        <v>70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/>
      <c r="L7" s="38" t="s">
        <v>36</v>
      </c>
      <c r="M7" s="39">
        <v>1</v>
      </c>
      <c r="N7" s="39">
        <v>2</v>
      </c>
      <c r="O7" s="39">
        <v>3</v>
      </c>
      <c r="P7" s="39"/>
      <c r="Q7" s="40" t="s">
        <v>36</v>
      </c>
      <c r="R7" s="86"/>
      <c r="S7" s="112"/>
      <c r="T7" s="58"/>
      <c r="U7" s="187"/>
      <c r="V7" s="86" t="s">
        <v>124</v>
      </c>
      <c r="W7" s="86" t="s">
        <v>125</v>
      </c>
      <c r="X7" s="86" t="s">
        <v>124</v>
      </c>
      <c r="Y7" s="101" t="s">
        <v>125</v>
      </c>
    </row>
    <row r="8" spans="1:25" s="30" customFormat="1" x14ac:dyDescent="0.25">
      <c r="C8" s="97"/>
      <c r="D8" s="31"/>
      <c r="E8" s="32"/>
      <c r="F8" s="160">
        <v>0</v>
      </c>
      <c r="G8" s="160">
        <v>25</v>
      </c>
      <c r="H8" s="160">
        <v>50</v>
      </c>
      <c r="I8" s="160">
        <v>75</v>
      </c>
      <c r="J8" s="160">
        <v>100</v>
      </c>
      <c r="K8" s="162"/>
      <c r="L8" s="33"/>
      <c r="M8" s="161">
        <v>100</v>
      </c>
      <c r="N8" s="161">
        <v>50</v>
      </c>
      <c r="O8" s="161">
        <v>0</v>
      </c>
      <c r="P8" s="161"/>
      <c r="Q8" s="34"/>
      <c r="R8" s="86"/>
      <c r="S8" s="112"/>
      <c r="T8" s="59"/>
      <c r="U8" s="187"/>
      <c r="V8" s="86"/>
      <c r="W8" s="86"/>
      <c r="X8" s="35"/>
      <c r="Y8" s="101"/>
    </row>
    <row r="9" spans="1:25" s="30" customFormat="1" x14ac:dyDescent="0.25">
      <c r="C9" s="110" t="s">
        <v>121</v>
      </c>
      <c r="D9" s="31"/>
      <c r="E9" s="32"/>
      <c r="F9" s="41">
        <v>100</v>
      </c>
      <c r="G9" s="41">
        <v>75</v>
      </c>
      <c r="H9" s="41">
        <v>50</v>
      </c>
      <c r="I9" s="41">
        <v>25</v>
      </c>
      <c r="J9" s="41">
        <v>0</v>
      </c>
      <c r="K9" s="162"/>
      <c r="L9" s="33"/>
      <c r="M9" s="81">
        <v>0</v>
      </c>
      <c r="N9" s="81">
        <v>50</v>
      </c>
      <c r="O9" s="81">
        <v>100</v>
      </c>
      <c r="P9" s="81"/>
      <c r="Q9" s="34"/>
      <c r="R9" s="110"/>
      <c r="S9" s="152" t="s">
        <v>128</v>
      </c>
      <c r="T9" s="110" t="s">
        <v>169</v>
      </c>
      <c r="U9" s="188" t="s">
        <v>122</v>
      </c>
      <c r="V9" s="110" t="s">
        <v>126</v>
      </c>
      <c r="W9" s="110" t="s">
        <v>126</v>
      </c>
      <c r="X9" s="110" t="s">
        <v>129</v>
      </c>
      <c r="Y9" s="110" t="s">
        <v>129</v>
      </c>
    </row>
    <row r="10" spans="1:25" s="44" customFormat="1" x14ac:dyDescent="0.25">
      <c r="A10" s="131" t="s">
        <v>143</v>
      </c>
      <c r="C10" s="132"/>
      <c r="D10" s="45"/>
      <c r="E10" s="46"/>
      <c r="F10" s="45"/>
      <c r="G10" s="45"/>
      <c r="H10" s="45"/>
      <c r="I10" s="45"/>
      <c r="J10" s="45"/>
      <c r="K10" s="45"/>
      <c r="M10" s="73"/>
      <c r="N10" s="73"/>
      <c r="O10" s="73"/>
      <c r="P10" s="73"/>
      <c r="Q10" s="19"/>
      <c r="R10" s="132"/>
      <c r="S10" s="133"/>
      <c r="T10" s="47"/>
      <c r="U10" s="189"/>
      <c r="V10" s="132"/>
      <c r="W10" s="132"/>
      <c r="X10" s="132"/>
      <c r="Y10" s="132"/>
    </row>
    <row r="11" spans="1:25" s="123" customFormat="1" x14ac:dyDescent="0.25">
      <c r="A11" s="123" t="s">
        <v>71</v>
      </c>
      <c r="C11" s="129"/>
      <c r="D11" s="130"/>
      <c r="E11" s="122"/>
      <c r="F11" s="130"/>
      <c r="G11" s="130"/>
      <c r="H11" s="130"/>
      <c r="I11" s="130"/>
      <c r="J11" s="130"/>
      <c r="K11" s="130"/>
      <c r="M11" s="124"/>
      <c r="N11" s="124"/>
      <c r="O11" s="124"/>
      <c r="P11" s="124"/>
      <c r="Q11" s="17"/>
      <c r="R11" s="90"/>
      <c r="S11" s="16"/>
      <c r="T11" s="50"/>
      <c r="U11" s="190"/>
      <c r="V11" s="90"/>
      <c r="W11" s="90"/>
      <c r="Y11" s="104"/>
    </row>
    <row r="12" spans="1:25" s="168" customFormat="1" x14ac:dyDescent="0.25">
      <c r="A12" s="194" t="s">
        <v>135</v>
      </c>
      <c r="B12" s="194" t="s">
        <v>137</v>
      </c>
      <c r="C12" s="195"/>
      <c r="D12" s="196"/>
      <c r="E12" s="171"/>
      <c r="F12" s="196">
        <v>0.22900000000000001</v>
      </c>
      <c r="G12" s="196">
        <v>4.4999999999999998E-2</v>
      </c>
      <c r="H12" s="196">
        <v>6.5000000000000002E-2</v>
      </c>
      <c r="I12" s="196">
        <v>8.7999999999999995E-2</v>
      </c>
      <c r="J12" s="196">
        <v>0.56899999999999995</v>
      </c>
      <c r="K12" s="196">
        <f t="shared" ref="K12:K13" si="0">SUM(F12:J12)</f>
        <v>0.996</v>
      </c>
      <c r="L12" s="197">
        <f t="shared" ref="L12:L13" si="1">((F12*F$7)+(G12*G$7)+(H12*H$7)+(I12*I$7)+(J12*J$7))</f>
        <v>3.7109999999999999</v>
      </c>
      <c r="M12" s="198"/>
      <c r="N12" s="198"/>
      <c r="O12" s="198"/>
      <c r="P12" s="198"/>
      <c r="Q12" s="199"/>
      <c r="R12" s="200"/>
      <c r="S12" s="201"/>
      <c r="T12" s="197"/>
      <c r="U12" s="202"/>
      <c r="V12" s="203">
        <f>W12</f>
        <v>0</v>
      </c>
      <c r="W12" s="200"/>
      <c r="X12" s="203">
        <f>Y12</f>
        <v>0</v>
      </c>
      <c r="Y12" s="204"/>
    </row>
    <row r="13" spans="1:25" s="168" customFormat="1" x14ac:dyDescent="0.25">
      <c r="A13" s="194" t="s">
        <v>136</v>
      </c>
      <c r="B13" s="194" t="s">
        <v>138</v>
      </c>
      <c r="C13" s="195"/>
      <c r="D13" s="196"/>
      <c r="E13" s="171"/>
      <c r="F13" s="196">
        <v>0.40300000000000002</v>
      </c>
      <c r="G13" s="196">
        <v>4.4999999999999998E-2</v>
      </c>
      <c r="H13" s="196">
        <v>0.06</v>
      </c>
      <c r="I13" s="196">
        <v>5.0999999999999997E-2</v>
      </c>
      <c r="J13" s="196">
        <v>0.42699999999999999</v>
      </c>
      <c r="K13" s="196">
        <f t="shared" si="0"/>
        <v>0.98599999999999999</v>
      </c>
      <c r="L13" s="197">
        <f t="shared" si="1"/>
        <v>3.0119999999999996</v>
      </c>
      <c r="M13" s="198"/>
      <c r="N13" s="198"/>
      <c r="O13" s="198"/>
      <c r="P13" s="198"/>
      <c r="Q13" s="199"/>
      <c r="R13" s="205"/>
      <c r="S13" s="206"/>
      <c r="T13" s="197"/>
      <c r="U13" s="205"/>
      <c r="V13" s="203"/>
      <c r="W13" s="205"/>
      <c r="X13" s="203"/>
      <c r="Y13" s="205"/>
    </row>
    <row r="14" spans="1:25" s="174" customFormat="1" x14ac:dyDescent="0.25">
      <c r="A14" s="260" t="s">
        <v>81</v>
      </c>
      <c r="B14" s="260" t="s">
        <v>131</v>
      </c>
      <c r="C14" s="175">
        <v>4</v>
      </c>
      <c r="D14" s="213">
        <v>0.25900000000000001</v>
      </c>
      <c r="E14" s="214"/>
      <c r="F14" s="176"/>
      <c r="G14" s="176"/>
      <c r="H14" s="176"/>
      <c r="I14" s="176"/>
      <c r="J14" s="176"/>
      <c r="K14" s="176"/>
      <c r="L14" s="177"/>
      <c r="M14" s="178"/>
      <c r="N14" s="178"/>
      <c r="O14" s="178"/>
      <c r="P14" s="178"/>
      <c r="Q14" s="179"/>
      <c r="R14" s="180" t="s">
        <v>163</v>
      </c>
      <c r="S14" s="181">
        <v>0.81499999999999995</v>
      </c>
      <c r="T14" s="177">
        <f t="shared" ref="T14:T32" si="2">C14*S14</f>
        <v>3.26</v>
      </c>
      <c r="U14" s="191">
        <f>D14*100</f>
        <v>25.900000000000002</v>
      </c>
      <c r="V14" s="180">
        <f>W14</f>
        <v>103.60000000000001</v>
      </c>
      <c r="W14" s="180">
        <f>C14*U14</f>
        <v>103.60000000000001</v>
      </c>
      <c r="X14" s="180">
        <f>Y14</f>
        <v>84.433999999999997</v>
      </c>
      <c r="Y14" s="182">
        <f>W14*S14</f>
        <v>84.433999999999997</v>
      </c>
    </row>
    <row r="15" spans="1:25" x14ac:dyDescent="0.25">
      <c r="A15" s="63" t="s">
        <v>82</v>
      </c>
      <c r="B15" s="63" t="s">
        <v>132</v>
      </c>
      <c r="C15" s="153">
        <v>7</v>
      </c>
      <c r="D15" s="163">
        <v>0.13200000000000001</v>
      </c>
      <c r="E15" s="4"/>
      <c r="R15" s="83" t="s">
        <v>164</v>
      </c>
      <c r="S15" s="80">
        <v>0.85699999999999998</v>
      </c>
      <c r="T15" s="14">
        <f t="shared" si="2"/>
        <v>5.9989999999999997</v>
      </c>
      <c r="U15" s="184">
        <f>D15*100</f>
        <v>13.200000000000001</v>
      </c>
      <c r="V15" s="83">
        <f>W15</f>
        <v>92.4</v>
      </c>
      <c r="W15" s="83">
        <f>C15*U15</f>
        <v>92.4</v>
      </c>
      <c r="X15" s="83">
        <f>Y15</f>
        <v>79.186800000000005</v>
      </c>
      <c r="Y15" s="108">
        <f>W15*S15</f>
        <v>79.186800000000005</v>
      </c>
    </row>
    <row r="16" spans="1:25" x14ac:dyDescent="0.25">
      <c r="A16" s="147" t="s">
        <v>89</v>
      </c>
      <c r="B16" s="147" t="s">
        <v>46</v>
      </c>
      <c r="C16" s="173">
        <v>7</v>
      </c>
      <c r="D16" s="159">
        <v>0.71699999999999997</v>
      </c>
      <c r="E16" s="4"/>
      <c r="F16" s="43"/>
      <c r="G16" s="43"/>
      <c r="H16" s="43"/>
      <c r="I16" s="43"/>
      <c r="J16" s="43"/>
      <c r="K16" s="43"/>
      <c r="M16" s="75"/>
      <c r="N16" s="75"/>
      <c r="O16" s="75"/>
      <c r="P16" s="75"/>
      <c r="R16" s="83" t="s">
        <v>165</v>
      </c>
      <c r="S16" s="80">
        <v>0.312</v>
      </c>
      <c r="T16" s="14">
        <f t="shared" si="2"/>
        <v>2.1840000000000002</v>
      </c>
      <c r="U16" s="184">
        <f>D16*100</f>
        <v>71.7</v>
      </c>
      <c r="V16" s="88">
        <f>W16</f>
        <v>501.90000000000003</v>
      </c>
      <c r="W16" s="83">
        <f>C16*U16</f>
        <v>501.90000000000003</v>
      </c>
      <c r="X16" s="88">
        <f>Y16</f>
        <v>156.59280000000001</v>
      </c>
      <c r="Y16" s="108">
        <f>W16*S16</f>
        <v>156.59280000000001</v>
      </c>
    </row>
    <row r="17" spans="1:26" x14ac:dyDescent="0.25">
      <c r="A17" s="63" t="s">
        <v>83</v>
      </c>
      <c r="B17" s="63" t="s">
        <v>47</v>
      </c>
      <c r="C17" s="153">
        <v>7</v>
      </c>
      <c r="D17" s="163">
        <v>0.39900000000000002</v>
      </c>
      <c r="E17" s="4"/>
      <c r="R17" s="83" t="s">
        <v>108</v>
      </c>
      <c r="S17" s="80">
        <v>1</v>
      </c>
      <c r="T17" s="14">
        <f t="shared" si="2"/>
        <v>7</v>
      </c>
      <c r="U17" s="184">
        <f>D17*100</f>
        <v>39.900000000000006</v>
      </c>
      <c r="V17" s="83">
        <f>W17</f>
        <v>279.30000000000007</v>
      </c>
      <c r="W17" s="83">
        <f>C17*U17</f>
        <v>279.30000000000007</v>
      </c>
      <c r="X17" s="83">
        <f>Y17</f>
        <v>279.30000000000007</v>
      </c>
      <c r="Y17" s="108">
        <f>W17*S17</f>
        <v>279.30000000000007</v>
      </c>
    </row>
    <row r="18" spans="1:26" x14ac:dyDescent="0.25">
      <c r="A18" s="147" t="s">
        <v>84</v>
      </c>
      <c r="B18" s="147" t="s">
        <v>48</v>
      </c>
      <c r="C18" s="173">
        <v>1</v>
      </c>
      <c r="D18" s="64"/>
      <c r="E18" s="9">
        <v>0.69599999999999995</v>
      </c>
      <c r="F18" s="43"/>
      <c r="G18" s="43"/>
      <c r="H18" s="43"/>
      <c r="I18" s="43"/>
      <c r="J18" s="43"/>
      <c r="K18" s="43"/>
      <c r="M18" s="75"/>
      <c r="N18" s="75"/>
      <c r="O18" s="75"/>
      <c r="P18" s="75"/>
      <c r="R18" s="88" t="s">
        <v>166</v>
      </c>
      <c r="S18" s="80">
        <v>0.8</v>
      </c>
      <c r="T18" s="14">
        <f t="shared" si="2"/>
        <v>0.8</v>
      </c>
      <c r="U18" s="192">
        <f>E18*100</f>
        <v>69.599999999999994</v>
      </c>
      <c r="V18" s="88"/>
      <c r="W18" s="88">
        <f>C18*U18</f>
        <v>69.599999999999994</v>
      </c>
      <c r="X18" s="88"/>
      <c r="Y18" s="109">
        <f>W18*S18</f>
        <v>55.68</v>
      </c>
    </row>
    <row r="19" spans="1:26" x14ac:dyDescent="0.25">
      <c r="A19" s="147" t="s">
        <v>85</v>
      </c>
      <c r="B19" s="147" t="s">
        <v>133</v>
      </c>
      <c r="C19" s="173">
        <v>1</v>
      </c>
      <c r="D19" s="159">
        <v>0.14199999999999999</v>
      </c>
      <c r="E19" s="4"/>
      <c r="F19" s="43"/>
      <c r="G19" s="43"/>
      <c r="H19" s="43"/>
      <c r="I19" s="43"/>
      <c r="J19" s="43"/>
      <c r="K19" s="43"/>
      <c r="M19" s="75"/>
      <c r="N19" s="75"/>
      <c r="O19" s="75"/>
      <c r="P19" s="75"/>
      <c r="R19" s="83" t="s">
        <v>166</v>
      </c>
      <c r="S19" s="80">
        <v>0.8</v>
      </c>
      <c r="T19" s="14">
        <f t="shared" si="2"/>
        <v>0.8</v>
      </c>
      <c r="U19" s="184">
        <f>D19*100</f>
        <v>14.2</v>
      </c>
      <c r="V19" s="88"/>
      <c r="W19" s="83">
        <f>C19*U19</f>
        <v>14.2</v>
      </c>
      <c r="X19" s="88"/>
      <c r="Y19" s="108">
        <f>W19*S19</f>
        <v>11.36</v>
      </c>
    </row>
    <row r="20" spans="1:26" x14ac:dyDescent="0.25">
      <c r="A20" s="147" t="s">
        <v>86</v>
      </c>
      <c r="B20" s="147" t="s">
        <v>49</v>
      </c>
      <c r="C20" s="173">
        <v>4</v>
      </c>
      <c r="D20" s="159">
        <f>393/4001</f>
        <v>9.8225443639090221E-2</v>
      </c>
      <c r="E20" s="4"/>
      <c r="F20" s="43"/>
      <c r="G20" s="43"/>
      <c r="H20" s="43"/>
      <c r="I20" s="43"/>
      <c r="J20" s="43"/>
      <c r="K20" s="43"/>
      <c r="M20" s="75"/>
      <c r="N20" s="75"/>
      <c r="O20" s="75"/>
      <c r="P20" s="75"/>
      <c r="R20" s="88" t="s">
        <v>166</v>
      </c>
      <c r="S20" s="80">
        <v>0.8</v>
      </c>
      <c r="T20" s="14">
        <f t="shared" si="2"/>
        <v>3.2</v>
      </c>
      <c r="U20" s="184">
        <f>D20*100</f>
        <v>9.8225443639090226</v>
      </c>
      <c r="V20" s="88">
        <f>W20</f>
        <v>39.290177455636091</v>
      </c>
      <c r="W20" s="88">
        <f>C20*U20</f>
        <v>39.290177455636091</v>
      </c>
      <c r="X20" s="88">
        <f>Y20</f>
        <v>31.432141964508872</v>
      </c>
      <c r="Y20" s="109">
        <f>W20*S20</f>
        <v>31.432141964508872</v>
      </c>
    </row>
    <row r="21" spans="1:26" s="42" customFormat="1" x14ac:dyDescent="0.25">
      <c r="A21" s="147" t="s">
        <v>87</v>
      </c>
      <c r="B21" s="147" t="s">
        <v>134</v>
      </c>
      <c r="C21" s="173">
        <v>4</v>
      </c>
      <c r="D21" s="159">
        <v>0.53400000000000003</v>
      </c>
      <c r="E21" s="4"/>
      <c r="F21" s="43"/>
      <c r="G21" s="43"/>
      <c r="H21" s="43"/>
      <c r="I21" s="43"/>
      <c r="J21" s="43"/>
      <c r="K21" s="43"/>
      <c r="L21" s="14"/>
      <c r="M21" s="75"/>
      <c r="N21" s="75"/>
      <c r="O21" s="75"/>
      <c r="P21" s="75"/>
      <c r="Q21" s="12"/>
      <c r="R21" s="83" t="s">
        <v>108</v>
      </c>
      <c r="S21" s="80">
        <v>1</v>
      </c>
      <c r="T21" s="14">
        <f t="shared" si="2"/>
        <v>4</v>
      </c>
      <c r="U21" s="192">
        <f>D21*100</f>
        <v>53.400000000000006</v>
      </c>
      <c r="V21" s="88">
        <f>W21</f>
        <v>213.60000000000002</v>
      </c>
      <c r="W21" s="83">
        <f>C21*U21</f>
        <v>213.60000000000002</v>
      </c>
      <c r="X21" s="88">
        <f>Y21</f>
        <v>213.60000000000002</v>
      </c>
      <c r="Y21" s="108">
        <f>W21*S21</f>
        <v>213.60000000000002</v>
      </c>
    </row>
    <row r="22" spans="1:26" x14ac:dyDescent="0.25">
      <c r="A22" s="63" t="s">
        <v>88</v>
      </c>
      <c r="B22" s="63" t="s">
        <v>159</v>
      </c>
      <c r="C22" s="153">
        <v>7</v>
      </c>
      <c r="D22" s="43"/>
      <c r="F22" s="159">
        <f>AVERAGE(F12:F13)</f>
        <v>0.316</v>
      </c>
      <c r="G22" s="159">
        <f t="shared" ref="G22:J22" si="3">AVERAGE(G12:G13)</f>
        <v>4.4999999999999998E-2</v>
      </c>
      <c r="H22" s="159">
        <f t="shared" si="3"/>
        <v>6.25E-2</v>
      </c>
      <c r="I22" s="159">
        <f t="shared" si="3"/>
        <v>6.9499999999999992E-2</v>
      </c>
      <c r="J22" s="159">
        <f t="shared" si="3"/>
        <v>0.498</v>
      </c>
      <c r="K22" s="159">
        <f t="shared" ref="K22:K32" si="4">SUM(F22:J22)</f>
        <v>0.99099999999999999</v>
      </c>
      <c r="L22" s="14">
        <f t="shared" ref="L22:L32" si="5">((F22*F$7)+(G22*G$7)+(H22*H$7)+(I22*I$7)+(J22*J$7))</f>
        <v>3.3615000000000004</v>
      </c>
      <c r="M22" s="75"/>
      <c r="N22" s="75"/>
      <c r="O22" s="75"/>
      <c r="P22" s="75"/>
      <c r="R22" s="83" t="s">
        <v>167</v>
      </c>
      <c r="S22" s="80">
        <v>0.45400000000000001</v>
      </c>
      <c r="T22" s="14">
        <f t="shared" si="2"/>
        <v>3.1779999999999999</v>
      </c>
      <c r="U22" s="184">
        <f>((F22*F$8)+(G22*G$8)+(H22*H$8)+(I22*I$8)+(J22*J$8))</f>
        <v>59.262499999999996</v>
      </c>
      <c r="V22" s="88">
        <f>W22</f>
        <v>414.83749999999998</v>
      </c>
      <c r="W22" s="83">
        <f>C22*U22</f>
        <v>414.83749999999998</v>
      </c>
      <c r="X22" s="88">
        <f>Y22</f>
        <v>188.33622499999998</v>
      </c>
      <c r="Y22" s="108">
        <f>W22*S22</f>
        <v>188.33622499999998</v>
      </c>
    </row>
    <row r="23" spans="1:26" x14ac:dyDescent="0.25">
      <c r="A23" s="63" t="s">
        <v>0</v>
      </c>
      <c r="B23" s="63" t="s">
        <v>50</v>
      </c>
      <c r="C23" s="153">
        <v>1</v>
      </c>
      <c r="F23" s="163">
        <v>0.29099999999999998</v>
      </c>
      <c r="G23" s="163">
        <v>6.9000000000000006E-2</v>
      </c>
      <c r="H23" s="163">
        <v>0.155</v>
      </c>
      <c r="I23" s="163">
        <v>0.13600000000000001</v>
      </c>
      <c r="J23" s="163">
        <v>0.33800000000000002</v>
      </c>
      <c r="K23" s="163">
        <f t="shared" si="4"/>
        <v>0.9890000000000001</v>
      </c>
      <c r="L23" s="14">
        <f t="shared" si="5"/>
        <v>3.1280000000000001</v>
      </c>
      <c r="R23" s="83" t="s">
        <v>164</v>
      </c>
      <c r="S23" s="80">
        <v>0.85699999999999998</v>
      </c>
      <c r="T23" s="14">
        <f t="shared" si="2"/>
        <v>0.85699999999999998</v>
      </c>
      <c r="U23" s="184">
        <f>((F23*F$8)+(G23*G$8)+(H23*H$8)+(I23*I$8)+(J23*J$8))</f>
        <v>53.475000000000009</v>
      </c>
      <c r="W23" s="83">
        <f>C23*U23</f>
        <v>53.475000000000009</v>
      </c>
      <c r="X23" s="83"/>
      <c r="Y23" s="108">
        <f>W23*S23</f>
        <v>45.828075000000005</v>
      </c>
    </row>
    <row r="24" spans="1:26" x14ac:dyDescent="0.25">
      <c r="A24" s="63" t="s">
        <v>1</v>
      </c>
      <c r="B24" s="63" t="s">
        <v>51</v>
      </c>
      <c r="C24" s="153">
        <v>1</v>
      </c>
      <c r="F24" s="10">
        <v>0.71599999999999997</v>
      </c>
      <c r="G24" s="10">
        <v>0.08</v>
      </c>
      <c r="H24" s="10">
        <v>9.0999999999999998E-2</v>
      </c>
      <c r="I24" s="10">
        <v>3.5999999999999997E-2</v>
      </c>
      <c r="J24" s="10">
        <v>6.6000000000000003E-2</v>
      </c>
      <c r="K24" s="10">
        <f t="shared" si="4"/>
        <v>0.98899999999999988</v>
      </c>
      <c r="L24" s="14">
        <f t="shared" si="5"/>
        <v>1.623</v>
      </c>
      <c r="R24" s="83" t="s">
        <v>163</v>
      </c>
      <c r="S24" s="80">
        <v>0.81499999999999995</v>
      </c>
      <c r="T24" s="14">
        <f t="shared" si="2"/>
        <v>0.81499999999999995</v>
      </c>
      <c r="U24" s="184">
        <f>((F24*F$9)+(G24*G$9)+(H24*H$9)+(I24*I$9)+(J24*J$9))</f>
        <v>83.05</v>
      </c>
      <c r="W24" s="83">
        <f>C24*U24</f>
        <v>83.05</v>
      </c>
      <c r="X24" s="83"/>
      <c r="Y24" s="108">
        <f>W24*S24</f>
        <v>67.685749999999999</v>
      </c>
    </row>
    <row r="25" spans="1:26" x14ac:dyDescent="0.25">
      <c r="A25" s="63" t="s">
        <v>2</v>
      </c>
      <c r="B25" s="63" t="s">
        <v>52</v>
      </c>
      <c r="C25" s="153">
        <v>4</v>
      </c>
      <c r="F25" s="163">
        <v>0.109</v>
      </c>
      <c r="G25" s="163">
        <v>9.7000000000000003E-2</v>
      </c>
      <c r="H25" s="163">
        <v>0.377</v>
      </c>
      <c r="I25" s="163">
        <v>0.191</v>
      </c>
      <c r="J25" s="163">
        <v>0.222</v>
      </c>
      <c r="K25" s="163">
        <f t="shared" si="4"/>
        <v>0.996</v>
      </c>
      <c r="L25" s="14">
        <f t="shared" si="5"/>
        <v>3.3079999999999998</v>
      </c>
      <c r="R25" s="83" t="s">
        <v>108</v>
      </c>
      <c r="S25" s="80">
        <v>1</v>
      </c>
      <c r="T25" s="14">
        <f t="shared" si="2"/>
        <v>4</v>
      </c>
      <c r="U25" s="184">
        <f>((F25*F$8)+(G25*G$8)+(H25*H$8)+(I25*I$8)+(J25*J$8))</f>
        <v>57.8</v>
      </c>
      <c r="V25" s="83">
        <f>W25</f>
        <v>231.2</v>
      </c>
      <c r="W25" s="83">
        <f>C25*U25</f>
        <v>231.2</v>
      </c>
      <c r="X25" s="83">
        <f>Y25</f>
        <v>231.2</v>
      </c>
      <c r="Y25" s="108">
        <f>W25*S25</f>
        <v>231.2</v>
      </c>
    </row>
    <row r="26" spans="1:26" x14ac:dyDescent="0.25">
      <c r="A26" s="147" t="s">
        <v>3</v>
      </c>
      <c r="B26" s="147" t="s">
        <v>53</v>
      </c>
      <c r="C26" s="173">
        <v>1</v>
      </c>
      <c r="D26" s="43"/>
      <c r="F26" s="62">
        <v>0.90400000000000003</v>
      </c>
      <c r="G26" s="62">
        <v>4.2999999999999997E-2</v>
      </c>
      <c r="H26" s="62">
        <v>3.4000000000000002E-2</v>
      </c>
      <c r="I26" s="62">
        <v>6.0000000000000001E-3</v>
      </c>
      <c r="J26" s="62">
        <v>1.0999999999999999E-2</v>
      </c>
      <c r="K26" s="62">
        <f t="shared" si="4"/>
        <v>0.99800000000000011</v>
      </c>
      <c r="L26" s="14">
        <f t="shared" si="5"/>
        <v>1.171</v>
      </c>
      <c r="M26" s="75"/>
      <c r="N26" s="75"/>
      <c r="O26" s="75"/>
      <c r="P26" s="75"/>
      <c r="R26" s="88" t="s">
        <v>108</v>
      </c>
      <c r="S26" s="80">
        <v>1</v>
      </c>
      <c r="T26" s="14">
        <f t="shared" si="2"/>
        <v>1</v>
      </c>
      <c r="U26" s="192">
        <f>((F26*F$9)+(G26*G$9)+(H26*H$9)+(I26*I$9)+(J26*J$9))</f>
        <v>95.475000000000009</v>
      </c>
      <c r="V26" s="88"/>
      <c r="W26" s="88">
        <f>C26*U26</f>
        <v>95.475000000000009</v>
      </c>
      <c r="X26" s="88"/>
      <c r="Y26" s="109">
        <f>W26*S26</f>
        <v>95.475000000000009</v>
      </c>
      <c r="Z26" s="42"/>
    </row>
    <row r="27" spans="1:26" x14ac:dyDescent="0.25">
      <c r="A27" s="63" t="s">
        <v>4</v>
      </c>
      <c r="B27" s="63" t="s">
        <v>54</v>
      </c>
      <c r="C27" s="153">
        <v>1</v>
      </c>
      <c r="F27" s="10">
        <v>0.86399999999999999</v>
      </c>
      <c r="G27" s="10">
        <v>6.0999999999999999E-2</v>
      </c>
      <c r="H27" s="10">
        <v>4.1000000000000002E-2</v>
      </c>
      <c r="I27" s="10">
        <v>8.0000000000000002E-3</v>
      </c>
      <c r="J27" s="10">
        <v>2.1999999999999999E-2</v>
      </c>
      <c r="K27" s="10">
        <f t="shared" si="4"/>
        <v>0.99600000000000011</v>
      </c>
      <c r="L27" s="14">
        <f t="shared" si="5"/>
        <v>1.2509999999999999</v>
      </c>
      <c r="R27" s="83" t="s">
        <v>108</v>
      </c>
      <c r="S27" s="80">
        <v>1</v>
      </c>
      <c r="T27" s="14">
        <f t="shared" si="2"/>
        <v>1</v>
      </c>
      <c r="U27" s="184">
        <f>((F27*F$9)+(G27*G$9)+(H27*H$9)+(I27*I$9)+(J27*J$9))</f>
        <v>93.225000000000009</v>
      </c>
      <c r="W27" s="83">
        <f>C27*U27</f>
        <v>93.225000000000009</v>
      </c>
      <c r="X27" s="83"/>
      <c r="Y27" s="108">
        <f>W27*S27</f>
        <v>93.225000000000009</v>
      </c>
    </row>
    <row r="28" spans="1:26" x14ac:dyDescent="0.25">
      <c r="A28" s="63" t="s">
        <v>5</v>
      </c>
      <c r="B28" s="63" t="s">
        <v>55</v>
      </c>
      <c r="C28" s="153">
        <v>1</v>
      </c>
      <c r="F28" s="10">
        <v>0.70599999999999996</v>
      </c>
      <c r="G28" s="10">
        <v>0.13800000000000001</v>
      </c>
      <c r="H28" s="10">
        <v>0.11</v>
      </c>
      <c r="I28" s="10">
        <v>2.3E-2</v>
      </c>
      <c r="J28" s="10">
        <v>1.7000000000000001E-2</v>
      </c>
      <c r="K28" s="10">
        <f t="shared" si="4"/>
        <v>0.99399999999999999</v>
      </c>
      <c r="L28" s="14">
        <f t="shared" si="5"/>
        <v>1.4890000000000001</v>
      </c>
      <c r="R28" s="83" t="s">
        <v>108</v>
      </c>
      <c r="S28" s="80">
        <v>1</v>
      </c>
      <c r="T28" s="14">
        <f t="shared" si="2"/>
        <v>1</v>
      </c>
      <c r="U28" s="184">
        <f>((F28*F$9)+(G28*G$9)+(H28*H$9)+(I28*I$9)+(J28*J$9))</f>
        <v>87.024999999999991</v>
      </c>
      <c r="W28" s="83">
        <f>C28*U28</f>
        <v>87.024999999999991</v>
      </c>
      <c r="X28" s="83"/>
      <c r="Y28" s="108">
        <f>W28*S28</f>
        <v>87.024999999999991</v>
      </c>
    </row>
    <row r="29" spans="1:26" x14ac:dyDescent="0.25">
      <c r="A29" s="147" t="s">
        <v>6</v>
      </c>
      <c r="B29" s="147" t="s">
        <v>56</v>
      </c>
      <c r="C29" s="173">
        <v>7</v>
      </c>
      <c r="D29" s="43"/>
      <c r="F29" s="62">
        <v>0.433</v>
      </c>
      <c r="G29" s="62">
        <v>0.19500000000000001</v>
      </c>
      <c r="H29" s="62">
        <v>0.218</v>
      </c>
      <c r="I29" s="62">
        <v>0.128</v>
      </c>
      <c r="J29" s="62">
        <v>0.01</v>
      </c>
      <c r="K29" s="62">
        <f t="shared" si="4"/>
        <v>0.98399999999999999</v>
      </c>
      <c r="L29" s="14">
        <f t="shared" si="5"/>
        <v>2.0389999999999997</v>
      </c>
      <c r="M29" s="75"/>
      <c r="N29" s="75"/>
      <c r="O29" s="75"/>
      <c r="P29" s="75"/>
      <c r="R29" s="83" t="s">
        <v>163</v>
      </c>
      <c r="S29" s="80">
        <v>0.81499999999999995</v>
      </c>
      <c r="T29" s="14">
        <f t="shared" si="2"/>
        <v>5.7050000000000001</v>
      </c>
      <c r="U29" s="192">
        <f>((F29*F$9)+(G29*G$9)+(H29*H$9)+(I29*I$9)+(J29*J$9))</f>
        <v>72.025000000000006</v>
      </c>
      <c r="V29" s="88">
        <f>W29</f>
        <v>504.17500000000007</v>
      </c>
      <c r="W29" s="83">
        <f>C29*U29</f>
        <v>504.17500000000007</v>
      </c>
      <c r="X29" s="88">
        <f>Y29</f>
        <v>410.902625</v>
      </c>
      <c r="Y29" s="108">
        <f>W29*S29</f>
        <v>410.902625</v>
      </c>
    </row>
    <row r="30" spans="1:26" x14ac:dyDescent="0.25">
      <c r="A30" s="63" t="s">
        <v>7</v>
      </c>
      <c r="B30" s="63" t="s">
        <v>57</v>
      </c>
      <c r="C30" s="153">
        <v>1</v>
      </c>
      <c r="F30" s="163">
        <v>0.54900000000000004</v>
      </c>
      <c r="G30" s="163">
        <v>7.5999999999999998E-2</v>
      </c>
      <c r="H30" s="163">
        <v>0.121</v>
      </c>
      <c r="I30" s="163">
        <v>0.11600000000000001</v>
      </c>
      <c r="J30" s="163">
        <v>9.4E-2</v>
      </c>
      <c r="K30" s="163">
        <f t="shared" si="4"/>
        <v>0.95599999999999996</v>
      </c>
      <c r="L30" s="14">
        <f t="shared" si="5"/>
        <v>1.998</v>
      </c>
      <c r="R30" s="83" t="s">
        <v>168</v>
      </c>
      <c r="S30" s="80">
        <v>0.27400000000000002</v>
      </c>
      <c r="T30" s="14">
        <f t="shared" si="2"/>
        <v>0.27400000000000002</v>
      </c>
      <c r="U30" s="184">
        <f>((F30*F$8)+(G30*G$8)+(H30*H$8)+(I30*I$8)+(J30*J$8))</f>
        <v>26.049999999999997</v>
      </c>
      <c r="W30" s="83">
        <f>C30*U30</f>
        <v>26.049999999999997</v>
      </c>
      <c r="X30" s="83"/>
      <c r="Y30" s="108">
        <f>W30*S30</f>
        <v>7.1376999999999997</v>
      </c>
    </row>
    <row r="31" spans="1:26" x14ac:dyDescent="0.25">
      <c r="A31" s="63" t="s">
        <v>8</v>
      </c>
      <c r="B31" s="63" t="s">
        <v>58</v>
      </c>
      <c r="C31" s="153">
        <v>1</v>
      </c>
      <c r="F31" s="10">
        <v>0.46100000000000002</v>
      </c>
      <c r="G31" s="10">
        <v>0.22800000000000001</v>
      </c>
      <c r="H31" s="10">
        <v>0.19</v>
      </c>
      <c r="I31" s="10">
        <v>9.1999999999999998E-2</v>
      </c>
      <c r="J31" s="10">
        <v>0.02</v>
      </c>
      <c r="K31" s="10">
        <f t="shared" si="4"/>
        <v>0.99099999999999999</v>
      </c>
      <c r="L31" s="14">
        <f t="shared" si="5"/>
        <v>1.9550000000000001</v>
      </c>
      <c r="R31" s="83" t="s">
        <v>108</v>
      </c>
      <c r="S31" s="80">
        <v>1</v>
      </c>
      <c r="T31" s="14">
        <f t="shared" si="2"/>
        <v>1</v>
      </c>
      <c r="U31" s="184">
        <f>((F31*F$9)+(G31*G$9)+(H31*H$9)+(I31*I$9)+(J31*J$9))</f>
        <v>75</v>
      </c>
      <c r="W31" s="83">
        <f>C31*U31</f>
        <v>75</v>
      </c>
      <c r="X31" s="83"/>
      <c r="Y31" s="108">
        <f>W31*S31</f>
        <v>75</v>
      </c>
    </row>
    <row r="32" spans="1:26" s="42" customFormat="1" ht="15.75" thickBot="1" x14ac:dyDescent="0.3">
      <c r="A32" s="147" t="s">
        <v>9</v>
      </c>
      <c r="B32" s="147" t="s">
        <v>59</v>
      </c>
      <c r="C32" s="173">
        <v>4</v>
      </c>
      <c r="D32" s="43"/>
      <c r="E32" s="3"/>
      <c r="F32" s="62">
        <v>0.45500000000000002</v>
      </c>
      <c r="G32" s="62">
        <v>0.183</v>
      </c>
      <c r="H32" s="62">
        <v>0.215</v>
      </c>
      <c r="I32" s="62">
        <v>0.114</v>
      </c>
      <c r="J32" s="62">
        <v>1.9E-2</v>
      </c>
      <c r="K32" s="62">
        <f t="shared" si="4"/>
        <v>0.98599999999999999</v>
      </c>
      <c r="L32" s="14">
        <f t="shared" si="5"/>
        <v>2.0169999999999999</v>
      </c>
      <c r="M32" s="75"/>
      <c r="N32" s="75"/>
      <c r="O32" s="75"/>
      <c r="P32" s="75"/>
      <c r="Q32" s="12"/>
      <c r="R32" s="88" t="s">
        <v>164</v>
      </c>
      <c r="S32" s="80">
        <v>0.85699999999999998</v>
      </c>
      <c r="T32" s="14">
        <f t="shared" si="2"/>
        <v>3.4279999999999999</v>
      </c>
      <c r="U32" s="192">
        <f>((F32*F$9)+(G32*G$9)+(H32*H$9)+(I32*I$9)+(J32*J$9))</f>
        <v>72.824999999999989</v>
      </c>
      <c r="V32" s="88">
        <f>W32</f>
        <v>291.29999999999995</v>
      </c>
      <c r="W32" s="88">
        <f>C32*U32</f>
        <v>291.29999999999995</v>
      </c>
      <c r="X32" s="88">
        <f>Y32</f>
        <v>249.64409999999995</v>
      </c>
      <c r="Y32" s="109">
        <f>W32*S32</f>
        <v>249.64409999999995</v>
      </c>
    </row>
    <row r="33" spans="1:26" s="51" customFormat="1" ht="15.75" thickBot="1" x14ac:dyDescent="0.3">
      <c r="C33" s="67">
        <f>SUM(C14:C32)</f>
        <v>64</v>
      </c>
      <c r="D33" s="18"/>
      <c r="E33" s="52"/>
      <c r="F33" s="18"/>
      <c r="G33" s="18"/>
      <c r="H33" s="18"/>
      <c r="I33" s="18"/>
      <c r="J33" s="18"/>
      <c r="K33" s="18"/>
      <c r="L33" s="47"/>
      <c r="M33" s="78"/>
      <c r="N33" s="78"/>
      <c r="O33" s="78"/>
      <c r="P33" s="78"/>
      <c r="Q33" s="47"/>
      <c r="R33" s="87"/>
      <c r="S33" s="18"/>
      <c r="T33" s="47"/>
      <c r="U33" s="193">
        <f>AVERAGE(U14:U32)</f>
        <v>56.470265492837314</v>
      </c>
      <c r="V33" s="87">
        <f>SUM(V14:V32)/(C33-9)</f>
        <v>48.574594135557028</v>
      </c>
      <c r="W33" s="87">
        <f>SUM(W14:W32)/C33</f>
        <v>51.073479335244315</v>
      </c>
      <c r="X33" s="87">
        <f>SUM(X14:X32)/(C33-9)</f>
        <v>34.993248944809253</v>
      </c>
      <c r="Y33" s="98">
        <f>SUM(Y14:Y32)/C33</f>
        <v>38.485081515070455</v>
      </c>
      <c r="Z33" s="87" t="s">
        <v>73</v>
      </c>
    </row>
    <row r="34" spans="1:26" s="48" customFormat="1" x14ac:dyDescent="0.25">
      <c r="A34" s="48" t="s">
        <v>74</v>
      </c>
      <c r="C34" s="66"/>
      <c r="D34" s="16"/>
      <c r="E34" s="49"/>
      <c r="F34" s="16"/>
      <c r="G34" s="16"/>
      <c r="H34" s="16"/>
      <c r="I34" s="16"/>
      <c r="J34" s="16"/>
      <c r="K34" s="16"/>
      <c r="L34" s="50"/>
      <c r="M34" s="77"/>
      <c r="N34" s="77"/>
      <c r="O34" s="77"/>
      <c r="P34" s="77"/>
      <c r="Q34" s="17"/>
      <c r="R34" s="90"/>
      <c r="S34" s="16"/>
      <c r="T34" s="50"/>
      <c r="U34" s="190"/>
      <c r="V34" s="90"/>
      <c r="W34" s="90"/>
      <c r="Y34" s="104"/>
    </row>
    <row r="35" spans="1:26" x14ac:dyDescent="0.25">
      <c r="A35" s="63" t="s">
        <v>20</v>
      </c>
      <c r="B35" s="63" t="s">
        <v>139</v>
      </c>
      <c r="F35" s="5">
        <v>0.251</v>
      </c>
      <c r="G35" s="5">
        <v>0.151</v>
      </c>
      <c r="H35" s="5">
        <v>0.29199999999999998</v>
      </c>
      <c r="I35" s="5">
        <v>0.214</v>
      </c>
      <c r="J35" s="5">
        <v>8.8999999999999996E-2</v>
      </c>
      <c r="K35" s="5">
        <f>SUM(F35:J35)</f>
        <v>0.99699999999999989</v>
      </c>
    </row>
    <row r="36" spans="1:26" x14ac:dyDescent="0.25">
      <c r="A36" s="63" t="s">
        <v>21</v>
      </c>
      <c r="B36" s="63" t="s">
        <v>140</v>
      </c>
      <c r="C36" s="125"/>
      <c r="F36" s="163">
        <v>0.65700000000000003</v>
      </c>
      <c r="G36" s="163">
        <v>0.14199999999999999</v>
      </c>
      <c r="H36" s="163">
        <v>0.13900000000000001</v>
      </c>
      <c r="I36" s="163">
        <v>4.3999999999999997E-2</v>
      </c>
      <c r="J36" s="163">
        <v>1.4999999999999999E-2</v>
      </c>
      <c r="K36" s="163">
        <f t="shared" ref="K36:K38" si="6">SUM(F36:J36)</f>
        <v>0.99700000000000011</v>
      </c>
      <c r="L36" s="14">
        <f>((F36*F$7)+(G36*G$7)+(H36*H$7)+(I36*I$7)+(J36*J$7))</f>
        <v>1.609</v>
      </c>
      <c r="U36" s="184">
        <f>((F36*F$8)+(G36*G$8)+(H36*H$8)+(I36*I$8)+(J36*J$8))</f>
        <v>15.3</v>
      </c>
    </row>
    <row r="37" spans="1:26" x14ac:dyDescent="0.25">
      <c r="A37" s="63" t="s">
        <v>22</v>
      </c>
      <c r="B37" s="63" t="s">
        <v>141</v>
      </c>
      <c r="C37" s="125"/>
      <c r="F37" s="5">
        <v>0.183</v>
      </c>
      <c r="G37" s="5">
        <v>0.13700000000000001</v>
      </c>
      <c r="H37" s="5">
        <v>0.33200000000000002</v>
      </c>
      <c r="I37" s="5">
        <v>0.26400000000000001</v>
      </c>
      <c r="J37" s="5">
        <v>8.2000000000000003E-2</v>
      </c>
      <c r="K37" s="5">
        <f t="shared" si="6"/>
        <v>0.998</v>
      </c>
    </row>
    <row r="38" spans="1:26" x14ac:dyDescent="0.25">
      <c r="A38" s="63" t="s">
        <v>23</v>
      </c>
      <c r="B38" s="63" t="s">
        <v>142</v>
      </c>
      <c r="C38" s="125"/>
      <c r="F38" s="163">
        <v>0.53900000000000003</v>
      </c>
      <c r="G38" s="163">
        <v>0.16400000000000001</v>
      </c>
      <c r="H38" s="163">
        <v>0.19600000000000001</v>
      </c>
      <c r="I38" s="163">
        <v>6.9000000000000006E-2</v>
      </c>
      <c r="J38" s="163">
        <v>0.02</v>
      </c>
      <c r="K38" s="163">
        <f t="shared" si="6"/>
        <v>0.98799999999999999</v>
      </c>
      <c r="L38" s="14">
        <f>((F38*F$7)+(G38*G$7)+(H38*H$7)+(I38*I$7)+(J38*J$7))</f>
        <v>1.8310000000000002</v>
      </c>
      <c r="U38" s="184">
        <f>((F38*F$8)+(G38*G$8)+(H38*H$8)+(I38*I$8)+(J38*J$8))</f>
        <v>21.075000000000003</v>
      </c>
    </row>
    <row r="39" spans="1:26" s="1" customFormat="1" ht="15.75" thickBot="1" x14ac:dyDescent="0.3">
      <c r="A39" s="113" t="s">
        <v>24</v>
      </c>
      <c r="B39" s="113" t="s">
        <v>183</v>
      </c>
      <c r="C39" s="114"/>
      <c r="D39" s="164">
        <v>0.31519999999999998</v>
      </c>
      <c r="E39" s="6"/>
      <c r="F39" s="7"/>
      <c r="G39" s="7"/>
      <c r="H39" s="7"/>
      <c r="I39" s="7"/>
      <c r="J39" s="7"/>
      <c r="K39" s="7"/>
      <c r="L39" s="15"/>
      <c r="M39" s="76"/>
      <c r="N39" s="76"/>
      <c r="O39" s="76"/>
      <c r="P39" s="76"/>
      <c r="Q39" s="13"/>
      <c r="R39" s="89"/>
      <c r="S39" s="7"/>
      <c r="T39" s="14"/>
      <c r="U39" s="192">
        <f t="shared" ref="U39" si="7">D39*100</f>
        <v>31.52</v>
      </c>
      <c r="V39" s="89"/>
      <c r="W39" s="89"/>
      <c r="Y39" s="103"/>
    </row>
    <row r="40" spans="1:26" s="51" customFormat="1" ht="15.75" thickBot="1" x14ac:dyDescent="0.3">
      <c r="C40" s="67"/>
      <c r="D40" s="18"/>
      <c r="E40" s="52"/>
      <c r="F40" s="18"/>
      <c r="G40" s="18"/>
      <c r="H40" s="18"/>
      <c r="I40" s="18"/>
      <c r="J40" s="18"/>
      <c r="K40" s="18"/>
      <c r="L40" s="47"/>
      <c r="M40" s="78"/>
      <c r="N40" s="78"/>
      <c r="O40" s="78"/>
      <c r="P40" s="78"/>
      <c r="Q40" s="47"/>
      <c r="R40" s="87"/>
      <c r="S40" s="18"/>
      <c r="T40" s="150"/>
      <c r="U40" s="99">
        <f>AVERAGE(U35:U39)</f>
        <v>22.631666666666664</v>
      </c>
      <c r="W40" s="87" t="s">
        <v>77</v>
      </c>
      <c r="Y40" s="102"/>
    </row>
    <row r="41" spans="1:26" s="48" customFormat="1" x14ac:dyDescent="0.25">
      <c r="A41" s="48" t="s">
        <v>78</v>
      </c>
      <c r="C41" s="66"/>
      <c r="D41" s="16"/>
      <c r="E41" s="49"/>
      <c r="F41" s="16"/>
      <c r="G41" s="16"/>
      <c r="H41" s="16"/>
      <c r="I41" s="16"/>
      <c r="J41" s="16"/>
      <c r="K41" s="16"/>
      <c r="L41" s="50"/>
      <c r="M41" s="77"/>
      <c r="N41" s="77"/>
      <c r="O41" s="77"/>
      <c r="P41" s="77"/>
      <c r="Q41" s="17"/>
      <c r="R41" s="90"/>
      <c r="S41" s="16"/>
      <c r="T41" s="50"/>
      <c r="U41" s="190"/>
      <c r="V41" s="90"/>
      <c r="W41" s="90"/>
      <c r="Y41" s="104"/>
    </row>
    <row r="42" spans="1:26" x14ac:dyDescent="0.25">
      <c r="A42" t="s">
        <v>27</v>
      </c>
      <c r="B42" t="s">
        <v>161</v>
      </c>
      <c r="F42" s="163">
        <v>0.53100000000000003</v>
      </c>
      <c r="G42" s="163">
        <v>0.152</v>
      </c>
      <c r="H42" s="163">
        <v>0.186</v>
      </c>
      <c r="I42" s="163">
        <v>9.5000000000000001E-2</v>
      </c>
      <c r="J42" s="163">
        <v>3.3000000000000002E-2</v>
      </c>
      <c r="K42" s="163">
        <f t="shared" ref="K42" si="8">SUM(F42:J42)</f>
        <v>0.997</v>
      </c>
      <c r="L42" s="14">
        <f>((F42*F$7)+(G42*G$7)+(H42*H$7)+(I42*I$7)+(J42*J$7))</f>
        <v>1.9380000000000002</v>
      </c>
      <c r="U42" s="184">
        <f>((F42*F$8)+(G42*G$8)+(H42*H$8)+(I42*I$8)+(J42*J$8))</f>
        <v>23.525000000000002</v>
      </c>
    </row>
    <row r="43" spans="1:26" s="63" customFormat="1" x14ac:dyDescent="0.25">
      <c r="A43" s="63" t="s">
        <v>28</v>
      </c>
      <c r="B43" s="63" t="s">
        <v>67</v>
      </c>
      <c r="C43" s="125"/>
      <c r="D43" s="163">
        <f>(685+57)/5487</f>
        <v>0.13522872243484599</v>
      </c>
      <c r="E43" s="4"/>
      <c r="F43" s="5"/>
      <c r="G43" s="5"/>
      <c r="H43" s="5"/>
      <c r="I43" s="5"/>
      <c r="J43" s="5"/>
      <c r="K43" s="5"/>
      <c r="L43" s="121"/>
      <c r="M43" s="126"/>
      <c r="N43" s="126"/>
      <c r="O43" s="126"/>
      <c r="P43" s="126"/>
      <c r="Q43" s="120"/>
      <c r="R43" s="128"/>
      <c r="S43" s="64"/>
      <c r="T43" s="121"/>
      <c r="U43" s="184">
        <f>D43*100</f>
        <v>13.522872243484599</v>
      </c>
      <c r="V43" s="128"/>
      <c r="W43" s="128"/>
      <c r="Y43" s="108"/>
    </row>
    <row r="44" spans="1:26" s="63" customFormat="1" x14ac:dyDescent="0.25">
      <c r="C44" s="125"/>
      <c r="D44" s="5"/>
      <c r="E44" s="4"/>
      <c r="F44" s="5"/>
      <c r="G44" s="5"/>
      <c r="H44" s="5"/>
      <c r="I44" s="5"/>
      <c r="J44" s="5"/>
      <c r="K44" s="5"/>
      <c r="L44" s="121"/>
      <c r="M44" s="126"/>
      <c r="N44" s="126"/>
      <c r="O44" s="126"/>
      <c r="P44" s="126"/>
      <c r="Q44" s="120"/>
      <c r="R44" s="128"/>
      <c r="S44" s="64"/>
      <c r="T44" s="121"/>
      <c r="U44" s="184"/>
      <c r="V44" s="128"/>
      <c r="W44" s="128"/>
      <c r="Y44" s="108"/>
    </row>
    <row r="45" spans="1:26" s="63" customFormat="1" x14ac:dyDescent="0.25">
      <c r="C45" s="125"/>
      <c r="D45" s="5"/>
      <c r="E45" s="4"/>
      <c r="F45" s="5"/>
      <c r="G45" s="5"/>
      <c r="H45" s="5"/>
      <c r="I45" s="5"/>
      <c r="J45" s="5"/>
      <c r="K45" s="5"/>
      <c r="L45" s="121"/>
      <c r="M45" s="126"/>
      <c r="N45" s="126"/>
      <c r="O45" s="126"/>
      <c r="P45" s="126"/>
      <c r="Q45" s="120"/>
      <c r="R45" s="128"/>
      <c r="S45" s="64"/>
      <c r="T45" s="121"/>
      <c r="U45" s="184"/>
      <c r="V45" s="128"/>
      <c r="W45" s="128"/>
      <c r="Y45" s="108"/>
    </row>
    <row r="46" spans="1:26" s="63" customFormat="1" ht="15.75" thickBot="1" x14ac:dyDescent="0.3">
      <c r="C46" s="125"/>
      <c r="D46" s="5"/>
      <c r="E46" s="4"/>
      <c r="F46" s="5"/>
      <c r="G46" s="5"/>
      <c r="H46" s="5"/>
      <c r="I46" s="5"/>
      <c r="J46" s="5"/>
      <c r="K46" s="5"/>
      <c r="L46" s="121"/>
      <c r="M46" s="126"/>
      <c r="N46" s="126"/>
      <c r="O46" s="126"/>
      <c r="P46" s="126"/>
      <c r="Q46" s="120"/>
      <c r="R46" s="128"/>
      <c r="S46" s="64"/>
      <c r="T46" s="121"/>
      <c r="U46" s="184"/>
      <c r="V46" s="128"/>
      <c r="W46" s="128"/>
      <c r="Y46" s="108"/>
    </row>
    <row r="47" spans="1:26" s="51" customFormat="1" ht="15.75" thickBot="1" x14ac:dyDescent="0.3">
      <c r="A47" s="134" t="s">
        <v>151</v>
      </c>
      <c r="C47" s="67"/>
      <c r="D47" s="18"/>
      <c r="E47" s="52"/>
      <c r="F47" s="18"/>
      <c r="G47" s="18"/>
      <c r="H47" s="18"/>
      <c r="I47" s="18"/>
      <c r="J47" s="18"/>
      <c r="K47" s="18"/>
      <c r="L47" s="47"/>
      <c r="M47" s="78"/>
      <c r="N47" s="78"/>
      <c r="O47" s="78"/>
      <c r="P47" s="78"/>
      <c r="Q47" s="19"/>
      <c r="R47" s="87"/>
      <c r="S47" s="18"/>
      <c r="T47" s="47"/>
      <c r="U47" s="99">
        <f>AVERAGE(U42:U43)</f>
        <v>18.523936121742302</v>
      </c>
      <c r="W47" s="87" t="s">
        <v>80</v>
      </c>
      <c r="Y47" s="102"/>
    </row>
    <row r="48" spans="1:26" s="48" customFormat="1" x14ac:dyDescent="0.25">
      <c r="A48" s="48" t="s">
        <v>72</v>
      </c>
      <c r="C48" s="66"/>
      <c r="D48" s="16"/>
      <c r="E48" s="49"/>
      <c r="F48" s="16"/>
      <c r="G48" s="16"/>
      <c r="H48" s="16"/>
      <c r="I48" s="16"/>
      <c r="J48" s="16"/>
      <c r="K48" s="16"/>
      <c r="L48" s="50"/>
      <c r="M48" s="77"/>
      <c r="N48" s="77"/>
      <c r="O48" s="77"/>
      <c r="P48" s="77"/>
      <c r="Q48" s="17"/>
      <c r="R48" s="90"/>
      <c r="S48" s="16"/>
      <c r="T48" s="50"/>
      <c r="U48" s="190"/>
      <c r="V48" s="90"/>
      <c r="W48" s="90"/>
      <c r="Y48" s="104"/>
    </row>
    <row r="49" spans="1:26" s="168" customFormat="1" x14ac:dyDescent="0.25">
      <c r="A49" s="194" t="s">
        <v>147</v>
      </c>
      <c r="B49" s="194" t="s">
        <v>149</v>
      </c>
      <c r="C49" s="207"/>
      <c r="D49" s="196"/>
      <c r="E49" s="171"/>
      <c r="F49" s="196"/>
      <c r="G49" s="196"/>
      <c r="H49" s="196"/>
      <c r="I49" s="196"/>
      <c r="J49" s="196"/>
      <c r="K49" s="196"/>
      <c r="L49" s="197"/>
      <c r="M49" s="198">
        <v>0.109</v>
      </c>
      <c r="N49" s="198">
        <v>0.125</v>
      </c>
      <c r="O49" s="198">
        <v>0.75600000000000001</v>
      </c>
      <c r="P49" s="198">
        <f>SUM(M49:O49)</f>
        <v>0.99</v>
      </c>
      <c r="Q49" s="199">
        <f t="shared" ref="Q49:Q50" si="9">((M49*M$7)+(N49*N$7)+(O49*O$7))</f>
        <v>2.6269999999999998</v>
      </c>
      <c r="R49" s="203"/>
      <c r="S49" s="196"/>
      <c r="T49" s="197"/>
      <c r="U49" s="208"/>
      <c r="V49" s="203"/>
      <c r="W49" s="203"/>
      <c r="X49" s="203"/>
      <c r="Y49" s="209"/>
    </row>
    <row r="50" spans="1:26" s="168" customFormat="1" x14ac:dyDescent="0.25">
      <c r="A50" s="194" t="s">
        <v>148</v>
      </c>
      <c r="B50" s="194" t="s">
        <v>150</v>
      </c>
      <c r="C50" s="207"/>
      <c r="D50" s="196"/>
      <c r="E50" s="171"/>
      <c r="F50" s="196"/>
      <c r="G50" s="196"/>
      <c r="H50" s="196"/>
      <c r="I50" s="196"/>
      <c r="J50" s="196"/>
      <c r="K50" s="196"/>
      <c r="L50" s="197"/>
      <c r="M50" s="198">
        <v>0.216</v>
      </c>
      <c r="N50" s="198">
        <v>8.4000000000000005E-2</v>
      </c>
      <c r="O50" s="198">
        <v>0.67900000000000005</v>
      </c>
      <c r="P50" s="198">
        <f t="shared" ref="P50:P69" si="10">SUM(M50:O50)</f>
        <v>0.97900000000000009</v>
      </c>
      <c r="Q50" s="199">
        <f t="shared" si="9"/>
        <v>2.4209999999999998</v>
      </c>
      <c r="R50" s="203"/>
      <c r="S50" s="196"/>
      <c r="T50" s="197"/>
      <c r="U50" s="208"/>
      <c r="V50" s="203"/>
      <c r="W50" s="203"/>
      <c r="X50" s="203"/>
      <c r="Y50" s="209"/>
    </row>
    <row r="51" spans="1:26" x14ac:dyDescent="0.25">
      <c r="A51" s="63" t="s">
        <v>90</v>
      </c>
      <c r="B51" s="63" t="s">
        <v>144</v>
      </c>
      <c r="C51" s="125">
        <v>4</v>
      </c>
      <c r="D51" s="5"/>
      <c r="E51" s="4"/>
      <c r="M51" s="165">
        <v>9.1999999999999998E-2</v>
      </c>
      <c r="N51" s="165">
        <v>0.224</v>
      </c>
      <c r="O51" s="165">
        <v>0.67300000000000004</v>
      </c>
      <c r="P51" s="165">
        <f t="shared" si="10"/>
        <v>0.9890000000000001</v>
      </c>
      <c r="Q51" s="12">
        <f t="shared" ref="Q51:Q69" si="11">((M51*M$7)+(N51*N$7)+(O51*O$7))</f>
        <v>2.5590000000000002</v>
      </c>
      <c r="S51" s="43">
        <v>0.81499999999999995</v>
      </c>
      <c r="U51" s="184">
        <f t="shared" ref="U51:U60" si="12">((M51*M$8)+(N51*N$8)+(O51*O$8))</f>
        <v>20.399999999999999</v>
      </c>
      <c r="V51" s="83">
        <f>W51</f>
        <v>81.599999999999994</v>
      </c>
      <c r="W51" s="83">
        <f>C51*U51</f>
        <v>81.599999999999994</v>
      </c>
      <c r="X51" s="88">
        <f>Y51</f>
        <v>66.503999999999991</v>
      </c>
      <c r="Y51" s="100">
        <f>W51*S51</f>
        <v>66.503999999999991</v>
      </c>
    </row>
    <row r="52" spans="1:26" x14ac:dyDescent="0.25">
      <c r="A52" s="147" t="s">
        <v>91</v>
      </c>
      <c r="B52" s="147" t="s">
        <v>145</v>
      </c>
      <c r="C52" s="259">
        <v>7</v>
      </c>
      <c r="D52" s="64"/>
      <c r="E52" s="4"/>
      <c r="F52" s="43"/>
      <c r="G52" s="43"/>
      <c r="H52" s="43"/>
      <c r="I52" s="43"/>
      <c r="J52" s="43"/>
      <c r="K52" s="43"/>
      <c r="M52" s="166">
        <v>5.8999999999999997E-2</v>
      </c>
      <c r="N52" s="166">
        <v>0.17100000000000001</v>
      </c>
      <c r="O52" s="166">
        <v>0.76200000000000001</v>
      </c>
      <c r="P52" s="166">
        <f t="shared" si="10"/>
        <v>0.99199999999999999</v>
      </c>
      <c r="Q52" s="12">
        <f t="shared" si="11"/>
        <v>2.6870000000000003</v>
      </c>
      <c r="R52" s="88"/>
      <c r="S52" s="43">
        <v>0.85699999999999998</v>
      </c>
      <c r="U52" s="184">
        <f t="shared" si="12"/>
        <v>14.45</v>
      </c>
      <c r="V52" s="83">
        <f>W52</f>
        <v>101.14999999999999</v>
      </c>
      <c r="W52" s="88">
        <f>C52*U52</f>
        <v>101.14999999999999</v>
      </c>
      <c r="X52" s="83">
        <f>Y52</f>
        <v>86.685549999999992</v>
      </c>
      <c r="Y52" s="211">
        <f>W52*S52</f>
        <v>86.685549999999992</v>
      </c>
      <c r="Z52" s="42"/>
    </row>
    <row r="53" spans="1:26" x14ac:dyDescent="0.25">
      <c r="A53" s="63" t="s">
        <v>92</v>
      </c>
      <c r="B53" s="63" t="s">
        <v>60</v>
      </c>
      <c r="C53" s="125">
        <v>7</v>
      </c>
      <c r="D53" s="5"/>
      <c r="E53" s="4"/>
      <c r="M53" s="165">
        <v>0.23100000000000001</v>
      </c>
      <c r="N53" s="165">
        <v>0.25600000000000001</v>
      </c>
      <c r="O53" s="165">
        <v>0.47199999999999998</v>
      </c>
      <c r="P53" s="165">
        <f t="shared" si="10"/>
        <v>0.95899999999999996</v>
      </c>
      <c r="Q53" s="12">
        <f t="shared" si="11"/>
        <v>2.1589999999999998</v>
      </c>
      <c r="S53" s="43">
        <v>0.312</v>
      </c>
      <c r="U53" s="184">
        <f t="shared" si="12"/>
        <v>35.900000000000006</v>
      </c>
      <c r="V53" s="83">
        <f>W53</f>
        <v>251.30000000000004</v>
      </c>
      <c r="W53" s="83">
        <f>C53*U53</f>
        <v>251.30000000000004</v>
      </c>
      <c r="X53" s="88">
        <f>Y53</f>
        <v>78.405600000000007</v>
      </c>
      <c r="Y53" s="100">
        <f>W53*S53</f>
        <v>78.405600000000007</v>
      </c>
    </row>
    <row r="54" spans="1:26" x14ac:dyDescent="0.25">
      <c r="A54" s="63" t="s">
        <v>93</v>
      </c>
      <c r="B54" s="63" t="s">
        <v>61</v>
      </c>
      <c r="C54" s="125">
        <v>7</v>
      </c>
      <c r="D54" s="5"/>
      <c r="E54" s="4"/>
      <c r="M54" s="165">
        <v>0.14499999999999999</v>
      </c>
      <c r="N54" s="165">
        <v>0.23100000000000001</v>
      </c>
      <c r="O54" s="165">
        <v>0.621</v>
      </c>
      <c r="P54" s="165">
        <f t="shared" si="10"/>
        <v>0.997</v>
      </c>
      <c r="Q54" s="12">
        <f t="shared" si="11"/>
        <v>2.4699999999999998</v>
      </c>
      <c r="S54" s="43">
        <v>1</v>
      </c>
      <c r="U54" s="184">
        <f t="shared" si="12"/>
        <v>26.049999999999997</v>
      </c>
      <c r="V54" s="83">
        <f>W54</f>
        <v>182.34999999999997</v>
      </c>
      <c r="W54" s="83">
        <f>C54*U54</f>
        <v>182.34999999999997</v>
      </c>
      <c r="X54" s="83">
        <f>Y54</f>
        <v>182.34999999999997</v>
      </c>
      <c r="Y54" s="100">
        <f>W54*S54</f>
        <v>182.34999999999997</v>
      </c>
    </row>
    <row r="55" spans="1:26" x14ac:dyDescent="0.25">
      <c r="A55" s="63" t="s">
        <v>94</v>
      </c>
      <c r="B55" s="63" t="s">
        <v>62</v>
      </c>
      <c r="C55" s="125">
        <v>1</v>
      </c>
      <c r="D55" s="5"/>
      <c r="E55" s="4"/>
      <c r="M55" s="165">
        <v>0.153</v>
      </c>
      <c r="N55" s="165">
        <v>0.252</v>
      </c>
      <c r="O55" s="165">
        <v>0.57599999999999996</v>
      </c>
      <c r="P55" s="165">
        <f t="shared" si="10"/>
        <v>0.98099999999999998</v>
      </c>
      <c r="Q55" s="12">
        <f t="shared" si="11"/>
        <v>2.3849999999999998</v>
      </c>
      <c r="S55" s="43">
        <v>0.8</v>
      </c>
      <c r="U55" s="184">
        <f t="shared" si="12"/>
        <v>27.9</v>
      </c>
      <c r="W55" s="83">
        <f>C55*U55</f>
        <v>27.9</v>
      </c>
      <c r="X55" s="88"/>
      <c r="Y55" s="100">
        <f>W55*S55</f>
        <v>22.32</v>
      </c>
    </row>
    <row r="56" spans="1:26" x14ac:dyDescent="0.25">
      <c r="A56" s="147" t="s">
        <v>95</v>
      </c>
      <c r="B56" s="147" t="s">
        <v>63</v>
      </c>
      <c r="C56" s="259">
        <v>1</v>
      </c>
      <c r="D56" s="64"/>
      <c r="E56" s="4"/>
      <c r="F56" s="43"/>
      <c r="G56" s="43"/>
      <c r="H56" s="43"/>
      <c r="I56" s="43"/>
      <c r="J56" s="43"/>
      <c r="K56" s="43"/>
      <c r="M56" s="166">
        <v>6.9000000000000006E-2</v>
      </c>
      <c r="N56" s="166">
        <v>0.15</v>
      </c>
      <c r="O56" s="166">
        <v>0.77300000000000002</v>
      </c>
      <c r="P56" s="166">
        <f t="shared" si="10"/>
        <v>0.99199999999999999</v>
      </c>
      <c r="Q56" s="12">
        <f t="shared" si="11"/>
        <v>2.6879999999999997</v>
      </c>
      <c r="S56" s="43">
        <v>0.8</v>
      </c>
      <c r="U56" s="184">
        <f t="shared" si="12"/>
        <v>14.4</v>
      </c>
      <c r="V56" s="88"/>
      <c r="W56" s="83">
        <f>C56*U56</f>
        <v>14.4</v>
      </c>
      <c r="X56" s="88"/>
      <c r="Y56" s="100">
        <f>W56*S56</f>
        <v>11.520000000000001</v>
      </c>
    </row>
    <row r="57" spans="1:26" x14ac:dyDescent="0.25">
      <c r="A57" s="63" t="s">
        <v>96</v>
      </c>
      <c r="B57" s="63" t="s">
        <v>64</v>
      </c>
      <c r="C57" s="125">
        <v>4</v>
      </c>
      <c r="D57" s="5"/>
      <c r="E57" s="4"/>
      <c r="M57" s="165">
        <v>0.29599999999999999</v>
      </c>
      <c r="N57" s="165">
        <v>0.314</v>
      </c>
      <c r="O57" s="165">
        <v>0.36599999999999999</v>
      </c>
      <c r="P57" s="165">
        <f t="shared" si="10"/>
        <v>0.97599999999999998</v>
      </c>
      <c r="Q57" s="12">
        <f t="shared" si="11"/>
        <v>2.0219999999999998</v>
      </c>
      <c r="S57" s="43">
        <v>0.8</v>
      </c>
      <c r="U57" s="184">
        <f t="shared" si="12"/>
        <v>45.3</v>
      </c>
      <c r="V57" s="83">
        <f>W57</f>
        <v>181.2</v>
      </c>
      <c r="W57" s="83">
        <f>C57*U57</f>
        <v>181.2</v>
      </c>
      <c r="X57" s="88">
        <f>Y57</f>
        <v>144.96</v>
      </c>
      <c r="Y57" s="100">
        <f>W57*S57</f>
        <v>144.96</v>
      </c>
    </row>
    <row r="58" spans="1:26" x14ac:dyDescent="0.25">
      <c r="A58" s="63" t="s">
        <v>97</v>
      </c>
      <c r="B58" s="63" t="s">
        <v>146</v>
      </c>
      <c r="C58" s="125">
        <v>4</v>
      </c>
      <c r="D58" s="5"/>
      <c r="E58" s="4"/>
      <c r="M58" s="165">
        <v>0.105</v>
      </c>
      <c r="N58" s="165">
        <v>0.25900000000000001</v>
      </c>
      <c r="O58" s="165">
        <v>0.62</v>
      </c>
      <c r="P58" s="165">
        <f t="shared" si="10"/>
        <v>0.98399999999999999</v>
      </c>
      <c r="Q58" s="12">
        <f t="shared" si="11"/>
        <v>2.4829999999999997</v>
      </c>
      <c r="S58" s="43">
        <v>1</v>
      </c>
      <c r="U58" s="184">
        <f t="shared" si="12"/>
        <v>23.450000000000003</v>
      </c>
      <c r="V58" s="83">
        <f>W58</f>
        <v>93.800000000000011</v>
      </c>
      <c r="W58" s="83">
        <f>C58*U58</f>
        <v>93.800000000000011</v>
      </c>
      <c r="X58" s="88">
        <f>Y58</f>
        <v>93.800000000000011</v>
      </c>
      <c r="Y58" s="100">
        <f>W58*S58</f>
        <v>93.800000000000011</v>
      </c>
    </row>
    <row r="59" spans="1:26" x14ac:dyDescent="0.25">
      <c r="A59" s="63" t="s">
        <v>98</v>
      </c>
      <c r="B59" s="63" t="s">
        <v>159</v>
      </c>
      <c r="C59" s="125">
        <v>7</v>
      </c>
      <c r="D59" s="5"/>
      <c r="E59" s="4"/>
      <c r="M59" s="165">
        <f>AVERAGE(M49:M50)</f>
        <v>0.16250000000000001</v>
      </c>
      <c r="N59" s="165">
        <f t="shared" ref="N59:O59" si="13">AVERAGE(N49:N50)</f>
        <v>0.10450000000000001</v>
      </c>
      <c r="O59" s="165">
        <f t="shared" si="13"/>
        <v>0.71750000000000003</v>
      </c>
      <c r="P59" s="165">
        <f t="shared" si="10"/>
        <v>0.98450000000000004</v>
      </c>
      <c r="Q59" s="12">
        <f t="shared" si="11"/>
        <v>2.524</v>
      </c>
      <c r="S59" s="43">
        <v>0.45400000000000001</v>
      </c>
      <c r="U59" s="184">
        <f t="shared" si="12"/>
        <v>21.475000000000001</v>
      </c>
      <c r="V59" s="83">
        <f>W59</f>
        <v>150.32500000000002</v>
      </c>
      <c r="W59" s="83">
        <f>C59*U59</f>
        <v>150.32500000000002</v>
      </c>
      <c r="X59" s="88">
        <f>Y59</f>
        <v>68.247550000000004</v>
      </c>
      <c r="Y59" s="100">
        <f>W59*S59</f>
        <v>68.247550000000004</v>
      </c>
    </row>
    <row r="60" spans="1:26" x14ac:dyDescent="0.25">
      <c r="A60" s="63" t="s">
        <v>10</v>
      </c>
      <c r="B60" s="63" t="s">
        <v>50</v>
      </c>
      <c r="C60" s="125">
        <v>1</v>
      </c>
      <c r="D60" s="5"/>
      <c r="E60" s="4"/>
      <c r="M60" s="165">
        <v>0.218</v>
      </c>
      <c r="N60" s="165">
        <v>0.20300000000000001</v>
      </c>
      <c r="O60" s="165">
        <v>0.56499999999999995</v>
      </c>
      <c r="P60" s="165">
        <f t="shared" si="10"/>
        <v>0.98599999999999999</v>
      </c>
      <c r="Q60" s="12">
        <f t="shared" si="11"/>
        <v>2.319</v>
      </c>
      <c r="S60" s="43">
        <v>0.85699999999999998</v>
      </c>
      <c r="U60" s="184">
        <f t="shared" si="12"/>
        <v>31.950000000000003</v>
      </c>
      <c r="W60" s="83">
        <f>C60*U60</f>
        <v>31.950000000000003</v>
      </c>
      <c r="X60" s="83"/>
      <c r="Y60" s="100">
        <f>W60*S60</f>
        <v>27.381150000000002</v>
      </c>
    </row>
    <row r="61" spans="1:26" x14ac:dyDescent="0.25">
      <c r="A61" s="63" t="s">
        <v>11</v>
      </c>
      <c r="B61" s="63" t="s">
        <v>51</v>
      </c>
      <c r="C61" s="125">
        <v>1</v>
      </c>
      <c r="D61" s="5"/>
      <c r="E61" s="4"/>
      <c r="M61" s="74">
        <v>0.372</v>
      </c>
      <c r="N61" s="74">
        <v>0.28499999999999998</v>
      </c>
      <c r="O61" s="74">
        <v>0.32</v>
      </c>
      <c r="P61" s="74">
        <f t="shared" si="10"/>
        <v>0.97700000000000009</v>
      </c>
      <c r="Q61" s="12">
        <f t="shared" si="11"/>
        <v>1.9019999999999999</v>
      </c>
      <c r="S61" s="43">
        <v>0.81499999999999995</v>
      </c>
      <c r="U61" s="184">
        <f>((M61*M$9)+(N61*N$9)+(O61*O$9))</f>
        <v>46.25</v>
      </c>
      <c r="W61" s="83">
        <f>C61*U61</f>
        <v>46.25</v>
      </c>
      <c r="X61" s="83"/>
      <c r="Y61" s="100">
        <f>W61*S61</f>
        <v>37.693749999999994</v>
      </c>
    </row>
    <row r="62" spans="1:26" x14ac:dyDescent="0.25">
      <c r="A62" s="63" t="s">
        <v>12</v>
      </c>
      <c r="B62" s="63" t="s">
        <v>52</v>
      </c>
      <c r="C62" s="125">
        <v>4</v>
      </c>
      <c r="D62" s="5"/>
      <c r="E62" s="4"/>
      <c r="M62" s="165">
        <v>0.16300000000000001</v>
      </c>
      <c r="N62" s="165">
        <v>0.35899999999999999</v>
      </c>
      <c r="O62" s="165">
        <v>0.47</v>
      </c>
      <c r="P62" s="165">
        <f t="shared" si="10"/>
        <v>0.99199999999999999</v>
      </c>
      <c r="Q62" s="12">
        <f t="shared" si="11"/>
        <v>2.2909999999999999</v>
      </c>
      <c r="S62" s="43">
        <v>1</v>
      </c>
      <c r="U62" s="184">
        <f>((M62*M$8)+(N62*N$8)+(O62*O$8))</f>
        <v>34.25</v>
      </c>
      <c r="V62" s="83">
        <f>W62</f>
        <v>137</v>
      </c>
      <c r="W62" s="83">
        <f>C62*U62</f>
        <v>137</v>
      </c>
      <c r="X62" s="83">
        <f>Y62</f>
        <v>137</v>
      </c>
      <c r="Y62" s="100">
        <f>W62*S62</f>
        <v>137</v>
      </c>
    </row>
    <row r="63" spans="1:26" x14ac:dyDescent="0.25">
      <c r="A63" s="63" t="s">
        <v>13</v>
      </c>
      <c r="B63" s="63" t="s">
        <v>53</v>
      </c>
      <c r="C63" s="125">
        <v>1</v>
      </c>
      <c r="D63" s="5"/>
      <c r="E63" s="4"/>
      <c r="M63" s="74">
        <v>0.23899999999999999</v>
      </c>
      <c r="N63" s="74">
        <v>0.30599999999999999</v>
      </c>
      <c r="O63" s="74">
        <v>0.44400000000000001</v>
      </c>
      <c r="P63" s="74">
        <f t="shared" si="10"/>
        <v>0.98899999999999988</v>
      </c>
      <c r="Q63" s="12">
        <f t="shared" si="11"/>
        <v>2.1829999999999998</v>
      </c>
      <c r="S63" s="43">
        <v>1</v>
      </c>
      <c r="U63" s="184">
        <f>((M63*M$9)+(N63*N$9)+(O63*O$9))</f>
        <v>59.699999999999996</v>
      </c>
      <c r="W63" s="83">
        <f>C63*U63</f>
        <v>59.699999999999996</v>
      </c>
      <c r="X63" s="83"/>
      <c r="Y63" s="100">
        <f>W63*S63</f>
        <v>59.699999999999996</v>
      </c>
    </row>
    <row r="64" spans="1:26" x14ac:dyDescent="0.25">
      <c r="A64" s="63" t="s">
        <v>14</v>
      </c>
      <c r="B64" s="63" t="s">
        <v>54</v>
      </c>
      <c r="C64" s="125">
        <v>1</v>
      </c>
      <c r="D64" s="5"/>
      <c r="E64" s="4"/>
      <c r="M64" s="74">
        <v>0.41499999999999998</v>
      </c>
      <c r="N64" s="74">
        <v>0.27100000000000002</v>
      </c>
      <c r="O64" s="74">
        <v>0.308</v>
      </c>
      <c r="P64" s="74">
        <f t="shared" si="10"/>
        <v>0.99399999999999999</v>
      </c>
      <c r="Q64" s="12">
        <f t="shared" si="11"/>
        <v>1.881</v>
      </c>
      <c r="S64" s="43">
        <v>1</v>
      </c>
      <c r="U64" s="184">
        <f>((M64*M$9)+(N64*N$9)+(O64*O$9))</f>
        <v>44.35</v>
      </c>
      <c r="W64" s="83">
        <f>C64*U64</f>
        <v>44.35</v>
      </c>
      <c r="X64" s="83"/>
      <c r="Y64" s="100">
        <f>W64*S64</f>
        <v>44.35</v>
      </c>
    </row>
    <row r="65" spans="1:26" x14ac:dyDescent="0.25">
      <c r="A65" s="63" t="s">
        <v>15</v>
      </c>
      <c r="B65" s="63" t="s">
        <v>55</v>
      </c>
      <c r="C65" s="125">
        <v>1</v>
      </c>
      <c r="D65" s="5"/>
      <c r="E65" s="4"/>
      <c r="M65" s="74">
        <v>0.23</v>
      </c>
      <c r="N65" s="74">
        <v>0.48899999999999999</v>
      </c>
      <c r="O65" s="74">
        <v>0.26800000000000002</v>
      </c>
      <c r="P65" s="74">
        <f t="shared" si="10"/>
        <v>0.98699999999999999</v>
      </c>
      <c r="Q65" s="12">
        <f t="shared" si="11"/>
        <v>2.012</v>
      </c>
      <c r="S65" s="43">
        <v>1</v>
      </c>
      <c r="U65" s="184">
        <f>((M65*M$9)+(N65*N$9)+(O65*O$9))</f>
        <v>51.25</v>
      </c>
      <c r="W65" s="83">
        <f>C65*U65</f>
        <v>51.25</v>
      </c>
      <c r="X65" s="83"/>
      <c r="Y65" s="100">
        <f>W65*S65</f>
        <v>51.25</v>
      </c>
    </row>
    <row r="66" spans="1:26" x14ac:dyDescent="0.25">
      <c r="A66" s="63" t="s">
        <v>16</v>
      </c>
      <c r="B66" s="63" t="s">
        <v>56</v>
      </c>
      <c r="C66" s="125">
        <v>7</v>
      </c>
      <c r="D66" s="5"/>
      <c r="E66" s="4"/>
      <c r="M66" s="74">
        <v>0.51</v>
      </c>
      <c r="N66" s="74">
        <v>0.36099999999999999</v>
      </c>
      <c r="O66" s="74">
        <v>0.112</v>
      </c>
      <c r="P66" s="74">
        <f t="shared" si="10"/>
        <v>0.98299999999999998</v>
      </c>
      <c r="Q66" s="12">
        <f t="shared" si="11"/>
        <v>1.5680000000000001</v>
      </c>
      <c r="S66" s="43">
        <v>0.81499999999999995</v>
      </c>
      <c r="U66" s="184">
        <f>((M66*M$9)+(N66*N$9)+(O66*O$9))</f>
        <v>29.25</v>
      </c>
      <c r="V66" s="83">
        <f>W66</f>
        <v>204.75</v>
      </c>
      <c r="W66" s="83">
        <f>C66*U66</f>
        <v>204.75</v>
      </c>
      <c r="X66" s="88">
        <f>Y66</f>
        <v>166.87124999999997</v>
      </c>
      <c r="Y66" s="100">
        <f>W66*S66</f>
        <v>166.87124999999997</v>
      </c>
    </row>
    <row r="67" spans="1:26" x14ac:dyDescent="0.25">
      <c r="A67" s="63" t="s">
        <v>17</v>
      </c>
      <c r="B67" s="63" t="s">
        <v>57</v>
      </c>
      <c r="C67" s="125">
        <v>1</v>
      </c>
      <c r="D67" s="5"/>
      <c r="E67" s="4"/>
      <c r="M67" s="165">
        <v>0.189</v>
      </c>
      <c r="N67" s="165">
        <v>0.156</v>
      </c>
      <c r="O67" s="165">
        <v>0.60599999999999998</v>
      </c>
      <c r="P67" s="165">
        <f t="shared" si="10"/>
        <v>0.95099999999999996</v>
      </c>
      <c r="Q67" s="12">
        <f t="shared" si="11"/>
        <v>2.319</v>
      </c>
      <c r="S67" s="43">
        <v>0.27400000000000002</v>
      </c>
      <c r="U67" s="184">
        <f>((M67*M$8)+(N67*N$8)+(O67*O$8))</f>
        <v>26.7</v>
      </c>
      <c r="W67" s="83">
        <f>C67*U67</f>
        <v>26.7</v>
      </c>
      <c r="X67" s="83"/>
      <c r="Y67" s="100">
        <f>W67*S67</f>
        <v>7.3158000000000003</v>
      </c>
    </row>
    <row r="68" spans="1:26" x14ac:dyDescent="0.25">
      <c r="A68" s="63" t="s">
        <v>18</v>
      </c>
      <c r="B68" s="63" t="s">
        <v>58</v>
      </c>
      <c r="C68" s="125">
        <v>1</v>
      </c>
      <c r="D68" s="5"/>
      <c r="E68" s="4"/>
      <c r="M68" s="74">
        <v>0.46400000000000002</v>
      </c>
      <c r="N68" s="74">
        <v>0.35199999999999998</v>
      </c>
      <c r="O68" s="74">
        <v>0.16700000000000001</v>
      </c>
      <c r="P68" s="74">
        <f t="shared" si="10"/>
        <v>0.9830000000000001</v>
      </c>
      <c r="Q68" s="12">
        <f t="shared" si="11"/>
        <v>1.669</v>
      </c>
      <c r="S68" s="43">
        <v>1</v>
      </c>
      <c r="U68" s="184">
        <f>((M68*M$9)+(N68*N$9)+(O68*O$9))</f>
        <v>34.299999999999997</v>
      </c>
      <c r="W68" s="83">
        <f>C68*U68</f>
        <v>34.299999999999997</v>
      </c>
      <c r="X68" s="83"/>
      <c r="Y68" s="100">
        <f>W68*S68</f>
        <v>34.299999999999997</v>
      </c>
    </row>
    <row r="69" spans="1:26" s="1" customFormat="1" ht="15.75" thickBot="1" x14ac:dyDescent="0.3">
      <c r="A69" s="113" t="s">
        <v>19</v>
      </c>
      <c r="B69" s="113" t="s">
        <v>59</v>
      </c>
      <c r="C69" s="114">
        <v>4</v>
      </c>
      <c r="D69" s="141"/>
      <c r="E69" s="6"/>
      <c r="F69" s="7"/>
      <c r="G69" s="7"/>
      <c r="H69" s="7"/>
      <c r="I69" s="7"/>
      <c r="J69" s="7"/>
      <c r="K69" s="7"/>
      <c r="L69" s="15"/>
      <c r="M69" s="92">
        <v>0.42799999999999999</v>
      </c>
      <c r="N69" s="92">
        <v>0.40400000000000003</v>
      </c>
      <c r="O69" s="92">
        <v>0.16200000000000001</v>
      </c>
      <c r="P69" s="92">
        <f t="shared" si="10"/>
        <v>0.99400000000000011</v>
      </c>
      <c r="Q69" s="13">
        <f t="shared" si="11"/>
        <v>1.722</v>
      </c>
      <c r="R69" s="89"/>
      <c r="S69" s="7">
        <v>0.85699999999999998</v>
      </c>
      <c r="T69" s="14"/>
      <c r="U69" s="192">
        <f>((M69*M$9)+(N69*N$9)+(O69*O$9))</f>
        <v>36.400000000000006</v>
      </c>
      <c r="V69" s="88">
        <f>W69</f>
        <v>145.60000000000002</v>
      </c>
      <c r="W69" s="89">
        <f>C69*U69</f>
        <v>145.60000000000002</v>
      </c>
      <c r="X69" s="88">
        <f>Y69</f>
        <v>124.77920000000002</v>
      </c>
      <c r="Y69" s="103">
        <f>W69*S69</f>
        <v>124.77920000000002</v>
      </c>
    </row>
    <row r="70" spans="1:26" s="51" customFormat="1" ht="15.75" thickBot="1" x14ac:dyDescent="0.3">
      <c r="C70" s="67">
        <f>SUM(C51:C69)</f>
        <v>64</v>
      </c>
      <c r="D70" s="18"/>
      <c r="E70" s="52"/>
      <c r="F70" s="18"/>
      <c r="G70" s="18"/>
      <c r="H70" s="18"/>
      <c r="I70" s="18"/>
      <c r="J70" s="18"/>
      <c r="K70" s="18"/>
      <c r="L70" s="47"/>
      <c r="M70" s="78"/>
      <c r="N70" s="78"/>
      <c r="O70" s="78"/>
      <c r="P70" s="78"/>
      <c r="Q70" s="47"/>
      <c r="R70" s="87"/>
      <c r="S70" s="18"/>
      <c r="T70" s="47"/>
      <c r="U70" s="193">
        <f>AVERAGE(U51:U69)</f>
        <v>32.827631578947368</v>
      </c>
      <c r="V70" s="87">
        <f>SUM(V51:V69)/(C70-9)</f>
        <v>27.801363636363643</v>
      </c>
      <c r="W70" s="87">
        <f>SUM(W51:W69)/C70</f>
        <v>29.154296875</v>
      </c>
      <c r="X70" s="87">
        <f>SUM(X51:X69)/(C70-9)</f>
        <v>20.901875454545454</v>
      </c>
      <c r="Y70" s="98">
        <f>SUM(Y51:Y69)/C70</f>
        <v>22.584903906249998</v>
      </c>
      <c r="Z70" s="87" t="s">
        <v>75</v>
      </c>
    </row>
    <row r="71" spans="1:26" s="48" customFormat="1" x14ac:dyDescent="0.25">
      <c r="A71" s="48" t="s">
        <v>76</v>
      </c>
      <c r="C71" s="66"/>
      <c r="D71" s="16"/>
      <c r="E71" s="49"/>
      <c r="F71" s="16"/>
      <c r="G71" s="16"/>
      <c r="H71" s="16"/>
      <c r="I71" s="16"/>
      <c r="J71" s="16"/>
      <c r="K71" s="16"/>
      <c r="L71" s="50"/>
      <c r="M71" s="77"/>
      <c r="N71" s="77"/>
      <c r="O71" s="77"/>
      <c r="P71" s="77"/>
      <c r="Q71" s="17"/>
      <c r="R71" s="90"/>
      <c r="S71" s="16"/>
      <c r="T71" s="50"/>
      <c r="U71" s="190"/>
      <c r="V71" s="90"/>
      <c r="W71" s="90"/>
      <c r="Y71" s="104"/>
    </row>
    <row r="72" spans="1:26" x14ac:dyDescent="0.25">
      <c r="A72" s="147" t="s">
        <v>106</v>
      </c>
      <c r="B72" s="147" t="s">
        <v>152</v>
      </c>
      <c r="C72" s="259"/>
      <c r="D72" s="64"/>
      <c r="E72" s="4"/>
      <c r="F72" s="159">
        <v>0.35299999999999998</v>
      </c>
      <c r="G72" s="159">
        <v>0.157</v>
      </c>
      <c r="H72" s="159">
        <v>0.125</v>
      </c>
      <c r="I72" s="159">
        <v>0.183</v>
      </c>
      <c r="J72" s="159">
        <v>0.17</v>
      </c>
      <c r="K72" s="64">
        <f t="shared" ref="K72:K84" si="14">SUM(F72:J72)</f>
        <v>0.9880000000000001</v>
      </c>
      <c r="L72" s="14">
        <f t="shared" ref="L72:L84" si="15">((F72*F$7)+(G72*G$7)+(H72*H$7)+(I72*I$7)+(J72*J$7))</f>
        <v>2.6240000000000001</v>
      </c>
      <c r="M72" s="75"/>
      <c r="N72" s="75"/>
      <c r="O72" s="75"/>
      <c r="P72" s="75"/>
      <c r="U72" s="184">
        <f t="shared" ref="U72:U81" si="16">((F72*F$8)+(G72*G$8)+(H72*H$8)+(I72*I$8)+(J72*J$8))</f>
        <v>40.9</v>
      </c>
      <c r="V72" s="88"/>
    </row>
    <row r="73" spans="1:26" x14ac:dyDescent="0.25">
      <c r="A73" s="63" t="s">
        <v>102</v>
      </c>
      <c r="B73" s="63" t="s">
        <v>65</v>
      </c>
      <c r="C73" s="125"/>
      <c r="D73" s="5"/>
      <c r="E73" s="4"/>
      <c r="F73" s="163">
        <v>0.11799999999999999</v>
      </c>
      <c r="G73" s="163">
        <v>0.114</v>
      </c>
      <c r="H73" s="163">
        <v>0.105</v>
      </c>
      <c r="I73" s="163">
        <v>0.188</v>
      </c>
      <c r="J73" s="163">
        <v>0.46400000000000002</v>
      </c>
      <c r="K73" s="5">
        <f t="shared" si="14"/>
        <v>0.98899999999999988</v>
      </c>
      <c r="L73" s="14">
        <f t="shared" si="15"/>
        <v>3.7330000000000005</v>
      </c>
      <c r="U73" s="184">
        <f t="shared" si="16"/>
        <v>68.600000000000009</v>
      </c>
    </row>
    <row r="74" spans="1:26" x14ac:dyDescent="0.25">
      <c r="A74" s="63" t="s">
        <v>100</v>
      </c>
      <c r="B74" s="63" t="s">
        <v>153</v>
      </c>
      <c r="C74" s="125"/>
      <c r="D74" s="5"/>
      <c r="E74" s="4"/>
      <c r="F74" s="163">
        <v>3.9E-2</v>
      </c>
      <c r="G74" s="163">
        <v>4.8000000000000001E-2</v>
      </c>
      <c r="H74" s="163">
        <v>0.193</v>
      </c>
      <c r="I74" s="163">
        <v>0.34200000000000003</v>
      </c>
      <c r="J74" s="163">
        <v>0.37</v>
      </c>
      <c r="K74" s="5">
        <f t="shared" si="14"/>
        <v>0.9920000000000001</v>
      </c>
      <c r="L74" s="14">
        <f t="shared" si="15"/>
        <v>3.9319999999999999</v>
      </c>
      <c r="U74" s="184">
        <f t="shared" si="16"/>
        <v>73.5</v>
      </c>
    </row>
    <row r="75" spans="1:26" x14ac:dyDescent="0.25">
      <c r="A75" s="63" t="s">
        <v>103</v>
      </c>
      <c r="B75" s="63" t="s">
        <v>66</v>
      </c>
      <c r="C75" s="125"/>
      <c r="D75" s="5"/>
      <c r="E75" s="4"/>
      <c r="F75" s="163">
        <v>7.2999999999999995E-2</v>
      </c>
      <c r="G75" s="163">
        <v>8.1000000000000003E-2</v>
      </c>
      <c r="H75" s="163">
        <v>0.14399999999999999</v>
      </c>
      <c r="I75" s="163">
        <v>0.317</v>
      </c>
      <c r="J75" s="163">
        <v>0.36399999999999999</v>
      </c>
      <c r="K75" s="5">
        <f t="shared" si="14"/>
        <v>0.97899999999999998</v>
      </c>
      <c r="L75" s="14">
        <f t="shared" si="15"/>
        <v>3.7549999999999999</v>
      </c>
      <c r="U75" s="184">
        <f t="shared" si="16"/>
        <v>69.400000000000006</v>
      </c>
    </row>
    <row r="76" spans="1:26" s="63" customFormat="1" x14ac:dyDescent="0.25">
      <c r="A76" s="63" t="s">
        <v>105</v>
      </c>
      <c r="B76" s="63" t="s">
        <v>155</v>
      </c>
      <c r="C76" s="125"/>
      <c r="D76" s="5"/>
      <c r="E76" s="4"/>
      <c r="F76" s="163">
        <v>0.106</v>
      </c>
      <c r="G76" s="163">
        <v>8.2000000000000003E-2</v>
      </c>
      <c r="H76" s="163">
        <v>9.9000000000000005E-2</v>
      </c>
      <c r="I76" s="163">
        <v>0.20200000000000001</v>
      </c>
      <c r="J76" s="163">
        <v>0.48399999999999999</v>
      </c>
      <c r="K76" s="5">
        <f>SUM(F76:J76)</f>
        <v>0.97300000000000009</v>
      </c>
      <c r="L76" s="121">
        <f>((F76*F$7)+(G76*G$7)+(H76*H$7)+(I76*I$7)+(J76*J$7))</f>
        <v>3.7949999999999999</v>
      </c>
      <c r="M76" s="126"/>
      <c r="N76" s="126"/>
      <c r="O76" s="126"/>
      <c r="P76" s="126"/>
      <c r="Q76" s="120"/>
      <c r="R76" s="128"/>
      <c r="S76" s="64"/>
      <c r="T76" s="121"/>
      <c r="U76" s="184">
        <f t="shared" si="16"/>
        <v>70.55</v>
      </c>
      <c r="V76" s="128"/>
      <c r="W76" s="128"/>
      <c r="Y76" s="108"/>
    </row>
    <row r="77" spans="1:26" s="63" customFormat="1" x14ac:dyDescent="0.25">
      <c r="A77" s="63" t="s">
        <v>107</v>
      </c>
      <c r="B77" s="63" t="s">
        <v>156</v>
      </c>
      <c r="C77" s="125"/>
      <c r="D77" s="5"/>
      <c r="E77" s="4"/>
      <c r="F77" s="163">
        <v>0.104</v>
      </c>
      <c r="G77" s="163">
        <v>8.5999999999999993E-2</v>
      </c>
      <c r="H77" s="163">
        <v>0.16</v>
      </c>
      <c r="I77" s="163">
        <v>0.28999999999999998</v>
      </c>
      <c r="J77" s="163">
        <v>0.307</v>
      </c>
      <c r="K77" s="5">
        <f>SUM(F77:J77)</f>
        <v>0.94699999999999984</v>
      </c>
      <c r="L77" s="121">
        <f>((F77*F$7)+(G77*G$7)+(H77*H$7)+(I77*I$7)+(J77*J$7))</f>
        <v>3.4509999999999996</v>
      </c>
      <c r="M77" s="126"/>
      <c r="N77" s="126"/>
      <c r="O77" s="126"/>
      <c r="P77" s="126"/>
      <c r="Q77" s="120"/>
      <c r="R77" s="128"/>
      <c r="S77" s="64"/>
      <c r="T77" s="121"/>
      <c r="U77" s="184">
        <f>((F77*F$8)+(G77*G$8)+(H77*H$8)+(I77*I$8)+(J77*J$8))</f>
        <v>62.599999999999994</v>
      </c>
      <c r="V77" s="128"/>
      <c r="W77" s="128"/>
      <c r="Y77" s="108"/>
    </row>
    <row r="78" spans="1:26" s="63" customFormat="1" x14ac:dyDescent="0.25">
      <c r="A78" s="93" t="s">
        <v>179</v>
      </c>
      <c r="C78" s="125"/>
      <c r="D78" s="5"/>
      <c r="E78" s="4"/>
      <c r="F78" s="5"/>
      <c r="G78" s="5"/>
      <c r="H78" s="5"/>
      <c r="I78" s="5"/>
      <c r="J78" s="5"/>
      <c r="K78" s="5"/>
      <c r="L78" s="121"/>
      <c r="M78" s="126"/>
      <c r="N78" s="126"/>
      <c r="O78" s="126"/>
      <c r="P78" s="126"/>
      <c r="Q78" s="120"/>
      <c r="R78" s="128"/>
      <c r="S78" s="64"/>
      <c r="T78" s="121"/>
      <c r="U78" s="184"/>
      <c r="V78" s="128"/>
      <c r="W78" s="128"/>
      <c r="Y78" s="108"/>
    </row>
    <row r="79" spans="1:26" x14ac:dyDescent="0.25">
      <c r="A79" s="63" t="s">
        <v>99</v>
      </c>
      <c r="B79" s="63" t="s">
        <v>176</v>
      </c>
      <c r="C79" s="125"/>
      <c r="D79" s="5"/>
      <c r="E79" s="4"/>
      <c r="F79" s="163">
        <v>2.5000000000000001E-2</v>
      </c>
      <c r="G79" s="163">
        <v>2.5999999999999999E-2</v>
      </c>
      <c r="H79" s="163">
        <v>7.5999999999999998E-2</v>
      </c>
      <c r="I79" s="163">
        <v>0.23799999999999999</v>
      </c>
      <c r="J79" s="163">
        <v>0.623</v>
      </c>
      <c r="K79" s="5">
        <f t="shared" si="14"/>
        <v>0.98799999999999999</v>
      </c>
      <c r="L79" s="14">
        <f t="shared" si="15"/>
        <v>4.3719999999999999</v>
      </c>
      <c r="U79" s="184">
        <f t="shared" si="16"/>
        <v>84.6</v>
      </c>
    </row>
    <row r="80" spans="1:26" x14ac:dyDescent="0.25">
      <c r="A80" s="63" t="s">
        <v>104</v>
      </c>
      <c r="B80" s="63" t="s">
        <v>177</v>
      </c>
      <c r="C80" s="125"/>
      <c r="D80" s="5"/>
      <c r="E80" s="4"/>
      <c r="F80" s="163">
        <v>0.14899999999999999</v>
      </c>
      <c r="G80" s="163">
        <v>0.14299999999999999</v>
      </c>
      <c r="H80" s="163">
        <v>0.11600000000000001</v>
      </c>
      <c r="I80" s="163">
        <v>0.25700000000000001</v>
      </c>
      <c r="J80" s="163">
        <v>0.32</v>
      </c>
      <c r="K80" s="5">
        <f t="shared" si="14"/>
        <v>0.9850000000000001</v>
      </c>
      <c r="L80" s="14">
        <f t="shared" si="15"/>
        <v>3.411</v>
      </c>
      <c r="U80" s="184">
        <f t="shared" si="16"/>
        <v>60.650000000000006</v>
      </c>
    </row>
    <row r="81" spans="1:25" x14ac:dyDescent="0.25">
      <c r="A81" s="63" t="s">
        <v>101</v>
      </c>
      <c r="B81" s="63" t="s">
        <v>154</v>
      </c>
      <c r="C81" s="125"/>
      <c r="D81" s="5"/>
      <c r="E81" s="4"/>
      <c r="F81" s="163">
        <v>0.19900000000000001</v>
      </c>
      <c r="G81" s="163">
        <v>0.17299999999999999</v>
      </c>
      <c r="H81" s="163">
        <v>0.187</v>
      </c>
      <c r="I81" s="163">
        <v>0.247</v>
      </c>
      <c r="J81" s="163">
        <v>0.184</v>
      </c>
      <c r="K81" s="5">
        <f t="shared" si="14"/>
        <v>0.99</v>
      </c>
      <c r="L81" s="14">
        <f t="shared" si="15"/>
        <v>3.0139999999999998</v>
      </c>
      <c r="U81" s="184">
        <f t="shared" si="16"/>
        <v>50.599999999999994</v>
      </c>
    </row>
    <row r="82" spans="1:25" s="63" customFormat="1" x14ac:dyDescent="0.25">
      <c r="A82" s="93" t="s">
        <v>175</v>
      </c>
      <c r="C82" s="125"/>
      <c r="D82" s="5"/>
      <c r="E82" s="4"/>
      <c r="F82" s="5"/>
      <c r="G82" s="5"/>
      <c r="H82" s="5"/>
      <c r="I82" s="5"/>
      <c r="J82" s="5"/>
      <c r="K82" s="5"/>
      <c r="L82" s="121"/>
      <c r="M82" s="126"/>
      <c r="N82" s="126"/>
      <c r="O82" s="126"/>
      <c r="P82" s="126"/>
      <c r="Q82" s="120"/>
      <c r="R82" s="128"/>
      <c r="S82" s="64"/>
      <c r="T82" s="121"/>
      <c r="U82" s="184"/>
      <c r="V82" s="128"/>
      <c r="W82" s="128"/>
      <c r="Y82" s="108"/>
    </row>
    <row r="83" spans="1:25" s="63" customFormat="1" x14ac:dyDescent="0.25">
      <c r="A83" s="63" t="s">
        <v>25</v>
      </c>
      <c r="B83" s="63" t="s">
        <v>157</v>
      </c>
      <c r="C83" s="125"/>
      <c r="D83" s="5"/>
      <c r="E83" s="4"/>
      <c r="F83" s="5">
        <v>5.0999999999999997E-2</v>
      </c>
      <c r="G83" s="5">
        <v>6.5000000000000002E-2</v>
      </c>
      <c r="H83" s="5">
        <v>0.11700000000000001</v>
      </c>
      <c r="I83" s="5">
        <v>0.32200000000000001</v>
      </c>
      <c r="J83" s="5">
        <v>0.441</v>
      </c>
      <c r="K83" s="5">
        <f t="shared" si="14"/>
        <v>0.996</v>
      </c>
      <c r="L83" s="121">
        <f t="shared" si="15"/>
        <v>4.0250000000000004</v>
      </c>
      <c r="M83" s="126"/>
      <c r="N83" s="126"/>
      <c r="O83" s="126"/>
      <c r="P83" s="126"/>
      <c r="Q83" s="120"/>
      <c r="R83" s="128"/>
      <c r="S83" s="64"/>
      <c r="T83" s="121"/>
      <c r="U83" s="184"/>
      <c r="V83" s="128"/>
      <c r="W83" s="128"/>
      <c r="Y83" s="108"/>
    </row>
    <row r="84" spans="1:25" s="113" customFormat="1" ht="15.75" thickBot="1" x14ac:dyDescent="0.3">
      <c r="A84" s="113" t="s">
        <v>26</v>
      </c>
      <c r="B84" s="113" t="s">
        <v>158</v>
      </c>
      <c r="C84" s="114"/>
      <c r="D84" s="141"/>
      <c r="E84" s="6"/>
      <c r="F84" s="141">
        <v>4.4999999999999998E-2</v>
      </c>
      <c r="G84" s="141">
        <v>3.5000000000000003E-2</v>
      </c>
      <c r="H84" s="141">
        <v>0.124</v>
      </c>
      <c r="I84" s="141">
        <v>0.193</v>
      </c>
      <c r="J84" s="141">
        <v>0.57199999999999995</v>
      </c>
      <c r="K84" s="141">
        <f t="shared" si="14"/>
        <v>0.96899999999999997</v>
      </c>
      <c r="L84" s="142">
        <f t="shared" si="15"/>
        <v>4.1189999999999998</v>
      </c>
      <c r="M84" s="143"/>
      <c r="N84" s="143"/>
      <c r="O84" s="143"/>
      <c r="P84" s="143"/>
      <c r="Q84" s="144"/>
      <c r="R84" s="145"/>
      <c r="S84" s="141"/>
      <c r="T84" s="121"/>
      <c r="U84" s="192"/>
      <c r="V84" s="145"/>
      <c r="W84" s="145"/>
      <c r="Y84" s="146"/>
    </row>
    <row r="85" spans="1:25" s="54" customFormat="1" ht="15.75" thickBot="1" x14ac:dyDescent="0.3">
      <c r="C85" s="69"/>
      <c r="D85" s="55"/>
      <c r="E85" s="56"/>
      <c r="F85" s="55"/>
      <c r="G85" s="55"/>
      <c r="H85" s="55"/>
      <c r="I85" s="55"/>
      <c r="J85" s="55"/>
      <c r="K85" s="55"/>
      <c r="L85" s="57"/>
      <c r="M85" s="79"/>
      <c r="N85" s="79"/>
      <c r="O85" s="79"/>
      <c r="P85" s="79"/>
      <c r="Q85" s="57"/>
      <c r="R85" s="91"/>
      <c r="S85" s="55"/>
      <c r="T85" s="151"/>
      <c r="U85" s="99">
        <f>AVERAGE(U72:U75,U77)</f>
        <v>63</v>
      </c>
      <c r="W85" s="91" t="s">
        <v>180</v>
      </c>
      <c r="Y85" s="105"/>
    </row>
    <row r="86" spans="1:25" ht="15.75" thickBot="1" x14ac:dyDescent="0.3">
      <c r="A86" s="63" t="s">
        <v>68</v>
      </c>
      <c r="B86" s="63"/>
      <c r="C86" s="125"/>
      <c r="D86" s="5"/>
      <c r="E86" s="4"/>
      <c r="U86" s="99">
        <f>AVERAGE(U79:U81)</f>
        <v>65.283333333333331</v>
      </c>
      <c r="W86" s="60" t="s">
        <v>160</v>
      </c>
    </row>
    <row r="87" spans="1:25" s="65" customFormat="1" x14ac:dyDescent="0.25">
      <c r="A87" s="63">
        <v>1</v>
      </c>
      <c r="B87" s="63" t="s">
        <v>123</v>
      </c>
      <c r="C87" s="125"/>
      <c r="D87" s="5"/>
      <c r="E87" s="4"/>
      <c r="F87" s="2"/>
      <c r="G87" s="2"/>
      <c r="H87" s="2"/>
      <c r="I87" s="2"/>
      <c r="J87" s="2"/>
      <c r="K87" s="2"/>
      <c r="L87" s="14"/>
      <c r="M87" s="70"/>
      <c r="N87" s="70"/>
      <c r="O87" s="70"/>
      <c r="P87" s="70"/>
      <c r="Q87" s="12"/>
      <c r="R87" s="83"/>
      <c r="S87" s="43"/>
      <c r="T87" s="14"/>
      <c r="U87" s="184"/>
      <c r="V87" s="83"/>
      <c r="W87" s="83"/>
      <c r="X87"/>
      <c r="Y87" s="100"/>
    </row>
    <row r="88" spans="1:25" s="65" customFormat="1" x14ac:dyDescent="0.25">
      <c r="A88" s="63">
        <v>2</v>
      </c>
      <c r="B88" s="63" t="s">
        <v>170</v>
      </c>
      <c r="C88" s="125"/>
      <c r="D88" s="5"/>
      <c r="E88" s="4"/>
      <c r="F88" s="2"/>
      <c r="G88" s="2"/>
      <c r="H88" s="2"/>
      <c r="I88" s="2"/>
      <c r="J88" s="2"/>
      <c r="K88" s="2"/>
      <c r="L88" s="14"/>
      <c r="M88" s="70"/>
      <c r="N88" s="70"/>
      <c r="O88" s="70"/>
      <c r="P88" s="70"/>
      <c r="Q88" s="12"/>
      <c r="R88" s="83"/>
      <c r="S88" s="43"/>
      <c r="T88" s="14"/>
      <c r="U88" s="184"/>
      <c r="V88" s="83"/>
      <c r="W88" s="83"/>
      <c r="X88"/>
      <c r="Y88" s="100"/>
    </row>
    <row r="89" spans="1:25" s="65" customFormat="1" x14ac:dyDescent="0.25">
      <c r="A89" s="63">
        <v>3</v>
      </c>
      <c r="B89" s="63" t="s">
        <v>127</v>
      </c>
      <c r="C89" s="125"/>
      <c r="D89" s="5"/>
      <c r="E89" s="4"/>
      <c r="F89" s="2"/>
      <c r="G89" s="2"/>
      <c r="H89" s="2"/>
      <c r="I89" s="2"/>
      <c r="J89" s="2"/>
      <c r="K89" s="2"/>
      <c r="L89" s="14"/>
      <c r="M89" s="70"/>
      <c r="N89" s="70"/>
      <c r="O89" s="70"/>
      <c r="P89" s="70"/>
      <c r="Q89" s="12"/>
      <c r="R89" s="83"/>
      <c r="S89" s="43"/>
      <c r="T89" s="14"/>
      <c r="U89" s="184"/>
      <c r="V89" s="83"/>
      <c r="W89" s="83"/>
      <c r="X89"/>
      <c r="Y89" s="100"/>
    </row>
    <row r="90" spans="1:25" s="65" customFormat="1" x14ac:dyDescent="0.25">
      <c r="A90" s="63">
        <v>4</v>
      </c>
      <c r="B90" s="63" t="s">
        <v>172</v>
      </c>
      <c r="C90" s="125"/>
      <c r="D90" s="5"/>
      <c r="E90" s="4"/>
      <c r="F90" s="2"/>
      <c r="G90" s="2"/>
      <c r="H90" s="2"/>
      <c r="I90" s="2"/>
      <c r="J90" s="2"/>
      <c r="K90" s="2"/>
      <c r="L90" s="14"/>
      <c r="M90" s="70"/>
      <c r="N90" s="70"/>
      <c r="O90" s="70"/>
      <c r="P90" s="70"/>
      <c r="Q90" s="12"/>
      <c r="R90" s="83"/>
      <c r="S90" s="43"/>
      <c r="T90" s="14"/>
      <c r="U90" s="184"/>
      <c r="V90" s="83"/>
      <c r="W90" s="83"/>
      <c r="X90"/>
      <c r="Y90" s="100"/>
    </row>
    <row r="91" spans="1:25" s="65" customFormat="1" x14ac:dyDescent="0.25">
      <c r="A91" s="63">
        <v>5</v>
      </c>
      <c r="B91" s="63" t="s">
        <v>130</v>
      </c>
      <c r="C91" s="125"/>
      <c r="D91" s="5"/>
      <c r="E91" s="4"/>
      <c r="F91" s="2"/>
      <c r="G91" s="2"/>
      <c r="H91" s="2"/>
      <c r="I91" s="2"/>
      <c r="J91" s="2"/>
      <c r="K91" s="2"/>
      <c r="L91" s="14"/>
      <c r="M91" s="70"/>
      <c r="N91" s="70"/>
      <c r="O91" s="70"/>
      <c r="P91" s="70"/>
      <c r="Q91" s="12"/>
      <c r="R91" s="83"/>
      <c r="S91" s="43"/>
      <c r="T91" s="14"/>
      <c r="U91" s="184"/>
      <c r="V91" s="83"/>
      <c r="W91" s="83"/>
      <c r="X91"/>
      <c r="Y91" s="100"/>
    </row>
    <row r="92" spans="1:25" x14ac:dyDescent="0.25">
      <c r="A92" s="63">
        <v>6</v>
      </c>
      <c r="B92" s="63" t="s">
        <v>171</v>
      </c>
      <c r="C92" s="125"/>
      <c r="D92" s="5"/>
      <c r="E92" s="4"/>
    </row>
    <row r="93" spans="1:25" x14ac:dyDescent="0.25">
      <c r="A93" s="63">
        <v>7</v>
      </c>
      <c r="B93" s="63" t="s">
        <v>178</v>
      </c>
      <c r="C93" s="125"/>
      <c r="D93" s="5"/>
      <c r="E93" s="4"/>
    </row>
  </sheetData>
  <sortState ref="A51:Z69">
    <sortCondition ref="A51"/>
  </sortState>
  <printOptions gridLines="1"/>
  <pageMargins left="0.25" right="0.25" top="0.75" bottom="0.75" header="0.3" footer="0.3"/>
  <pageSetup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E79B-4577-40BA-A243-E4079F6643D3}">
  <sheetPr>
    <pageSetUpPr fitToPage="1"/>
  </sheetPr>
  <dimension ref="A1:K16"/>
  <sheetViews>
    <sheetView tabSelected="1" zoomScale="119" zoomScaleNormal="130" workbookViewId="0">
      <selection activeCell="F23" sqref="F23"/>
    </sheetView>
  </sheetViews>
  <sheetFormatPr defaultRowHeight="15" x14ac:dyDescent="0.25"/>
  <cols>
    <col min="2" max="2" width="40.7109375" customWidth="1"/>
    <col min="3" max="3" width="9.140625" style="11"/>
    <col min="4" max="4" width="30.42578125" style="83" customWidth="1"/>
  </cols>
  <sheetData>
    <row r="1" spans="1:11" x14ac:dyDescent="0.25">
      <c r="A1" s="93" t="s">
        <v>174</v>
      </c>
      <c r="B1" s="93"/>
    </row>
    <row r="2" spans="1:11" x14ac:dyDescent="0.25">
      <c r="A2" s="158">
        <v>43025</v>
      </c>
      <c r="B2" s="61" t="s">
        <v>193</v>
      </c>
    </row>
    <row r="4" spans="1:11" s="252" customFormat="1" x14ac:dyDescent="0.25">
      <c r="A4" s="251" t="s">
        <v>181</v>
      </c>
      <c r="C4" s="253" t="s">
        <v>225</v>
      </c>
      <c r="D4" s="254"/>
      <c r="E4" s="255" t="s">
        <v>226</v>
      </c>
      <c r="F4" s="255" t="s">
        <v>222</v>
      </c>
      <c r="G4" s="255" t="s">
        <v>227</v>
      </c>
      <c r="H4" s="255" t="s">
        <v>228</v>
      </c>
      <c r="I4" s="255" t="s">
        <v>229</v>
      </c>
      <c r="J4" s="255" t="s">
        <v>230</v>
      </c>
      <c r="K4" s="255" t="s">
        <v>231</v>
      </c>
    </row>
    <row r="5" spans="1:11" s="63" customFormat="1" x14ac:dyDescent="0.25">
      <c r="A5" s="63" t="s">
        <v>182</v>
      </c>
      <c r="C5" s="127">
        <f>'2017 Data 10.17.17'!Y33</f>
        <v>38.485081515070455</v>
      </c>
      <c r="D5" s="128" t="s">
        <v>189</v>
      </c>
      <c r="E5" s="127">
        <f>DE!$Y33</f>
        <v>39.307789062499992</v>
      </c>
      <c r="F5" s="127">
        <f>DC!$Y33</f>
        <v>35.009360937499999</v>
      </c>
      <c r="G5" s="127">
        <f>MD!$Y33</f>
        <v>37.597824218750006</v>
      </c>
      <c r="H5" s="127">
        <f>NY!$Y33</f>
        <v>40.21813421585648</v>
      </c>
      <c r="I5" s="127">
        <f>PA!$Y33</f>
        <v>40.117130289454565</v>
      </c>
      <c r="J5" s="127">
        <f>VA!$Y33</f>
        <v>38.500920608190214</v>
      </c>
      <c r="K5" s="127">
        <f>WV!$Y33</f>
        <v>40.101843348052533</v>
      </c>
    </row>
    <row r="6" spans="1:11" s="63" customFormat="1" x14ac:dyDescent="0.25">
      <c r="A6" s="63" t="s">
        <v>77</v>
      </c>
      <c r="C6" s="127">
        <f>'2017 Data 10.17.17'!U40</f>
        <v>22.631666666666664</v>
      </c>
      <c r="D6" s="128" t="s">
        <v>186</v>
      </c>
      <c r="E6" s="127">
        <f>DE!$U40</f>
        <v>21.625</v>
      </c>
      <c r="F6" s="127">
        <f>DC!$U40</f>
        <v>24.491666666666664</v>
      </c>
      <c r="G6" s="127">
        <f>MD!$U40</f>
        <v>23.783333333333331</v>
      </c>
      <c r="H6" s="127">
        <f>NY!$U40</f>
        <v>22.2</v>
      </c>
      <c r="I6" s="127">
        <f>PA!$U40</f>
        <v>20.766666666666669</v>
      </c>
      <c r="J6" s="127">
        <f>VA!$U40</f>
        <v>22.441666666666666</v>
      </c>
      <c r="K6" s="127">
        <f>WV!$U40</f>
        <v>22.424999999999997</v>
      </c>
    </row>
    <row r="7" spans="1:11" s="113" customFormat="1" ht="15.75" thickBot="1" x14ac:dyDescent="0.3">
      <c r="A7" s="113" t="s">
        <v>80</v>
      </c>
      <c r="C7" s="121">
        <f>'2017 Data 10.17.17'!U47</f>
        <v>18.523936121742302</v>
      </c>
      <c r="D7" s="145" t="s">
        <v>187</v>
      </c>
      <c r="E7" s="142">
        <f>DE!$U47</f>
        <v>14.743055555555555</v>
      </c>
      <c r="F7" s="142">
        <f>DC!$U47</f>
        <v>26.844565217391306</v>
      </c>
      <c r="G7" s="142">
        <f>MD!$U47</f>
        <v>17.938778330569374</v>
      </c>
      <c r="H7" s="142">
        <f>NY!$U47</f>
        <v>22.515934065934065</v>
      </c>
      <c r="I7" s="142">
        <f>PA!$U47</f>
        <v>19.008042635658914</v>
      </c>
      <c r="J7" s="142">
        <f>VA!$U47</f>
        <v>17.762405838041431</v>
      </c>
      <c r="K7" s="142">
        <f>WV!$U47</f>
        <v>17.616613924050633</v>
      </c>
    </row>
    <row r="8" spans="1:11" s="93" customFormat="1" ht="15.75" thickBot="1" x14ac:dyDescent="0.3">
      <c r="A8" s="48" t="s">
        <v>120</v>
      </c>
      <c r="C8" s="53">
        <f>AVERAGE(C5:C7,C6,C7)</f>
        <v>24.159257418377678</v>
      </c>
      <c r="D8" s="156" t="s">
        <v>188</v>
      </c>
      <c r="E8" s="256">
        <f t="shared" ref="E8:K8" si="0">AVERAGE(E5:E7,E6,E7)</f>
        <v>22.40878003472222</v>
      </c>
      <c r="F8" s="257">
        <f t="shared" si="0"/>
        <v>27.536364941123189</v>
      </c>
      <c r="G8" s="257">
        <f t="shared" si="0"/>
        <v>24.208409509311085</v>
      </c>
      <c r="H8" s="257">
        <f t="shared" si="0"/>
        <v>25.930000469544922</v>
      </c>
      <c r="I8" s="257">
        <f t="shared" si="0"/>
        <v>23.933309778821144</v>
      </c>
      <c r="J8" s="257">
        <f t="shared" si="0"/>
        <v>23.781813123521282</v>
      </c>
      <c r="K8" s="258">
        <f t="shared" si="0"/>
        <v>24.037014239230757</v>
      </c>
    </row>
    <row r="9" spans="1:11" s="63" customFormat="1" x14ac:dyDescent="0.25">
      <c r="C9" s="127"/>
      <c r="D9" s="128"/>
    </row>
    <row r="10" spans="1:11" s="63" customFormat="1" x14ac:dyDescent="0.25">
      <c r="C10" s="127"/>
      <c r="D10" s="128"/>
    </row>
    <row r="11" spans="1:11" s="63" customFormat="1" x14ac:dyDescent="0.25">
      <c r="A11" s="172" t="s">
        <v>111</v>
      </c>
      <c r="C11" s="127"/>
      <c r="D11" s="128"/>
    </row>
    <row r="12" spans="1:11" s="63" customFormat="1" x14ac:dyDescent="0.25">
      <c r="A12" s="63" t="s">
        <v>184</v>
      </c>
      <c r="C12" s="127">
        <f>'2017 Data 10.17.17'!Y70</f>
        <v>22.584903906249998</v>
      </c>
      <c r="D12" s="128" t="s">
        <v>190</v>
      </c>
      <c r="E12" s="121">
        <f>DE!$Y70</f>
        <v>21.013285156250003</v>
      </c>
      <c r="F12" s="121">
        <f>DC!$Y70</f>
        <v>23.923342968749999</v>
      </c>
      <c r="G12" s="121">
        <f>MD!$Y70</f>
        <v>23.349084375000004</v>
      </c>
      <c r="H12" s="121">
        <f>NY!$Y70</f>
        <v>24.260988281250004</v>
      </c>
      <c r="I12" s="121">
        <f>PA!$Y70</f>
        <v>23.499171874999995</v>
      </c>
      <c r="J12" s="121">
        <f>VA!$Y70</f>
        <v>21.575577343750002</v>
      </c>
      <c r="K12" s="121">
        <f>WV!$Y70</f>
        <v>24.088711718750002</v>
      </c>
    </row>
    <row r="13" spans="1:11" s="147" customFormat="1" x14ac:dyDescent="0.25">
      <c r="A13" s="147" t="s">
        <v>185</v>
      </c>
      <c r="C13" s="121">
        <f>'2017 Data 10.17.17'!U86</f>
        <v>65.283333333333331</v>
      </c>
      <c r="D13" s="148" t="s">
        <v>191</v>
      </c>
      <c r="E13" s="121">
        <f>DE!$U86</f>
        <v>62.25</v>
      </c>
      <c r="F13" s="121">
        <f>DC!$U86</f>
        <v>70.875</v>
      </c>
      <c r="G13" s="121">
        <f>MD!$U86</f>
        <v>65.408333333333331</v>
      </c>
      <c r="H13" s="121">
        <f>NY!$U86</f>
        <v>65.433333333333337</v>
      </c>
      <c r="I13" s="121">
        <f>PA!$U86</f>
        <v>63.42499999999999</v>
      </c>
      <c r="J13" s="121">
        <f>VA!$U86</f>
        <v>65.683333333333337</v>
      </c>
      <c r="K13" s="121">
        <f>WV!$U86</f>
        <v>63.550000000000004</v>
      </c>
    </row>
    <row r="14" spans="1:11" s="113" customFormat="1" x14ac:dyDescent="0.25">
      <c r="A14" s="113" t="s">
        <v>110</v>
      </c>
      <c r="C14" s="142">
        <f>'2017 Data 10.17.17'!U85</f>
        <v>63</v>
      </c>
      <c r="D14" s="145" t="s">
        <v>192</v>
      </c>
      <c r="E14" s="142">
        <f>DE!$U85</f>
        <v>58.75</v>
      </c>
      <c r="F14" s="142">
        <f>DC!$U85</f>
        <v>63.27</v>
      </c>
      <c r="G14" s="142">
        <f>MD!$U85</f>
        <v>62.195000000000007</v>
      </c>
      <c r="H14" s="142">
        <f>NY!$U85</f>
        <v>64.085000000000008</v>
      </c>
      <c r="I14" s="142">
        <f>PA!$U85</f>
        <v>63.15</v>
      </c>
      <c r="J14" s="142">
        <f>VA!$U85</f>
        <v>63.6</v>
      </c>
      <c r="K14" s="142">
        <f>WV!$U85</f>
        <v>61.120000000000005</v>
      </c>
    </row>
    <row r="15" spans="1:11" s="63" customFormat="1" x14ac:dyDescent="0.25">
      <c r="C15" s="148"/>
      <c r="D15" s="128"/>
    </row>
    <row r="16" spans="1:11" s="63" customFormat="1" x14ac:dyDescent="0.25">
      <c r="C16" s="127"/>
      <c r="D16" s="128"/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DE</vt:lpstr>
      <vt:lpstr>DC</vt:lpstr>
      <vt:lpstr>MD</vt:lpstr>
      <vt:lpstr>NY</vt:lpstr>
      <vt:lpstr>PA</vt:lpstr>
      <vt:lpstr>VA</vt:lpstr>
      <vt:lpstr>WV</vt:lpstr>
      <vt:lpstr>2017 Data 10.17.17</vt:lpstr>
      <vt:lpstr>Rollup</vt:lpstr>
      <vt:lpstr>Behavior Weighting</vt:lpstr>
      <vt:lpstr>'2017 Data 10.17.17'!Print_Area</vt:lpstr>
      <vt:lpstr>DC!Print_Area</vt:lpstr>
      <vt:lpstr>DE!Print_Area</vt:lpstr>
      <vt:lpstr>MD!Print_Area</vt:lpstr>
      <vt:lpstr>NY!Print_Area</vt:lpstr>
      <vt:lpstr>PA!Print_Area</vt:lpstr>
      <vt:lpstr>VA!Print_Area</vt:lpstr>
      <vt:lpstr>WV!Print_Area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Raabe</dc:creator>
  <cp:lastModifiedBy>Steve Raabe</cp:lastModifiedBy>
  <cp:lastPrinted>2017-10-24T13:50:12Z</cp:lastPrinted>
  <dcterms:created xsi:type="dcterms:W3CDTF">2016-02-10T16:56:13Z</dcterms:created>
  <dcterms:modified xsi:type="dcterms:W3CDTF">2017-10-24T13:50:14Z</dcterms:modified>
</cp:coreProperties>
</file>